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defaultThemeVersion="166925"/>
  <mc:AlternateContent xmlns:mc="http://schemas.openxmlformats.org/markup-compatibility/2006">
    <mc:Choice Requires="x15">
      <x15ac:absPath xmlns:x15ac="http://schemas.microsoft.com/office/spreadsheetml/2010/11/ac" url="C:\Users\icgarcia\Downloads\"/>
    </mc:Choice>
  </mc:AlternateContent>
  <xr:revisionPtr revIDLastSave="1" documentId="13_ncr:1_{CA693919-24EF-49B6-9714-8EC8FB8FDB50}" xr6:coauthVersionLast="47" xr6:coauthVersionMax="47" xr10:uidLastSave="{13026460-1D4D-414B-A060-840650429F3D}"/>
  <bookViews>
    <workbookView xWindow="-120" yWindow="-120" windowWidth="20730" windowHeight="11160" tabRatio="880" activeTab="18" xr2:uid="{DA86C283-A491-44A3-B1C4-5B86EB9D0306}"/>
  </bookViews>
  <sheets>
    <sheet name="Contenido" sheetId="18" r:id="rId1"/>
    <sheet name="Sesión 1_EquipoPETI" sheetId="47" r:id="rId2"/>
    <sheet name="Sesión 2_FichaEntidad" sheetId="48" r:id="rId3"/>
    <sheet name="Sesión 3_ServiciosEntidad" sheetId="49" r:id="rId4"/>
    <sheet name="Sesión 4_ModeloOperativo" sheetId="50" r:id="rId5"/>
    <sheet name="Sesión 5_FichaTecnicaServicios" sheetId="51" r:id="rId6"/>
    <sheet name="Sesión 6_DOFA" sheetId="52" r:id="rId7"/>
    <sheet name="Sesión 7_MarcoNormativo" sheetId="53" r:id="rId8"/>
    <sheet name="Sesión 8_CaracterizacionPersona" sheetId="54" r:id="rId9"/>
    <sheet name="Sesión 9_TendenciasTecnologicas" sheetId="55" r:id="rId10"/>
    <sheet name="Sesión 10_OportunidadesMejora" sheetId="56" r:id="rId11"/>
    <sheet name="Sesion 11_EstrategiaTI" sheetId="26" r:id="rId12"/>
    <sheet name="Sesion 12_OpMejoraTIServicios" sheetId="32" r:id="rId13"/>
    <sheet name="Sesión 13_CatalogoBrechas" sheetId="12" r:id="rId14"/>
    <sheet name="Sesión 14_Iniciativas" sheetId="13" r:id="rId15"/>
    <sheet name="Sesión 15_GastosOperacion" sheetId="27" r:id="rId16"/>
    <sheet name="Sesión 16_PlanGobDigital" sheetId="31" r:id="rId17"/>
    <sheet name="Sesión 17_HojaRuta" sheetId="45" r:id="rId18"/>
    <sheet name="Sesión 17_Proyectos" sheetId="46" r:id="rId19"/>
    <sheet name="Sesión 18_PlanComunicacion" sheetId="28" r:id="rId20"/>
    <sheet name="Sesión 20_Indicadores" sheetId="29" r:id="rId21"/>
    <sheet name="Calificaciones Sesión 4" sheetId="5" state="hidden" r:id="rId22"/>
  </sheets>
  <externalReferences>
    <externalReference r:id="rId23"/>
  </externalReferences>
  <definedNames>
    <definedName name="_xlnm._FilterDatabase" localSheetId="13" hidden="1">'Sesión 13_CatalogoBrechas'!$B$3:$I$96</definedName>
    <definedName name="_ftn1" localSheetId="2">'Sesión 2_FichaEntidad'!#REF!</definedName>
    <definedName name="_ftn2" localSheetId="2">'Sesión 2_FichaEntidad'!#REF!</definedName>
    <definedName name="_ftn3" localSheetId="2">'Sesión 2_FichaEntidad'!#REF!</definedName>
    <definedName name="_ftn4" localSheetId="2">'Sesión 2_FichaEntidad'!#REF!</definedName>
    <definedName name="_ftnref1" localSheetId="2">'Sesión 2_FichaEntidad'!#REF!</definedName>
    <definedName name="_ftnref2" localSheetId="2">'Sesión 2_FichaEntidad'!#REF!</definedName>
    <definedName name="_ftnref3" localSheetId="2">'Sesión 2_FichaEntidad'!#REF!</definedName>
    <definedName name="_ftnref4" localSheetId="2">'Sesión 2_FichaEntidad'!$F$7</definedName>
    <definedName name="_Hlk83213790" localSheetId="12">'Sesion 12_OpMejoraTIServicios'!#REF!</definedName>
    <definedName name="_Hlk8652917" localSheetId="0">Contenido!$B$4</definedName>
    <definedName name="_xlnm.Print_Area" localSheetId="1">'Sesión 1_EquipoPETI'!$A$1:$E$36</definedName>
    <definedName name="_xlnm.Print_Area" localSheetId="2">'Sesión 2_FichaEntidad'!$A$1:$G$38</definedName>
    <definedName name="MISIONALES">[1]Datos!$A$1:$G$1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10" i="46" l="1"/>
  <c r="AF110" i="46"/>
  <c r="AC110" i="46"/>
  <c r="Z110" i="46"/>
  <c r="AI114" i="46"/>
  <c r="AC114" i="46"/>
  <c r="Z114" i="46"/>
  <c r="AI112" i="46"/>
  <c r="AF112" i="46"/>
  <c r="AC112" i="46"/>
  <c r="Z112" i="46"/>
  <c r="AI100" i="46"/>
  <c r="AI102" i="46"/>
  <c r="AF102" i="46"/>
  <c r="AI82" i="46"/>
  <c r="AF82" i="46"/>
  <c r="AI42" i="46"/>
  <c r="AF40" i="46"/>
  <c r="Z31" i="46"/>
  <c r="Z29" i="46"/>
  <c r="Z27" i="46"/>
  <c r="Z25" i="46"/>
  <c r="AI28" i="46"/>
  <c r="AF28" i="46"/>
  <c r="AC28" i="46"/>
  <c r="Z28" i="46"/>
  <c r="AI30" i="46"/>
  <c r="AF30" i="46"/>
  <c r="AC30" i="46"/>
  <c r="Z30" i="46"/>
  <c r="AI32" i="46"/>
  <c r="Z26" i="46"/>
  <c r="AI26" i="46"/>
  <c r="AF26" i="46"/>
  <c r="AC26" i="46"/>
  <c r="AF24" i="46"/>
  <c r="L16" i="27"/>
  <c r="L15" i="27"/>
  <c r="L17" i="27"/>
  <c r="AI133" i="46"/>
  <c r="AF133" i="46"/>
  <c r="AC133" i="46"/>
  <c r="Y132" i="46"/>
  <c r="AI135" i="46"/>
  <c r="AF135" i="46"/>
  <c r="Y134" i="46"/>
  <c r="Z135" i="46" s="1"/>
  <c r="AI131" i="46"/>
  <c r="AF131" i="46"/>
  <c r="Y130" i="46"/>
  <c r="AI129" i="46"/>
  <c r="AF129" i="46"/>
  <c r="Y128" i="46"/>
  <c r="Z129" i="46" s="1"/>
  <c r="AI127" i="46"/>
  <c r="Z127" i="46"/>
  <c r="AF127" i="46"/>
  <c r="AC127" i="46"/>
  <c r="Y126" i="46"/>
  <c r="Y136" i="46"/>
  <c r="Z137" i="46" s="1"/>
  <c r="AC137" i="46" s="1"/>
  <c r="AF137" i="46" s="1"/>
  <c r="AI137" i="46" s="1"/>
  <c r="AF145" i="46"/>
  <c r="AI143" i="46"/>
  <c r="AF143" i="46"/>
  <c r="V151" i="46"/>
  <c r="V149" i="46"/>
  <c r="BF145" i="46"/>
  <c r="BI145" i="46" s="1"/>
  <c r="AS145" i="46"/>
  <c r="AV145" i="46" s="1"/>
  <c r="P145" i="46"/>
  <c r="BI143" i="46"/>
  <c r="AV143" i="46"/>
  <c r="V143" i="46"/>
  <c r="S143" i="46"/>
  <c r="AZ137" i="46"/>
  <c r="BC137" i="46" s="1"/>
  <c r="BF137" i="46" s="1"/>
  <c r="BI137" i="46" s="1"/>
  <c r="AM137" i="46"/>
  <c r="AP137" i="46" s="1"/>
  <c r="AS137" i="46" s="1"/>
  <c r="AV137" i="46" s="1"/>
  <c r="L136" i="46"/>
  <c r="V137" i="46" s="1"/>
  <c r="BI135" i="46"/>
  <c r="AV135" i="46"/>
  <c r="V135" i="46"/>
  <c r="BC133" i="46"/>
  <c r="BF133" i="46" s="1"/>
  <c r="BI133" i="46" s="1"/>
  <c r="AP133" i="46"/>
  <c r="AS133" i="46" s="1"/>
  <c r="AV133" i="46" s="1"/>
  <c r="V133" i="46"/>
  <c r="S133" i="46"/>
  <c r="P133" i="46"/>
  <c r="BC131" i="46"/>
  <c r="BF131" i="46" s="1"/>
  <c r="BI131" i="46" s="1"/>
  <c r="AP131" i="46"/>
  <c r="AS131" i="46" s="1"/>
  <c r="AV131" i="46" s="1"/>
  <c r="P131" i="46"/>
  <c r="S131" i="46" s="1"/>
  <c r="V131" i="46" s="1"/>
  <c r="AZ129" i="46"/>
  <c r="BC129" i="46" s="1"/>
  <c r="BF129" i="46" s="1"/>
  <c r="BI129" i="46" s="1"/>
  <c r="AM129" i="46"/>
  <c r="AP129" i="46" s="1"/>
  <c r="AS129" i="46" s="1"/>
  <c r="AV129" i="46" s="1"/>
  <c r="V129" i="46"/>
  <c r="P129" i="46"/>
  <c r="S129" i="46" s="1"/>
  <c r="AZ127" i="46"/>
  <c r="BC127" i="46" s="1"/>
  <c r="BF127" i="46" s="1"/>
  <c r="BI127" i="46" s="1"/>
  <c r="AM127" i="46"/>
  <c r="AP127" i="46" s="1"/>
  <c r="M127" i="46"/>
  <c r="V125" i="46"/>
  <c r="AF123" i="46"/>
  <c r="AI123" i="46" s="1"/>
  <c r="BC114" i="46"/>
  <c r="BF114" i="46" s="1"/>
  <c r="AZ114" i="46"/>
  <c r="AP114" i="46"/>
  <c r="AS114" i="46" s="1"/>
  <c r="AM114" i="46"/>
  <c r="AF114" i="46"/>
  <c r="BC112" i="46"/>
  <c r="BF112" i="46" s="1"/>
  <c r="AZ112" i="46"/>
  <c r="AP112" i="46"/>
  <c r="AS112" i="46" s="1"/>
  <c r="AM112" i="46"/>
  <c r="V110" i="46"/>
  <c r="S110" i="46"/>
  <c r="AL109" i="46"/>
  <c r="AM110" i="46" s="1"/>
  <c r="AP110" i="46" s="1"/>
  <c r="AS110" i="46" s="1"/>
  <c r="AV110" i="46" s="1"/>
  <c r="L107" i="46"/>
  <c r="AI106" i="46"/>
  <c r="V104" i="46"/>
  <c r="AL101" i="46"/>
  <c r="AY101" i="46" s="1"/>
  <c r="AZ100" i="46"/>
  <c r="AM100" i="46"/>
  <c r="AF100" i="46"/>
  <c r="AC100" i="46"/>
  <c r="Z100" i="46"/>
  <c r="Y99" i="46"/>
  <c r="AZ98" i="46"/>
  <c r="AS98" i="46"/>
  <c r="AP98" i="46"/>
  <c r="AM98" i="46"/>
  <c r="AV98" i="46" s="1"/>
  <c r="AF98" i="46"/>
  <c r="AC98" i="46"/>
  <c r="Z98" i="46"/>
  <c r="AI98" i="46" s="1"/>
  <c r="Z96" i="46"/>
  <c r="AC96" i="46" s="1"/>
  <c r="AF96" i="46" s="1"/>
  <c r="Y93" i="46"/>
  <c r="Z94" i="46" s="1"/>
  <c r="AC94" i="46" s="1"/>
  <c r="AF94" i="46" s="1"/>
  <c r="Y91" i="46"/>
  <c r="Z92" i="46" s="1"/>
  <c r="L91" i="46"/>
  <c r="M91" i="46" s="1"/>
  <c r="Y89" i="46"/>
  <c r="M89" i="46"/>
  <c r="Y87" i="46"/>
  <c r="M87" i="46"/>
  <c r="Y85" i="46"/>
  <c r="Y83" i="46"/>
  <c r="V76" i="46"/>
  <c r="V74" i="46"/>
  <c r="I74" i="46"/>
  <c r="V72" i="46"/>
  <c r="F72" i="46"/>
  <c r="I70" i="46"/>
  <c r="I68" i="46"/>
  <c r="I66" i="46"/>
  <c r="I64" i="46"/>
  <c r="I62" i="46"/>
  <c r="V60" i="46"/>
  <c r="I60" i="46"/>
  <c r="BF58" i="46"/>
  <c r="BI58" i="46" s="1"/>
  <c r="AS58" i="46"/>
  <c r="AV58" i="46" s="1"/>
  <c r="AI58" i="46"/>
  <c r="L57" i="46"/>
  <c r="V58" i="46" s="1"/>
  <c r="E57" i="46"/>
  <c r="I58" i="46" s="1"/>
  <c r="M55" i="46"/>
  <c r="I54" i="46"/>
  <c r="BC52" i="46"/>
  <c r="P52" i="46"/>
  <c r="AL51" i="46"/>
  <c r="AP52" i="46" s="1"/>
  <c r="S50" i="46"/>
  <c r="AL49" i="46"/>
  <c r="AS50" i="46" s="1"/>
  <c r="L47" i="46"/>
  <c r="V48" i="46" s="1"/>
  <c r="BC46" i="46"/>
  <c r="AP46" i="46"/>
  <c r="AC46" i="46"/>
  <c r="P46" i="46"/>
  <c r="AI44" i="46"/>
  <c r="V44" i="46"/>
  <c r="I44" i="46"/>
  <c r="AY43" i="46"/>
  <c r="BI44" i="46" s="1"/>
  <c r="AL43" i="46"/>
  <c r="AV44" i="46" s="1"/>
  <c r="AL41" i="46"/>
  <c r="AY41" i="46" s="1"/>
  <c r="BF42" i="46" s="1"/>
  <c r="BI40" i="46"/>
  <c r="BF40" i="46"/>
  <c r="AL39" i="46"/>
  <c r="AS40" i="46" s="1"/>
  <c r="AV40" i="46" s="1"/>
  <c r="L39" i="46"/>
  <c r="S40" i="46" s="1"/>
  <c r="Z38" i="46"/>
  <c r="M38" i="46"/>
  <c r="AL37" i="46"/>
  <c r="AM38" i="46" s="1"/>
  <c r="AM32" i="46"/>
  <c r="AP32" i="46" s="1"/>
  <c r="AS32" i="46" s="1"/>
  <c r="AV32" i="46" s="1"/>
  <c r="I30" i="46"/>
  <c r="F30" i="46"/>
  <c r="AM28" i="46"/>
  <c r="AP28" i="46" s="1"/>
  <c r="AS28" i="46" s="1"/>
  <c r="AV28" i="46" s="1"/>
  <c r="F28" i="46"/>
  <c r="I28" i="46" s="1"/>
  <c r="AY27" i="46"/>
  <c r="AZ28" i="46" s="1"/>
  <c r="BC28" i="46" s="1"/>
  <c r="BF28" i="46" s="1"/>
  <c r="BI28" i="46" s="1"/>
  <c r="Y27" i="46"/>
  <c r="M27" i="46"/>
  <c r="AM26" i="46"/>
  <c r="AP26" i="46" s="1"/>
  <c r="AS26" i="46" s="1"/>
  <c r="AV26" i="46" s="1"/>
  <c r="F26" i="46"/>
  <c r="I26" i="46" s="1"/>
  <c r="AY25" i="46"/>
  <c r="AZ26" i="46" s="1"/>
  <c r="BC26" i="46" s="1"/>
  <c r="BF26" i="46" s="1"/>
  <c r="BI26" i="46" s="1"/>
  <c r="M25" i="46"/>
  <c r="V22" i="46"/>
  <c r="F20" i="46"/>
  <c r="I20" i="46" s="1"/>
  <c r="I18" i="46"/>
  <c r="AF16" i="46"/>
  <c r="I16" i="46"/>
  <c r="AL15" i="46"/>
  <c r="AS16" i="46" s="1"/>
  <c r="AV14" i="46"/>
  <c r="V14" i="46"/>
  <c r="I14" i="46"/>
  <c r="AY13" i="46"/>
  <c r="BI14" i="46" s="1"/>
  <c r="AF12" i="46"/>
  <c r="S12" i="46"/>
  <c r="F12" i="46"/>
  <c r="AL11" i="46"/>
  <c r="AS12" i="46" s="1"/>
  <c r="AL9" i="46"/>
  <c r="AP10" i="46" s="1"/>
  <c r="AS10" i="46" s="1"/>
  <c r="S8" i="46"/>
  <c r="AL7" i="46"/>
  <c r="AY7" i="46" s="1"/>
  <c r="BF8" i="46" s="1"/>
  <c r="K93" i="45"/>
  <c r="AH13" i="45"/>
  <c r="AW12" i="45"/>
  <c r="AW10" i="45" s="1"/>
  <c r="AH11" i="45"/>
  <c r="BL10" i="45"/>
  <c r="AH9" i="45"/>
  <c r="AG9" i="45"/>
  <c r="BK7" i="45"/>
  <c r="AH7" i="45"/>
  <c r="BL6" i="45"/>
  <c r="S5" i="45"/>
  <c r="I5" i="45" s="1"/>
  <c r="BP3" i="45"/>
  <c r="BA3" i="45"/>
  <c r="AL3" i="45"/>
  <c r="W3" i="45"/>
  <c r="M3" i="45"/>
  <c r="AY11" i="46" l="1"/>
  <c r="BF12" i="46" s="1"/>
  <c r="AY9" i="46"/>
  <c r="BI112" i="46"/>
  <c r="AS42" i="46"/>
  <c r="AM102" i="46"/>
  <c r="AV102" i="46" s="1"/>
  <c r="AV112" i="46"/>
  <c r="BI114" i="46"/>
  <c r="AV50" i="46"/>
  <c r="AV114" i="46"/>
  <c r="AY49" i="46"/>
  <c r="BF50" i="46" s="1"/>
  <c r="AZ102" i="46"/>
  <c r="BI102" i="46" s="1"/>
  <c r="BC102" i="46"/>
  <c r="BF102" i="46" s="1"/>
  <c r="AV127" i="46"/>
  <c r="AS127" i="46"/>
  <c r="AS8" i="46"/>
  <c r="BC10" i="46"/>
  <c r="AY37" i="46"/>
  <c r="AZ38" i="46" s="1"/>
  <c r="AI96" i="46"/>
  <c r="BI98" i="46"/>
  <c r="BC98" i="46" s="1"/>
  <c r="BF98" i="46" s="1"/>
  <c r="AV100" i="46"/>
  <c r="AP100" i="46" s="1"/>
  <c r="AS100" i="46" s="1"/>
  <c r="BI100" i="46"/>
  <c r="BC100" i="46" s="1"/>
  <c r="BF100" i="46" s="1"/>
  <c r="AP102" i="46"/>
  <c r="AS102" i="46" s="1"/>
  <c r="AY109" i="46"/>
  <c r="AZ110" i="46" s="1"/>
  <c r="BC110" i="46" s="1"/>
  <c r="BF110" i="46" s="1"/>
  <c r="BI110" i="46" s="1"/>
  <c r="F58" i="46"/>
  <c r="L99" i="46"/>
  <c r="M100" i="46" s="1"/>
  <c r="M99" i="46" s="1"/>
  <c r="BF10" i="46" l="1"/>
  <c r="BI50" i="46"/>
  <c r="K5" i="27"/>
  <c r="L5" i="27" s="1"/>
  <c r="K13" i="27" l="1"/>
  <c r="L13" i="27" s="1"/>
  <c r="K12" i="27"/>
  <c r="L12" i="27"/>
  <c r="K6" i="27" l="1"/>
  <c r="L6" i="27" s="1"/>
  <c r="K7" i="27"/>
  <c r="L7" i="27" s="1"/>
  <c r="K8" i="27"/>
  <c r="L8" i="27" s="1"/>
  <c r="K9" i="27"/>
  <c r="L9" i="27" s="1"/>
  <c r="K10" i="27"/>
  <c r="L10" i="27" s="1"/>
  <c r="K11" i="27"/>
  <c r="L11" i="27" s="1"/>
  <c r="K14" i="27"/>
  <c r="L14" i="27" s="1"/>
  <c r="K4" i="27"/>
  <c r="L4" i="27" s="1"/>
</calcChain>
</file>

<file path=xl/sharedStrings.xml><?xml version="1.0" encoding="utf-8"?>
<sst xmlns="http://schemas.openxmlformats.org/spreadsheetml/2006/main" count="3079" uniqueCount="1423">
  <si>
    <t>Anexo 2. Herramienta para la construcción del PETI</t>
  </si>
  <si>
    <t>Contenido</t>
  </si>
  <si>
    <t>Fases</t>
  </si>
  <si>
    <t>Sesiones</t>
  </si>
  <si>
    <t>Objetivo</t>
  </si>
  <si>
    <t>Fase 1: Comprender</t>
  </si>
  <si>
    <t>Sesión 1: Involucrar a los participantes e interesados</t>
  </si>
  <si>
    <t>Consolidar el grupo encargado de construir el PETI.</t>
  </si>
  <si>
    <t xml:space="preserve">Sesión 2: Entender la estrategia </t>
  </si>
  <si>
    <t>Consolidar la información de la entidad pública utilizando los insumos existentes.</t>
  </si>
  <si>
    <t>Sesión 3: Identificar y caracterizar los servicios</t>
  </si>
  <si>
    <t>Listar los servicios ofrecidos a los usuarios.</t>
  </si>
  <si>
    <t>Sesión 4: Identificar y caracterizar la operación</t>
  </si>
  <si>
    <t>Listar las capacidades y los procesos internos de la entidad pública.</t>
  </si>
  <si>
    <t>Sesión 5: Evaluar y comprender los servicios</t>
  </si>
  <si>
    <t>Hacer un análisis de impacto de los servicio y procesos y construir las fichas de los de mayor impacto</t>
  </si>
  <si>
    <t>Fase 2: Analizar</t>
  </si>
  <si>
    <t>Sesión 6: Analizar los factores internos y externos</t>
  </si>
  <si>
    <t>Realizar un análisis de las debilidades y oportunidades de la entidad pública.</t>
  </si>
  <si>
    <t>Sesión 7: Analizar el entorno y la normatividad vigente</t>
  </si>
  <si>
    <t>Realizar un análisis de los factores externos políticos, económicos, sociales, tecnológicos y normatividad vigente que afecta la entidad pública.</t>
  </si>
  <si>
    <t>Sesión 8: Caracterizar los usuarios</t>
  </si>
  <si>
    <t>Caracterizar los usuarios a los que la entidad presta sus servicios</t>
  </si>
  <si>
    <t>Sesión 9: Evaluar las tendencias tecnológicas</t>
  </si>
  <si>
    <t>Evaluar las tendencias tecnológicas de la cuarta revolución industrial.</t>
  </si>
  <si>
    <t>Sesión 10: Consolidar la matriz de hallazgos</t>
  </si>
  <si>
    <t>Construir la matriz de hallazgos y oportunidades de mejora de los servicios y operación de la entidad.</t>
  </si>
  <si>
    <t>Fase 3: Construir</t>
  </si>
  <si>
    <t>Sesión 11: Construir la Estrategia de TI</t>
  </si>
  <si>
    <t>Construir la estrategia de TI y reportar el avance actual</t>
  </si>
  <si>
    <t>Sesión 12: Identificar mejoras en los servicios y la operación</t>
  </si>
  <si>
    <t>Definir las acciones de mejora en las fichas de servicio y proceso</t>
  </si>
  <si>
    <t>Sesión 13: Identificar las brechas</t>
  </si>
  <si>
    <t>Identificar las acciones de mejora que permitirán ofrecer mejores servicios.</t>
  </si>
  <si>
    <t>Sesión 14: Consolidar y priorizar las iniciativas de inversión</t>
  </si>
  <si>
    <t>Definir iniciativas de inversión y priorizarlas</t>
  </si>
  <si>
    <t>Sesión 15: Consolidar los gastos asociados a la operación</t>
  </si>
  <si>
    <t>Identificar los gastos asociados a la operación del área de tecnologías de la información o quien haga sus veces.</t>
  </si>
  <si>
    <t>Sesión 16: Identificar los planes de la Política de Gobierno Digital</t>
  </si>
  <si>
    <t>Identificar los planes de la política de gobierno digital e incorporar las iniciativas con componentes de TI al PETI.</t>
  </si>
  <si>
    <t>Sesión 17: Construir la hoja de ruta</t>
  </si>
  <si>
    <t>Construir la hoja de ruta del área de Tecnologías de la información o quien haga sus veces.</t>
  </si>
  <si>
    <t>Sesión 18: Definir las comunicaciones del PETI</t>
  </si>
  <si>
    <t>Definir el plan de comunicaciones del PETI.</t>
  </si>
  <si>
    <t>Fase 4: Presentar</t>
  </si>
  <si>
    <t>Sesión 20:  Definir el  seguimiento y control del PETI</t>
  </si>
  <si>
    <t>Definir el tablero de indicadores para medir el avance en la estrategia de TI.</t>
  </si>
  <si>
    <t>La sesión 19, corresponde al documento PETI el cual contiene la presente herramienta.</t>
  </si>
  <si>
    <t>Grupo para la construcción del PETI</t>
  </si>
  <si>
    <t>Área</t>
  </si>
  <si>
    <t>Nombre de las personas</t>
  </si>
  <si>
    <t>Función</t>
  </si>
  <si>
    <t>Oficina Asesora de Planeación</t>
  </si>
  <si>
    <t xml:space="preserve">Doris Bibiana Cardozo Peña
Jefe Oficina </t>
  </si>
  <si>
    <t>Garantizar que las acciones y mejoras propuestas estén alineadas con el Plan estratégico Institucional</t>
  </si>
  <si>
    <t>Oficina Tecnologías de la Información y las Comunicaciones</t>
  </si>
  <si>
    <t>Rafael Londoño Carantón
Jefe Oficina 
Isabel Cristina García Lemus
Profesional designado para la construcción del PETI</t>
  </si>
  <si>
    <t xml:space="preserve">Orientar a las áreas en la definición de las acciones de mejora. </t>
  </si>
  <si>
    <t>Oficina de Alta Consejería de Paz, Víctimas y Reconciliación</t>
  </si>
  <si>
    <t>Carlos Vladimir Rodriguez Valencia
Jefe Oficina</t>
  </si>
  <si>
    <t>Definir las oportunidades de mejora y posibles soluciones a cada una</t>
  </si>
  <si>
    <t>Dirección Distrital del Sistema de Servicio a la Ciudadanía</t>
  </si>
  <si>
    <t xml:space="preserve">Diana Marcela Velasco Rincón
Subsecretaria </t>
  </si>
  <si>
    <t>Dirección Distrital de Archivo de Bogotá</t>
  </si>
  <si>
    <t>Álvaro Arias Cruz
Director</t>
  </si>
  <si>
    <t>Secretaría General
(Representante legal)</t>
  </si>
  <si>
    <t>María Clemencia Pérez Uribe
Secretaria General</t>
  </si>
  <si>
    <t>Coordinar, hacer seguimiento y verificación de la implementación de las acciones definidas</t>
  </si>
  <si>
    <t>Dirección Distrital de Desarrollo Institucional</t>
  </si>
  <si>
    <t>Oscar Guillermo Niño del Rio
Director</t>
  </si>
  <si>
    <t>Dirección Distrital de Relaciones Internacionales</t>
  </si>
  <si>
    <t>Luz Amparo Medina Gerena
Directora</t>
  </si>
  <si>
    <t>Subdirección de Imprenta Distrital</t>
  </si>
  <si>
    <t>Marcela Irene de Jesús González Bonilla
Subdirectora</t>
  </si>
  <si>
    <t>Oficina Alta Consejería Distrital de Tecnologías de la Información y las Comunicaciones - TIC</t>
  </si>
  <si>
    <t>Felipe Guzmán Ramírez.
Jefe Oficina</t>
  </si>
  <si>
    <t>Participantes</t>
  </si>
  <si>
    <t>Nombre del Servicio</t>
  </si>
  <si>
    <t>Dependencia</t>
  </si>
  <si>
    <t>Nombre</t>
  </si>
  <si>
    <t>correo electrónico</t>
  </si>
  <si>
    <t>No aplica</t>
  </si>
  <si>
    <t>Sandra Patricia Ortiz Barrera</t>
  </si>
  <si>
    <t>sportiz@alcaldiabogota.gov.co</t>
  </si>
  <si>
    <t>Información general y orientación de trámites y servicios a la ciudadanía en los canales de atención de la Red CADE</t>
  </si>
  <si>
    <t>Dirección del Sistema Distrital de Servicio a la Ciudadanía</t>
  </si>
  <si>
    <t>Egna Margarita Pinzón Quiroga</t>
  </si>
  <si>
    <t xml:space="preserve"> empinzon@alcaldiabogota.gov.co</t>
  </si>
  <si>
    <t>Cualificación en servicio a la ciudadanía a servidores públicos y otros</t>
  </si>
  <si>
    <t>Dany Fernando Agudelo
Mayith Yesenia Acevedo</t>
  </si>
  <si>
    <t>dfagudelo@alcaldiabogota.gov.co
mcacevedo@alcaldiabogota.gov.co</t>
  </si>
  <si>
    <t>Asesoría e información técnica y funcional del sistema distrital para la gestión de peticiones ciudadanas</t>
  </si>
  <si>
    <t>Sensibilización a comerciantes en temas de IVC</t>
  </si>
  <si>
    <t xml:space="preserve"> Diego Renato Usgame Lopez</t>
  </si>
  <si>
    <t>dusgame@alcaldiabogota.gov.co</t>
  </si>
  <si>
    <t>Cualificación a servidores con funciones de IVC</t>
  </si>
  <si>
    <t>Consulta del patrimonio documental de Bogotá</t>
  </si>
  <si>
    <t xml:space="preserve">Dirección Distrital de Archivo </t>
  </si>
  <si>
    <t>Wilman Alonso Camargo</t>
  </si>
  <si>
    <t>wacamargo@alcaldiabogota.gov.co</t>
  </si>
  <si>
    <t>Instrumento técnico en gestión documental y archivos</t>
  </si>
  <si>
    <t>Dirección Distrital de Archivo</t>
  </si>
  <si>
    <t>Asistencias técnicas en Gestión Documental y Archivos</t>
  </si>
  <si>
    <t>Visitas guiadas Archivo de Bogotá</t>
  </si>
  <si>
    <t>Asesoría y/o asistencia técnica en materia de cooperación, relacionamiento, diplomacia de ciudad y posicionamiento internacional</t>
  </si>
  <si>
    <t>Oswaldo Andrés Martínez Forero</t>
  </si>
  <si>
    <t>oamartinez@alcaldiabogota.gov.co</t>
  </si>
  <si>
    <t>Acompañamiento jurídico y/o elaboración de acciones jurídicas prioritarias</t>
  </si>
  <si>
    <t>Oficina Alta Consejería de Paz, Víctimas y Reconciliación</t>
  </si>
  <si>
    <t>Sergio David Urrego
Mauricio Andrés Tellez</t>
  </si>
  <si>
    <t>sdurrego@alcaldiabogota.gov.co</t>
  </si>
  <si>
    <t>Apoyo psicosocial a la población víctima del conflicto armado residente en Bogotá</t>
  </si>
  <si>
    <t>Ingreso a la ruta de inclusión socio-productiva y orientación ocupacional a las víctimas del conflicto armado residentes en Bogotá</t>
  </si>
  <si>
    <t>Otorgamiento de la ayuda humanitaria</t>
  </si>
  <si>
    <t>Asesoría técnica a Entidades Distritales</t>
  </si>
  <si>
    <t>Oficina Alta Consejería Distrital de Tecnologías de la Información y las Comunicaciones</t>
  </si>
  <si>
    <t>Nicolas Sánchez Barrera</t>
  </si>
  <si>
    <t>nsanchez@alcaldiabogota.gov.co</t>
  </si>
  <si>
    <t>Impresión de artes gráficas para las Entidades del Distrito Capital</t>
  </si>
  <si>
    <t>Dirección Distrital de Desarrollo Institucional - Subdirección Imprenta Distrital</t>
  </si>
  <si>
    <t xml:space="preserve"> Camilo Andrés Serrano Bernal
Roger Alfonso Robby Rojas</t>
  </si>
  <si>
    <t>caserrano@alcaldiabogota.gov.co
rarobby@alcaldiabogota.gov.co</t>
  </si>
  <si>
    <t>Publicación de actos administrativos en el Registro Distrital</t>
  </si>
  <si>
    <t>Suscripción y venta del Registro Distrital</t>
  </si>
  <si>
    <t>Inscripción programas de formación virtual para servidores públicos del Distrito Capital</t>
  </si>
  <si>
    <t>Dirección Distrital de Desarrollo Institucional - Subdirección Técnica de Desarrollo Institucional</t>
  </si>
  <si>
    <t>Javier David Galvis Ramón</t>
  </si>
  <si>
    <t>jdgalvis@alcaldiabogota.gov.co</t>
  </si>
  <si>
    <t xml:space="preserve">Estrategias para el fortalecimiento de la gestión pública del Distrito Capital </t>
  </si>
  <si>
    <t>Ficha de la Entidad</t>
  </si>
  <si>
    <t>Nombre de la Entidad</t>
  </si>
  <si>
    <t>Secretaria General Alcaldía Mayor de Bogotá</t>
  </si>
  <si>
    <t>Municipio</t>
  </si>
  <si>
    <t>Bogotá</t>
  </si>
  <si>
    <t xml:space="preserve">Sector Central </t>
  </si>
  <si>
    <t>Presupuesto ejecutado en la  última vigencia (2021) en toda la entidad (*)</t>
  </si>
  <si>
    <t>Naturaleza Jurídica</t>
  </si>
  <si>
    <t>Autonomía Administrativa y Financiera</t>
  </si>
  <si>
    <t>Presupuesto de inversión de TI ejecutado última vigencia 2021 (**)</t>
  </si>
  <si>
    <t>Tipo de Vinculación</t>
  </si>
  <si>
    <t>Libre nombramiento y remoción</t>
  </si>
  <si>
    <t>Fecha adopción plan estratégico institucional</t>
  </si>
  <si>
    <t>23/09/2020 mediante Resolución 277</t>
  </si>
  <si>
    <t>Representante Legal</t>
  </si>
  <si>
    <t>María Clemencia Pérez Uribe</t>
  </si>
  <si>
    <t>Fecha de última actualización plan estratégico de TI</t>
  </si>
  <si>
    <t>Estrategia de la Entidad</t>
  </si>
  <si>
    <t>Misión de la entidad</t>
  </si>
  <si>
    <t xml:space="preserve">Adoptada mediante Resolución 277 de 2020: La Secretaría General de la Alcaldía Mayor de Bogotá D.C., es la entidad líder del sector Gestión Pública que desarrolla condiciones para generar valor público, con el fin de lograr una ciudad moderna con un modelo de gobierno abierto, contribuir a la construcción de la paz y la reconciliación, y mejorar la calidad de vida de la ciudadanía. </t>
  </si>
  <si>
    <t>Visión de la entidad</t>
  </si>
  <si>
    <t>Adoptada mediante Resolución 277 de 2020: En 2030 la Secretaría General de la Alcaldía Mayor de Bogotá D.C., será reconocida por posicionar una gestión pública distrital moderna, eficiente, transparente y abierta, y por generar las condiciones necesarias para la consolidación de la paz y la reconciliación en Bogotá Región, a través de los valores institucionales y en diálogo permanente con la ciudadanía.</t>
  </si>
  <si>
    <t>Objetivos y metas de la entidad</t>
  </si>
  <si>
    <t>Meta</t>
  </si>
  <si>
    <t>ID</t>
  </si>
  <si>
    <t>Medición actual corte 31 de Diciembre de 2021 (***)</t>
  </si>
  <si>
    <t>Implementar estrategias y acciones que aporten a la construcción de la paz, la reparación, la memoria y la reconciliación en Bogotá Región.</t>
  </si>
  <si>
    <r>
      <t xml:space="preserve">Formular e implementar una estrategia para la consolidación de </t>
    </r>
    <r>
      <rPr>
        <sz val="11"/>
        <color rgb="FF000000"/>
        <rFont val="Titillium Web"/>
      </rPr>
      <t>Bogotá - Región, como epicentro de paz y reconciliación, a través de la implementación de los Acuerdos de Paz en el Distrito.</t>
    </r>
    <r>
      <rPr>
        <sz val="11"/>
        <color theme="1"/>
        <rFont val="Titillium Web"/>
      </rPr>
      <t xml:space="preserve"> (Meta Sectorial)</t>
    </r>
  </si>
  <si>
    <t>Posicionar un modelo de Gobierno Abierto bajo los pilares de transparencia, participación y colaboración, con articulación Inter seccional, que facilite un relacionamiento democrático, entre la administración y la ciudadanía, a través del aprovechamiento de las TIC y la innovación pública.</t>
  </si>
  <si>
    <t>Implementar 100% de la formulación y puesta en marcha de la Política Pública Distrital de Víctimas, memoria, paz y reconciliación. (Meta Proyecto)</t>
  </si>
  <si>
    <t>Consolidar una gestión pública eficiente a través del desarrollo de capacidades institucionales, para contribuir la generación de valor público.</t>
  </si>
  <si>
    <t xml:space="preserve">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Estrategias para el posicionamiento, cualificación y empoderamiento ciudadano implementadas.  </t>
  </si>
  <si>
    <t>Promover procesos de transformación digital en la Secretaria General para aportar la gestión pública y eficiente.</t>
  </si>
  <si>
    <t>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Estudios para el análisis de ecosistemas de gobierno abierto, innovación social y oferta y demanda de información pública, realizados</t>
  </si>
  <si>
    <t>Fortalecer la presentación del servicio de la ciudadanía con oportunidad, eficiencia y transparencia a través del uso de la tecnología y la cualificación de los servidores.</t>
  </si>
  <si>
    <t>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Agendas para el desarrollo de actividades de vinculación ciudadana a procesos de transparencia, participación y colaboración, implementadas</t>
  </si>
  <si>
    <t>Conocer los referentes internacionales de gestión pública, a través de estrategias de cooperación y articulación para lograr que la administración Distrital mejore su gestión pública y posicione las buenas prácticas que realiza.</t>
  </si>
  <si>
    <t xml:space="preserve">Posicionar al Gobierno Abierto de Bogotá GABO, como una nueva forma de gobernanza y control que reduce el riesgo de corrupción y garantiza una participación de todos los sectores y segmentos poblacionales, generando accesibilidad para las personas con discapacidad.   (Meta Sectorial) Indicador: Número de personas con discapacidad que participan </t>
  </si>
  <si>
    <t>Mejorar la oportunidad de la ejecución de los recursos, a través del fortalecimiento de una cultura financiera, para lograr una gestión pública y efectiva.</t>
  </si>
  <si>
    <t>Diseñar e implementar una estrategia para fortalecer la gestión, la innovación y la creatividad en la administración distrital, generando valor público al servicio de la ciudadanía. (Meta Sectorial)</t>
  </si>
  <si>
    <t>Fomentar la innovación y la gestión del conocimiento, a través del fortalecimiento de las competencias del talento humano de la identidad con el propósito de mejorar la capacidad institucional y su gestión.</t>
  </si>
  <si>
    <t>Formular, implementar y monitorear los lineamientos distritales en materia de Comunicación Pública.  (Meta Sectorial). Indicador: Lineamientos distritales en materia de comunicación pública, formulados, implementados y monitoreados.</t>
  </si>
  <si>
    <t>Formular, implementar y monitorear los lineamientos distritales en materia de Comunicación Pública.  (Meta Sectorial). Indicador: Identificación de canales de comunicación discriminado por grupos de interés ubicados en Bogotá – Región.</t>
  </si>
  <si>
    <t>Diseñar e implementar una estrategia para fortalecer la gestión, la innovación y la creatividad en la administración distrital, generando valor público al servicio de la ciudadanía (Meta Sectorial)</t>
  </si>
  <si>
    <t>Formular e implementar las agendas de transformación digital para el Distrito (Meta Sectorial)</t>
  </si>
  <si>
    <t>Formular la política pública de Bogotá territorio inteligente  (Meta Sectorial)</t>
  </si>
  <si>
    <r>
      <t xml:space="preserve">Diseñar una estrategia de integración, alineación y estandarización de la oferta de servicios en </t>
    </r>
    <r>
      <rPr>
        <sz val="11"/>
        <color rgb="FF000000"/>
        <rFont val="Titillium Web"/>
      </rPr>
      <t>los canales de atención disponibles en el Distrito</t>
    </r>
    <r>
      <rPr>
        <sz val="11"/>
        <color theme="1"/>
        <rFont val="Titillium Web"/>
      </rPr>
      <t xml:space="preserve"> (Meta Sectorial). Indicador: Puntos de información sobre protección y atención animal instalados y funcionando en la Red CADE del distrito</t>
    </r>
  </si>
  <si>
    <t>Diseñar una estrategia de integración, alineación y estandarización de la oferta de servicios en los canales de atención disponibles en el Distrito. (Meta Sectorial). Indicador: Número de orientaciones y solicitudes recibidas a través de la línea 195</t>
  </si>
  <si>
    <t>Diseñar una estrategia de integración, alineación y estandarización de la oferta de servicios en los canales de atención disponibles en el Distrito. (Meta Sectorial). Indicador: Número de PQRS recibidas por otros canales</t>
  </si>
  <si>
    <t>Formular e implementar una estrategia distrital de promoción, proyección, posicionamiento y cooperación internacional de Bogotá y la Región (Meta Sectorial)</t>
  </si>
  <si>
    <t>Meta de Gestión. Indicador: Porcentaje de presupuesto comprometido de la Secretaría General.</t>
  </si>
  <si>
    <t>Meta de Gestión. Indicador: Porcentaje de la estrategia anual
para mejorar la oportunidad en la ejecución de los recursos en la Secretaría General.</t>
  </si>
  <si>
    <t>Implementar Plan Institucional de Capacitación. (Meta de Gestión).</t>
  </si>
  <si>
    <t>(*)</t>
  </si>
  <si>
    <t>https://secretariageneral.gov.co/sites/default/files/presupuesto/ejecucionpresupuestal_diciembre2021.pdf</t>
  </si>
  <si>
    <t>(**)</t>
  </si>
  <si>
    <t>Anexo 4. Resumen Ejecución Proyectos Inversión Cierre 2021. Ver Proyecto 7872 Transformación Digital y Gestión TIC. Metas 6 y 7</t>
  </si>
  <si>
    <t>Caracterización de Servicios Institucionales</t>
  </si>
  <si>
    <t>Servicios</t>
  </si>
  <si>
    <t>Canales</t>
  </si>
  <si>
    <t>Descripción del servicio</t>
  </si>
  <si>
    <t>Áreas que participan</t>
  </si>
  <si>
    <t>Canal 1</t>
  </si>
  <si>
    <t>Canal 2</t>
  </si>
  <si>
    <t>Canal 3</t>
  </si>
  <si>
    <t>Canal 4</t>
  </si>
  <si>
    <t>Elaborar documentos jurídicos (derechos de petición, tutelas, recursos de reposición, desacatos, entre otros) requeridos para la garantía de derechos vulnerados</t>
  </si>
  <si>
    <r>
      <rPr>
        <b/>
        <sz val="11"/>
        <rFont val="Titillium Web"/>
      </rPr>
      <t>Presencial</t>
    </r>
    <r>
      <rPr>
        <sz val="11"/>
        <rFont val="Titillium Web"/>
      </rPr>
      <t xml:space="preserve">
Centro de Encuentro para la Paz y la Integración Local de Víctimas del Conflicto Armado Interno - Super CADE Engativá</t>
    </r>
  </si>
  <si>
    <r>
      <rPr>
        <b/>
        <sz val="11"/>
        <rFont val="Titillium Web"/>
      </rPr>
      <t>Telefónico</t>
    </r>
    <r>
      <rPr>
        <sz val="11"/>
        <rFont val="Titillium Web"/>
      </rPr>
      <t xml:space="preserve">
Línea 195</t>
    </r>
  </si>
  <si>
    <t>Brindar información general y orientación a la ciudadanía en relación con los Trámites y Servicios disponibles en los canales de atención de la Red CADE: presencial (SuperCADE Móvil, SuperCADE y CADE), telefónico (Línea 195) y virtual (SuperCADE Virtual, chat, chatbot y videollamada).</t>
  </si>
  <si>
    <t xml:space="preserve">Dirección Distrital del Sistema  de Servicio a la Ciudadanía
</t>
  </si>
  <si>
    <r>
      <rPr>
        <b/>
        <sz val="11"/>
        <rFont val="Titillium Web"/>
      </rPr>
      <t>Presencial</t>
    </r>
    <r>
      <rPr>
        <sz val="11"/>
        <rFont val="Titillium Web"/>
      </rPr>
      <t xml:space="preserve">
SuperCADE; CADE; SuperCADE Móvil; RedCADE</t>
    </r>
  </si>
  <si>
    <r>
      <rPr>
        <b/>
        <sz val="11"/>
        <rFont val="Titillium Web"/>
      </rPr>
      <t>Virtual</t>
    </r>
    <r>
      <rPr>
        <sz val="11"/>
        <rFont val="Titillium Web"/>
      </rPr>
      <t xml:space="preserve">
SuperCADE Virtual; chat; chatbot; videollamada</t>
    </r>
  </si>
  <si>
    <t>Entrenamiento en las habilidades, en las actitudes, en los conocimientos y en las destrezas, desde la cultura del servicio a través de la apropiación de la Política Pública de Servicio a la Ciudadanía (Decreto 197 de 2014); así mismo se generan procesos de enseñanza -aprendizaje del Manual de Servicio a la Ciudadanía y Protocolos de Atención a la Ciudadanía, las cuales son herramientas fundamentales para desarrollar las buenas prácticas del servicio.</t>
  </si>
  <si>
    <r>
      <rPr>
        <b/>
        <sz val="11"/>
        <rFont val="Titillium Web"/>
      </rPr>
      <t>Presencial</t>
    </r>
    <r>
      <rPr>
        <sz val="11"/>
        <rFont val="Titillium Web"/>
      </rPr>
      <t xml:space="preserve">
Secretaría General Alcaldía Mayor de Bogotá</t>
    </r>
  </si>
  <si>
    <r>
      <rPr>
        <b/>
        <sz val="11"/>
        <rFont val="Titillium Web"/>
      </rPr>
      <t xml:space="preserve">Correo electrónico
</t>
    </r>
    <r>
      <rPr>
        <sz val="11"/>
        <rFont val="Titillium Web"/>
      </rPr>
      <t>soportepeticiones@alcaldiabogota.gov.co</t>
    </r>
  </si>
  <si>
    <r>
      <rPr>
        <b/>
        <sz val="11"/>
        <rFont val="Titillium Web"/>
      </rPr>
      <t>Telefónico</t>
    </r>
    <r>
      <rPr>
        <sz val="11"/>
        <rFont val="Titillium Web"/>
      </rPr>
      <t xml:space="preserve">
PBX 6013813000 Ext. 1305</t>
    </r>
  </si>
  <si>
    <t>Actividad de carácter preventivo y pedagógico en la cual se imparte información y orientación a la ciudadanía sobre la normatividad vigente aplicable en Inspección, Vigilancia y Control para el adecuado desarrollo de una actividad económica en el Distrito Capital</t>
  </si>
  <si>
    <t xml:space="preserve">Subdirección de Seguimiento a la Gestión de Inspección, Vigilancia y Control </t>
  </si>
  <si>
    <r>
      <rPr>
        <b/>
        <sz val="11"/>
        <rFont val="Titillium Web"/>
      </rPr>
      <t xml:space="preserve">Correo electrónico
</t>
    </r>
    <r>
      <rPr>
        <sz val="11"/>
        <rFont val="Titillium Web"/>
      </rPr>
      <t>SSGIVC@alcaldiabogota.gov.co</t>
    </r>
  </si>
  <si>
    <r>
      <rPr>
        <b/>
        <sz val="11"/>
        <rFont val="Titillium Web"/>
      </rPr>
      <t>Telefónico</t>
    </r>
    <r>
      <rPr>
        <sz val="11"/>
        <rFont val="Titillium Web"/>
      </rPr>
      <t xml:space="preserve">
PBX 6013813000 Ext. 1372</t>
    </r>
  </si>
  <si>
    <t>Actividad en la cual se imparte información, orientación normativa, identificación de competencias y demás temáticas relacionadas con Inspección, Vigilancia y Control a los servidores con funciones de IVC en el Distrito Capital, con el fin de mejorar el ejercicio de las competencias y habilidades de éstos en el desarrollo de sus funciones</t>
  </si>
  <si>
    <t xml:space="preserve">Subdirección de Seguimiento a la Gestión de Inspección, Vigilancia y Control  </t>
  </si>
  <si>
    <t>Asesoría y apoyo a todas las entidades distritales, respecto al uso y manejo del Sistema Distrital para la Gestión de Peticiones Ciudadanas, a través de acompañamiento técnico, capacitaciones y de solución de inquietudes reportadas por los servidores</t>
  </si>
  <si>
    <t>Dirección Distrital de Calidad del Servicio</t>
  </si>
  <si>
    <t>Consulta de las fuentes documentales, instrucción sobre el manejo de las bases de datos y consulta en sala del material que constituye el patrimonio documental de la ciudad.</t>
  </si>
  <si>
    <r>
      <rPr>
        <b/>
        <sz val="11"/>
        <rFont val="Titillium Web"/>
      </rPr>
      <t>Presencial</t>
    </r>
    <r>
      <rPr>
        <sz val="11"/>
        <rFont val="Titillium Web"/>
      </rPr>
      <t xml:space="preserve">
Dirección  Distrital de Archivo de Bogotá</t>
    </r>
  </si>
  <si>
    <r>
      <rPr>
        <b/>
        <sz val="11"/>
        <rFont val="Titillium Web"/>
      </rPr>
      <t xml:space="preserve">Correo electrónico
</t>
    </r>
    <r>
      <rPr>
        <sz val="11"/>
        <rFont val="Titillium Web"/>
      </rPr>
      <t>contactoarchivodebogota@alcaldiabogota.gov.co</t>
    </r>
  </si>
  <si>
    <r>
      <rPr>
        <b/>
        <sz val="11"/>
        <rFont val="Titillium Web"/>
      </rPr>
      <t>Telefónico</t>
    </r>
    <r>
      <rPr>
        <sz val="11"/>
        <rFont val="Titillium Web"/>
      </rPr>
      <t xml:space="preserve">
PBX 6013813000 Ext. 4152</t>
    </r>
  </si>
  <si>
    <r>
      <rPr>
        <b/>
        <sz val="11"/>
        <rFont val="Titillium Web"/>
      </rPr>
      <t>Portal web</t>
    </r>
    <r>
      <rPr>
        <sz val="11"/>
        <rFont val="Titillium Web"/>
      </rPr>
      <t xml:space="preserve">
http://archivobogota.secretariageneral.gov.co</t>
    </r>
  </si>
  <si>
    <t>Instrumentos técnicos en gestión documental y archivos tales como guías, manuales, protocolos, instructivos circulares, entre otros</t>
  </si>
  <si>
    <r>
      <rPr>
        <b/>
        <sz val="11"/>
        <rFont val="Titillium Web"/>
      </rPr>
      <t>Telefónico</t>
    </r>
    <r>
      <rPr>
        <sz val="11"/>
        <rFont val="Titillium Web"/>
      </rPr>
      <t xml:space="preserve">
PBX 6013813000 Ext. 4100, 4113</t>
    </r>
  </si>
  <si>
    <t>Asistencia técnica en Gestión Documental y Archivos</t>
  </si>
  <si>
    <t>Asistencia técnica en temas de gestión documental y archivos a través de las modalidades de mesas de trabajo, visitas técnicas, realización de conceptos, informes técnicos y jornadas de socialización.</t>
  </si>
  <si>
    <r>
      <rPr>
        <b/>
        <sz val="11"/>
        <rFont val="Titillium Web"/>
      </rPr>
      <t xml:space="preserve">Correo electrónico
</t>
    </r>
    <r>
      <rPr>
        <sz val="11"/>
        <rFont val="Titillium Web"/>
      </rPr>
      <t>asistecnica-archivobogota@alcaldiabogota.gov.co</t>
    </r>
  </si>
  <si>
    <t>Las visitas guiadas se realizan mediante recorridos por las instalaciones del edificio del Archivo de Bogotá permitiendo a los visitantes conocer la riqueza arquitectónica del edificio y los procesos técnicos aplicados a los documentos, con el fin de concientizarlos sobre la importancia que tiene el acervo documental que custodia el Archivo de Bogotá y así generar apropiación por nuestro patrimonio documental.</t>
  </si>
  <si>
    <t>Brindar atención psicosocial a través del apoyo y soporte emocional, para acompañar la vulnerabilidad acentuada que se genera por el desplazamiento forzado y otros hechos victimizantes. Esto a través de espacios de diálogo, intercambio de saberes y reconocimiento del sentir, para movilizar recursos propios, familiares y colectivos, al igual que toma de decisiones sobre sus proyectos o planes de vida</t>
  </si>
  <si>
    <r>
      <rPr>
        <b/>
        <sz val="11"/>
        <rFont val="Titillium Web"/>
      </rPr>
      <t>Presencial</t>
    </r>
    <r>
      <rPr>
        <sz val="11"/>
        <rFont val="Titillium Web"/>
      </rPr>
      <t xml:space="preserve">
Centro de Encuentro para la Paz y la Integración Local de Víctimas del Conflicto Armado Interno </t>
    </r>
  </si>
  <si>
    <t>Ingreso a la ruta de inclusión productiva, mediante la aplicación de una caracterización socio-productiva y orientación ocupacional para establecer su enrutamiento hacia formación, empleabilidad o emprendimiento.</t>
  </si>
  <si>
    <t>Otorgamiento de la ayuda humanitaria inmediata</t>
  </si>
  <si>
    <t>La entrega de Ayuda Humanitaria Inmediata, se realiza a todas aquellas personas que llegan o residen en la ciudad de Bogotá y que manifiestan haber sido desplazadas y encontrarse en situación de vulnerabilidad acentuada. Para garantizar la subsistencia mínima el tipo de medidas a entregar en la ayuda humanitaria inmediata son las de Alimentación, Alojamiento Transitorio en las modalidades de Arriendo y Albergue, Transporte de Emergencia y Kits Habitacionales; la periodicidad en la entrega de las medidas es mensual, y se encuentra sujeta a la evaluación de la situación de vulnerabilidad, salvo en caso de sustitución de medida de alojamiento temporal, modalidad albergue, por modalidad arriendo</t>
  </si>
  <si>
    <r>
      <rPr>
        <b/>
        <sz val="11"/>
        <rFont val="Titillium Web"/>
      </rPr>
      <t xml:space="preserve">Presencial
</t>
    </r>
    <r>
      <rPr>
        <sz val="11"/>
        <rFont val="Titillium Web"/>
      </rPr>
      <t>Centro de Encuentro para la Paz y la Integración Local de Víctimas del Conflicto Armado Interno -  línea 195 - SuperCADE: Engativá, La gaitana, Lucero, Américas y Social</t>
    </r>
  </si>
  <si>
    <t>Programas de formación virtual para servidores públicos del Distrito Capital</t>
  </si>
  <si>
    <t>Desarrollar programas de formación dirigidos a los servidores del Distrito Capital en temáticas relacionadas con la Gestión Pública y el Fortalecimiento Institucional, implementando la metodología e-learning que ofrece la Secretaría General de la Alcaldía Mayor de Bogotá, a través de la Dirección Distrital de Desarrollo Institucional.</t>
  </si>
  <si>
    <r>
      <rPr>
        <b/>
        <sz val="11"/>
        <rFont val="Titillium Web"/>
      </rPr>
      <t xml:space="preserve">Portal web
</t>
    </r>
    <r>
      <rPr>
        <sz val="11"/>
        <rFont val="Titillium Web"/>
      </rPr>
      <t>https://gestionacademica.bogota.gov.co/ga</t>
    </r>
  </si>
  <si>
    <r>
      <rPr>
        <b/>
        <sz val="11"/>
        <rFont val="Titillium Web"/>
      </rPr>
      <t xml:space="preserve">Correo electrónico
</t>
    </r>
    <r>
      <rPr>
        <sz val="11"/>
        <rFont val="Titillium Web"/>
      </rPr>
      <t>soy10.aprende@alcaldiabogota.gov.co</t>
    </r>
  </si>
  <si>
    <r>
      <rPr>
        <b/>
        <sz val="11"/>
        <rFont val="Titillium Web"/>
      </rPr>
      <t>Telefónico</t>
    </r>
    <r>
      <rPr>
        <sz val="11"/>
        <rFont val="Titillium Web"/>
      </rPr>
      <t xml:space="preserve">
PBX 6013813000 Ext. 2400, 2411, 2415, 2438</t>
    </r>
  </si>
  <si>
    <t>Estrategias para el desarrollo institucional</t>
  </si>
  <si>
    <t>Estrategias para el fortalecimiento de la Administración y la Gestión Pública Distrital</t>
  </si>
  <si>
    <r>
      <rPr>
        <b/>
        <sz val="11"/>
        <rFont val="Titillium Web"/>
      </rPr>
      <t>Telefónico</t>
    </r>
    <r>
      <rPr>
        <sz val="11"/>
        <rFont val="Titillium Web"/>
      </rPr>
      <t xml:space="preserve">
PBX 6013813000 Ext. 2400, 2409, 2410, 2412</t>
    </r>
  </si>
  <si>
    <t>Solicitar el servicio de elaboración y producción de trabajos de artes gráficas que requieren las entidades, organismos y órganos de control del Distrito Capital.</t>
  </si>
  <si>
    <r>
      <rPr>
        <b/>
        <sz val="11"/>
        <rFont val="Titillium Web"/>
      </rPr>
      <t xml:space="preserve">Correo electrónico
</t>
    </r>
    <r>
      <rPr>
        <sz val="11"/>
        <rFont val="Titillium Web"/>
      </rPr>
      <t>imprentadistrital@alcaldiabogota.gov.co</t>
    </r>
  </si>
  <si>
    <r>
      <rPr>
        <b/>
        <sz val="11"/>
        <rFont val="Titillium Web"/>
      </rPr>
      <t xml:space="preserve">Portal web
</t>
    </r>
    <r>
      <rPr>
        <sz val="11"/>
        <rFont val="Titillium Web"/>
      </rPr>
      <t>http://secretariageneral.gov.co/imprenta-distrital</t>
    </r>
  </si>
  <si>
    <r>
      <rPr>
        <b/>
        <sz val="11"/>
        <rFont val="Titillium Web"/>
      </rPr>
      <t>Telefónico</t>
    </r>
    <r>
      <rPr>
        <sz val="11"/>
        <rFont val="Titillium Web"/>
      </rPr>
      <t xml:space="preserve">
PBX 6013813000 Ext. 5010</t>
    </r>
  </si>
  <si>
    <t>Publicar los actos o documentos administrativos emitidos por las entidades, organismos y órganos de control de Bogotá, D.C., en el Registro Distrital (Gaceta Distrital).</t>
  </si>
  <si>
    <r>
      <rPr>
        <b/>
        <sz val="11"/>
        <rFont val="Titillium Web"/>
      </rPr>
      <t xml:space="preserve">Correo electrónico
</t>
    </r>
    <r>
      <rPr>
        <sz val="11"/>
        <rFont val="Titillium Web"/>
      </rPr>
      <t>registrodistrital@alcaldiabogota.gov.co</t>
    </r>
  </si>
  <si>
    <r>
      <rPr>
        <b/>
        <sz val="11"/>
        <rFont val="Titillium Web"/>
      </rPr>
      <t xml:space="preserve">Portal web
</t>
    </r>
    <r>
      <rPr>
        <sz val="11"/>
        <rFont val="Titillium Web"/>
      </rPr>
      <t>https://registrodistrital.secretariageneral.gov.co</t>
    </r>
  </si>
  <si>
    <t>Consulta del Registro Distrital</t>
  </si>
  <si>
    <t>Consulta gratuita de los actos o documentos administrativos expedidos por las Entidades, Organismos y Órganos de control del Distrito Capital, publicados en el Registro.</t>
  </si>
  <si>
    <t>Orientación y acompañamiento técnico, metodológico y logístico en la formulación de acciones, proyectos y actividades de cooperación, relacionamiento, diplomacia de ciudad y posicionamiento internacional.</t>
  </si>
  <si>
    <r>
      <rPr>
        <b/>
        <sz val="11"/>
        <rFont val="Titillium Web"/>
      </rPr>
      <t xml:space="preserve">Correo electrónico
</t>
    </r>
    <r>
      <rPr>
        <sz val="11"/>
        <rFont val="Titillium Web"/>
      </rPr>
      <t>ddri@alcaldiabogota.gov.co</t>
    </r>
  </si>
  <si>
    <r>
      <rPr>
        <b/>
        <sz val="11"/>
        <rFont val="Titillium Web"/>
      </rPr>
      <t xml:space="preserve">Portal web
</t>
    </r>
    <r>
      <rPr>
        <sz val="11"/>
        <rFont val="Titillium Web"/>
      </rPr>
      <t>internacional.secretariageneral.gov.co</t>
    </r>
  </si>
  <si>
    <r>
      <rPr>
        <b/>
        <sz val="11"/>
        <rFont val="Titillium Web"/>
      </rPr>
      <t>Telefónico</t>
    </r>
    <r>
      <rPr>
        <sz val="11"/>
        <rFont val="Titillium Web"/>
      </rPr>
      <t xml:space="preserve">
PBX 6013813000 Ext. 1901</t>
    </r>
  </si>
  <si>
    <t>Obtener asesoría y orientación en las políticas y estrategias del gobierno digital o Gobierno en línea con el fin de apropiarlas y ejecutarlas.</t>
  </si>
  <si>
    <t>Oficina Alta Consejería Distrital de Tecnologías de la Información y las Comunicaciones TIC</t>
  </si>
  <si>
    <r>
      <rPr>
        <b/>
        <sz val="11"/>
        <rFont val="Titillium Web"/>
      </rPr>
      <t>Presencial</t>
    </r>
    <r>
      <rPr>
        <sz val="11"/>
        <rFont val="Titillium Web"/>
      </rPr>
      <t xml:space="preserve">
Oficina Alta Consejería Distrital de Tecnologías de la Información y las Comunicaciones TIC</t>
    </r>
  </si>
  <si>
    <r>
      <rPr>
        <b/>
        <sz val="11"/>
        <rFont val="Titillium Web"/>
      </rPr>
      <t xml:space="preserve">Correo electrónico
</t>
    </r>
    <r>
      <rPr>
        <sz val="11"/>
        <rFont val="Titillium Web"/>
      </rPr>
      <t>altaconsejeriadetic@alcaldiabogota.gov.co</t>
    </r>
  </si>
  <si>
    <r>
      <rPr>
        <b/>
        <sz val="11"/>
        <rFont val="Titillium Web"/>
      </rPr>
      <t xml:space="preserve">Portal web
</t>
    </r>
    <r>
      <rPr>
        <sz val="11"/>
        <rFont val="Titillium Web"/>
      </rPr>
      <t>http://ticbogota.gov.co</t>
    </r>
  </si>
  <si>
    <r>
      <rPr>
        <b/>
        <sz val="11"/>
        <rFont val="Titillium Web"/>
      </rPr>
      <t>Telefónico</t>
    </r>
    <r>
      <rPr>
        <sz val="11"/>
        <rFont val="Titillium Web"/>
      </rPr>
      <t xml:space="preserve">
PBX 6013813000 Ext. 3050, 3051</t>
    </r>
  </si>
  <si>
    <t>Proyectos</t>
  </si>
  <si>
    <t>Los proyectos buscan ampliar las oportunidades y desarrollar capacidades de la ciudadanía y entidades Distritales mediante la formulación, aprobación y seguimiento de proyectos en materia de Tecnologías de la Información y las Comunicaciones</t>
  </si>
  <si>
    <t>Relación de Sedes y Puntos de Atención</t>
  </si>
  <si>
    <t>Fuente:</t>
  </si>
  <si>
    <t>https://secretariageneral.gov.co/transparencia/planeacion/portafolio-productos-y-servicios-secretaria-general-1</t>
  </si>
  <si>
    <t>Modelo Operativo</t>
  </si>
  <si>
    <t>Capacidades</t>
  </si>
  <si>
    <t>Subcapacidades</t>
  </si>
  <si>
    <t>Proceso o Procedimiento</t>
  </si>
  <si>
    <t>Recursos</t>
  </si>
  <si>
    <t>Roles</t>
  </si>
  <si>
    <t>C01</t>
  </si>
  <si>
    <t>Gestionar la misión de la Entidad</t>
  </si>
  <si>
    <t>Gestionar los lineamientos de la Política Pública Distrital de Servicio a la Ciudadanía</t>
  </si>
  <si>
    <t>Gestión del Sistema Distrital de Servicio a la Ciudadanía</t>
  </si>
  <si>
    <t>Humanos: Servidores públicos del proceso Gestión del Sistema Distrital de Servicio a la Ciudadanía</t>
  </si>
  <si>
    <t>Servidores públicos y contratistas Subsecretaria de Servicio a la ciudadanía</t>
  </si>
  <si>
    <t>Financieros: Proyectos de inversión y funcionamiento</t>
  </si>
  <si>
    <t>Servidores públicos y contratistas Dirección Distrtial de Calidad del Servicio</t>
  </si>
  <si>
    <t>Tecnologías de Información y Comunicaciones: SAT,  Sistema Distrital para la Gestión de peticiones ciudadanas, Guía de trámites y servicios, entre otros.</t>
  </si>
  <si>
    <t>Servidores públicos y contratistas Dirección del Sistema Distrital del Servicio a la Ciudadanía</t>
  </si>
  <si>
    <t>Infraestructura: Sedes de operación de la Subsecretaria de Servicio al Ciudadano.</t>
  </si>
  <si>
    <t>Servidores públicos y contratistas Subdirección de Seguimiento a la Gestión de Inspección Vigilancia y Control</t>
  </si>
  <si>
    <t>Gestionar la planeación, implementación y seguimiento a la Política Pública Distrital en materia de asistencia, atención y reparación integral a las víctimas de conflicto armado interno residentes en Bogotá</t>
  </si>
  <si>
    <t>Asistencia, atención y reparación integral a las víctimas del conflicto armado e implementación de acciones de memoria, paz y reconciliación en Bogotá</t>
  </si>
  <si>
    <t>Humanos: Servidores de planta temporal y/o contratistas</t>
  </si>
  <si>
    <t>Servidores públicos y contratistas Oficina Alta Consejería de Paz, Víctimas y Reconciliación</t>
  </si>
  <si>
    <t>Tecnologías de Información y Comunicaciones: Equipos de cómputo, impresoras, software sistema de Información de Víctimas, ofimática y acceso a intranet e internet</t>
  </si>
  <si>
    <t>Infraestructura: Sedes de operación de la Alta Consejería de Paz, Víctimas y Reconciliación</t>
  </si>
  <si>
    <t>Fortalecer la administración y gestión pública distrital a través de políticas, lineamientos, estrategias, cursos o diplomados, estudios e investigaciones orientadas a la modernización y mejora institucional</t>
  </si>
  <si>
    <t>Fortalecimiento de la Administración y la Gestión Pública Distrital</t>
  </si>
  <si>
    <t>Humanos: Personal de planta y  contratistas</t>
  </si>
  <si>
    <t>Servidores públicos y contratistas Dirección  Distrital de Desarrollo Institucional</t>
  </si>
  <si>
    <t>Financieros: Recursos de funcionamiento y de proyecto de inversión</t>
  </si>
  <si>
    <t>Servidores públicos y contratistas Subdirección técnica de Desarrollo Institucional</t>
  </si>
  <si>
    <t>Tecnologías de Información y Comunicaciones: Plataforma moodle - Learning Management System (LMS)</t>
  </si>
  <si>
    <t>Infraestructura: Sede de operación de la Secretaría. Puestos y elementos de trabajo</t>
  </si>
  <si>
    <t>Articular y coordinar el relacionamiento, oferta y demanda de cooperación, así como el posicionamiento internacional del Distrito</t>
  </si>
  <si>
    <t>Internacionalización de Bogotá</t>
  </si>
  <si>
    <t>Humanos: Personal de planta, contratistas y pasantes</t>
  </si>
  <si>
    <t>Servidores públicos y contratistas Dirección Distrital de Relaciones Internacionales</t>
  </si>
  <si>
    <t>Financieros: Recursos presupuesto de inversión, funcionamiento y apoyo de entidades distritales</t>
  </si>
  <si>
    <t>Tecnologías de Información y Comunicaciones: Equipos de cómputo, impresora, telefóno, internet, intranet, micrositio Dirección Distrital de Relaciones Internacionales, Software ofimático, herramientas colaborativas, correo electrónico, bases de datos y redes sociales.</t>
  </si>
  <si>
    <t>Infraestructura:Estaciones de trabajo, salas de reuniones e instalaciones de la Entidad</t>
  </si>
  <si>
    <t>Elaborar los impresos de los trabajos de artes gráficas requeridos por las entidades, organismos y órganos de control del Distrito Capital</t>
  </si>
  <si>
    <t>Elaboración de impresos y registro Distrital</t>
  </si>
  <si>
    <t>Humanos: Personal de libre nombramiento y remoción, de carrera administrativa, provisional y contratistas</t>
  </si>
  <si>
    <t>Servidores públicos y contratistas Subdirección de Imprenta Distrital</t>
  </si>
  <si>
    <t>Tecnologías de Información y Comunicaciones: Maquinaria y equipo para elaboración de trabajos de artes gráficas. Software y hardware para diseño y actividades administrativas.</t>
  </si>
  <si>
    <t>Infraestructura: Planta de producción, áreas de pre-prensa, áreas administrativas</t>
  </si>
  <si>
    <t>Gestionar la función archivística y del patrimonio documental del Distrito Capital</t>
  </si>
  <si>
    <t>Gestión de la Función Archivística y del Patrimonio Documental del Distrito Capital</t>
  </si>
  <si>
    <t>Humanos: Recursos establecido para el cumplimiento de los objetivos</t>
  </si>
  <si>
    <t>Servidores públicos y contratistas Dirección Distrital de Archivo de Bogotá</t>
  </si>
  <si>
    <t>Financieros: Recursos establecidos en el presupuesto</t>
  </si>
  <si>
    <t>Servidores públicos y contratistas Subdirección del Sistema Distrital de Archivos</t>
  </si>
  <si>
    <t>Tecnologías de Información y Comunicaciones: Hardware y software requerido e instalado</t>
  </si>
  <si>
    <t>Servidores públicos y contratistas Subdirección Técnica de Gestión del patrimonio Documental del Distrito</t>
  </si>
  <si>
    <t>Infraestructura: Sede de Operación</t>
  </si>
  <si>
    <t xml:space="preserve">Asesorar técnicamente y formular proyectos en materia TIC, para la ejecución del Plan Distrital de Desarrollo, políticas, directrices y lineamientos TIC </t>
  </si>
  <si>
    <t>Asesoría Técnica y Proyectos en Materia TIC</t>
  </si>
  <si>
    <t>Humanos: Se requiere de personal capacitado para la asesoría, formulación y articulación de las políticas, directrices y lineamientos en materia TIC que se establezcan en la Oficina Alta Consejería Distrital de TIC</t>
  </si>
  <si>
    <t>Servidores Públicos y contratistas Oficina Alta Consejería Distrital de Tecnologías de la Información y las Comunicaciones - TIC-</t>
  </si>
  <si>
    <t>Financieros: Recursos provenientes del Proyecto de Inversión, necesarios para el sostenimiento del personal de planta, honorarios y financiación de los diferentes proyectos</t>
  </si>
  <si>
    <t>Tecnologías de Información y Comunicaciones: Hardware, software, redes y comunicaciones</t>
  </si>
  <si>
    <t>Infraestructura: Se requieren medios electrónicos, digitales, telefónicos, logísticos, de ofimática y de oficina. Sala de juntas</t>
  </si>
  <si>
    <t>C02</t>
  </si>
  <si>
    <t>Gestionar la Estrategia de la Entidad</t>
  </si>
  <si>
    <t>Orientar estratégicamente a la Secretaria General en la planeación, ejecución, seguimiento y monitoreo de planes, programas, proyectos, procesos y políticas.</t>
  </si>
  <si>
    <t>Direccionamiento Estratégico</t>
  </si>
  <si>
    <t>Humanos: Comité Institucional de Gestión y Desempeño Secretaría General. Líderes de proceso o jefes de dependencia, gerentes de proyecto, jefe de la Oficina Asesora de Planeación, técnicos y profesionales de la Oficina Asesora de Planeación, equipos de gestores por dependencia.</t>
  </si>
  <si>
    <t>Servidores públicos  y contratistas Oficina Asesora de Planeación</t>
  </si>
  <si>
    <t>Comité Institucional de Gestión y Desempeño</t>
  </si>
  <si>
    <t>Tecnologías de Información y Comunicaciones: Aplicativo Sistema Integrado de Gestión Contractual, Sistema de Gestión Documental SIGA, CHIE, Hardwarey Software, Paquete y herramientas ofimáticas, Drive, e-mail</t>
  </si>
  <si>
    <t>Líderes de proceso</t>
  </si>
  <si>
    <t>Infraestructura: Sede de operación de la Secretaría</t>
  </si>
  <si>
    <t>Gerentes de Proyectos</t>
  </si>
  <si>
    <t>Gestionar el capital humano de la Entidad</t>
  </si>
  <si>
    <t>Gestión Estratégica de Talento Humano</t>
  </si>
  <si>
    <t>Humanos: Planta global, plantas temporales, planta transitoria</t>
  </si>
  <si>
    <t>Servidores públicos y contratistas Dirección de Talento Humano</t>
  </si>
  <si>
    <t>Financieros: Presupuesto de funcionamiento</t>
  </si>
  <si>
    <t xml:space="preserve">Tecnologías de Información y Comunicaciones: Hardware, software: Internet, Intranet, SIGA, PERNO, OPEC, SIFI, SIAC </t>
  </si>
  <si>
    <t>Infraestructura: Puestos y elementos de trabajo</t>
  </si>
  <si>
    <t>Gestionar la comunicación pública</t>
  </si>
  <si>
    <t>Comunicación pública</t>
  </si>
  <si>
    <t>Humanos: Jefe Oficina Consejería de comunicaciones, personal de carrera administrativa, provisional y contratistas (Manual de funciones)</t>
  </si>
  <si>
    <t>Servidores públicos y contratistas Oficina Consejería de comunicaciones</t>
  </si>
  <si>
    <t>Financieros: Presupuesto Distrital</t>
  </si>
  <si>
    <t>Mesa técnica de apoyo en transparencia, participación ciudadana y Gobierno Digital</t>
  </si>
  <si>
    <t>Tecnologías de Información y Comunicaciones: Equipos de Oficina, Hardware, Software (Office y Aplicaciones Especializadas)</t>
  </si>
  <si>
    <t>Infraestructura:Oficinas y espacios físicos con temperatura ambiente e iluminación adecuada</t>
  </si>
  <si>
    <t>Otros:Equipos de audio y video</t>
  </si>
  <si>
    <t>Gestionar la Estrategia de la información y las comunicaciones</t>
  </si>
  <si>
    <t>Estrategia de Tecnologías de la Información y las Comunicaciones</t>
  </si>
  <si>
    <t>Servidores públicos y contratistas Oficina de Tecnologías de la Información y las Tecnologías</t>
  </si>
  <si>
    <t>Infraestructura:Medios electrónicos, digitales, tecnológicos, logísticos de ofimática y de oficina</t>
  </si>
  <si>
    <t>C03</t>
  </si>
  <si>
    <t>Apoyar la misión de la Entidad</t>
  </si>
  <si>
    <t>Gestionar las necesidades de carácter legal aplicando la normatividad vigente</t>
  </si>
  <si>
    <t>Gestión Jurídica</t>
  </si>
  <si>
    <t>Humanos:Servidores públicos y contratistas del proceso de Gestión Jurídica</t>
  </si>
  <si>
    <t>Servidores públicos  y contratistas Oficina Asesora de  Jurídica</t>
  </si>
  <si>
    <t>Infraestructura:Sede de operación de la Oficina Asesora Jurídica</t>
  </si>
  <si>
    <t>Gestionar, administrar y soportar la infraestructura y recursos tecnológicos</t>
  </si>
  <si>
    <t>Gestión, Administración y Soporte de infraestructura y Recursos tecnológicos</t>
  </si>
  <si>
    <t>Humanos:Personal de planta y contratistas</t>
  </si>
  <si>
    <t>Servidores públicos  y contratistas Oficina de Tecnologías de la Información y las Tecnologías</t>
  </si>
  <si>
    <t>Infraestructura:Sede de operación de la Secretaría</t>
  </si>
  <si>
    <t>Gestionar los procesos de contratación de bienes y servicios y obras.</t>
  </si>
  <si>
    <t>Contratación</t>
  </si>
  <si>
    <t>Servidores públicos y contratistas Dirección de contratación</t>
  </si>
  <si>
    <t>Ordenador del gasto</t>
  </si>
  <si>
    <t>Supervisores designados</t>
  </si>
  <si>
    <t>Infraestructura:Sede de operación de la Secretaría, puestos y elementos de trabajo</t>
  </si>
  <si>
    <t>Gestionar las operaciones financieras con cargo al presupuesto de la Entidad</t>
  </si>
  <si>
    <t>Gestión financiera</t>
  </si>
  <si>
    <t>Servidores públicos  y contratistas Subdirección Financiera</t>
  </si>
  <si>
    <t>Financieros: Recursos de presupuesto funcionamiento y de inversión</t>
  </si>
  <si>
    <t>Tecnologías de Información y Comunicaciones: Equipos de cómputo, scanner, impresora, fotocopiadora, teléfonos, aplicativo: SIPRES, Sistema de Gestión Contractual, Sistema de Información Hacendario SDH (Bogdata)</t>
  </si>
  <si>
    <t>Infraestructura:Puestos y elementos de trabajo</t>
  </si>
  <si>
    <t>Gestionar la documentación interna de la Entidad</t>
  </si>
  <si>
    <t>Gestión Documental Interna</t>
  </si>
  <si>
    <t>Humanos:Servidores, contratistas y terceros</t>
  </si>
  <si>
    <t>Servidores públicos y contratistas  Subdirección de Servicios Administrativos</t>
  </si>
  <si>
    <t xml:space="preserve">Financieros: Recursos establecidos en el presupuesto </t>
  </si>
  <si>
    <t>Servidores públicos y contratistas Dirección Administrativa y Financiera</t>
  </si>
  <si>
    <t>Ordenador del gasto o delegado</t>
  </si>
  <si>
    <t xml:space="preserve">Infraestructura:Sede de operación de la Secretaría </t>
  </si>
  <si>
    <t>Gestionar los servicios administrativos</t>
  </si>
  <si>
    <t>Gestión de servicios administrativos</t>
  </si>
  <si>
    <t>Servidores públicos y contratistas Subdirección de Servicios Administrativos</t>
  </si>
  <si>
    <t>Gestionar los bienes de propiedad de la Secretaría General de la Alcaldía Mayor de Bogotá</t>
  </si>
  <si>
    <t>Gestión de recursos físicos</t>
  </si>
  <si>
    <t>Tecnologías de Información y Comunicaciones: Hardware y software requerido e instalado SAI - SAE</t>
  </si>
  <si>
    <t>Infraestructura:Diferentes sedes de la Secretaría General de la Alcaldía Mayor D.C., y sus correspondientes espacios de trabajo</t>
  </si>
  <si>
    <t>Gestionar la seguridad y salud en el trabajo</t>
  </si>
  <si>
    <t>Gestión de Seguridad y Salud en el Trabajo</t>
  </si>
  <si>
    <t xml:space="preserve">Tecnologías de Información y Comunicaciones: Hardware y software requerido e instalado </t>
  </si>
  <si>
    <t>Infraestructura:Sede de Operación de la Dirección de Talento Humano</t>
  </si>
  <si>
    <t>C04</t>
  </si>
  <si>
    <t>Controlar la Estrategia de la Entidad</t>
  </si>
  <si>
    <t>Gestionar la función disciplinaria de acuerdo a la normatividad vigente</t>
  </si>
  <si>
    <t>Control Disciplinario</t>
  </si>
  <si>
    <t>Humanos: Funcionarios carrera y/o Planta Temporal</t>
  </si>
  <si>
    <t>Servidores públicos y contratistas Oficina de Control Interno Disciplinario</t>
  </si>
  <si>
    <t>Infraestructura:Sede de Operación de la Secretaría General</t>
  </si>
  <si>
    <t>Gestionar las actividades de evaluación, aseguramiento, asesoría y fomento de autocontrol</t>
  </si>
  <si>
    <t>Evaluación del Sistema de Control Interno</t>
  </si>
  <si>
    <t>Servidores públicos y contratistas Oficina de Control Interno</t>
  </si>
  <si>
    <t>Líder Equipo Control Interno</t>
  </si>
  <si>
    <t>Líder Equipo Auditor de Calidad</t>
  </si>
  <si>
    <t>Comité Institucional de coordinación de Control Interno</t>
  </si>
  <si>
    <t>Modelo de Operación</t>
  </si>
  <si>
    <t>https://secretariageneral.gov.co/sites/default/files/institucional/modelo_de_operacion_por_procesos.pdf</t>
  </si>
  <si>
    <t>https://secretariageneral.gov.co/transparencia/estructura-organica-talento-humano/procesos-y-procedimientos</t>
  </si>
  <si>
    <t>Fichas Técnicas Servicios Institucionales</t>
  </si>
  <si>
    <t>Las fichas técnicas de los servicios institucionales utilizadas durante el ejercicio de identificación oportunidades de mejora, corresponden a la vigencia 2021.</t>
  </si>
  <si>
    <t>Link de acceso consulta Fichas de técnicas de servicios:</t>
  </si>
  <si>
    <t>Portal Web</t>
  </si>
  <si>
    <t>https://secretariageneral.gov.co/transparencia/tramites-servicios</t>
  </si>
  <si>
    <t>Sistema Integrado de Gestión</t>
  </si>
  <si>
    <t>http://172.16.101.25:7772/vision/</t>
  </si>
  <si>
    <t>Sistema de Gestión de Calidad</t>
  </si>
  <si>
    <t>Fichas de productos y Servicios</t>
  </si>
  <si>
    <t>Carpeta OneDrive para consulta por proceso</t>
  </si>
  <si>
    <t>Nombre Proceso</t>
  </si>
  <si>
    <t>Link Acceso a Ficha Técnica</t>
  </si>
  <si>
    <t>Ficha técnica producto o servicio</t>
  </si>
  <si>
    <t>Ficha técnica de producto o servicio</t>
  </si>
  <si>
    <t>Ficha Técnica Producto o Servicio</t>
  </si>
  <si>
    <t>Matriz DOFA Procesos Oficina Tecnologías de la Información y las Comunicaciones</t>
  </si>
  <si>
    <t>Habilitadores</t>
  </si>
  <si>
    <t>Barreras</t>
  </si>
  <si>
    <t>Origen Interno</t>
  </si>
  <si>
    <t>Fortalezas</t>
  </si>
  <si>
    <t>Debilidades</t>
  </si>
  <si>
    <r>
      <rPr>
        <b/>
        <sz val="11"/>
        <rFont val="Titillium Web"/>
      </rPr>
      <t>Proceso Estrategia de Tecnologías de la Información y las Comunicaciones</t>
    </r>
    <r>
      <rPr>
        <sz val="11"/>
        <rFont val="Titillium Web"/>
      </rPr>
      <t xml:space="preserve">
1. Para el registro de las operaciones administrativas, estratégicas, misionales y de apoyo de la entidad cuenta con sistemas de información que  permiten el registro y disponibilidad de la información por la administración para la toma de decisión de forma oportuna y atención de las necesidades de las demás dependencias.
2.Utilizar las herramientas colaborativas brindadas por la Secretaria General para el desarrollo de las funciones.
3. Se cuenta con proveedores reconocidos a nivel mundial que prestan servicios de infraestructura. 
4. Equipos de trabajo con enfoque hacia los resultados, con  capacidades técnicas, habilidades y destrezas para realizar las labores.
5. Herramienta tecnológica aplicativo SIGA que contribuye al ahorro de costos, al medio ambiente y facilita el intercambio de información a nivel interno y externo.
6. Seguimiento a los indicadores de gestión, proyectos de inversión, ejecución contractual y presupuestal, planes y programas, donde se definen las acciones pertinentes a aplicar en el caso de identificarse desviaciones
7. Ejecución eficiente del presupuesto de acuerdo con la planeación.
</t>
    </r>
    <r>
      <rPr>
        <b/>
        <sz val="11"/>
        <rFont val="Titillium Web"/>
      </rPr>
      <t xml:space="preserve">Proceso Gestión, administración y soporte de infraestructura y recursos tecnológicos
</t>
    </r>
    <r>
      <rPr>
        <sz val="11"/>
        <rFont val="Titillium Web"/>
      </rPr>
      <t xml:space="preserve">1. Para el registro de las operaciones administrativas, estratégicas, misionales y de apoyo de la entidad cuenta con sistemas de información que  permiten el registro y disponibilidad de la información por la administración para la toma de decisión de forma oportuna y atención de las necesidades de las demás dependencias.
2. Utilizar las herramientas colaborativas brindadas por la Secretaria General para el desarrollo de las funciones.
3. Se cuenta con proveedores reconocidos a nivel mundial que prestan servicios de infraestructura. 
4. Equipos de trabajo con enfoque hacia los resultados, con  capacidades técnicas, habilidades y destrezas para realizar las labores.
5. Herramienta tecnológica aplicativo SIGA que contribuye al ahorro de costos, al medio ambiente y facilita el intercambio de información a nivel interno y externo.
6. Seguimiento a los indicadores de gestión, proyectos de inversión, ejecución contractual y presupuestal, planes y programas, donde se definen las acciones pertinentes a aplicar en el caso de identificarse desviaciones
</t>
    </r>
  </si>
  <si>
    <r>
      <rPr>
        <b/>
        <sz val="11"/>
        <rFont val="Titillium Web"/>
      </rPr>
      <t>Proceso Estrategia de Tecnologías de la Información y las Comunicaciones</t>
    </r>
    <r>
      <rPr>
        <sz val="11"/>
        <rFont val="Titillium Web"/>
      </rPr>
      <t xml:space="preserve">
1. Alta rotación de personal generando retrasos en la curva de aprendizaje.
2. En ocasiones no se ha definido la línea de autoridad para la toma de decisiones en el proceso.	
3. Dificultad en la articulación de actividades comunes en la dependencias.
4. Dificultades en la transferencia de conocimiento entre los servidores que se vinculan y retiran (temporal o definitivo) de la entidad. (Entregas de documentación de los procesos a cargo y sesiones adecuadas para la transferencia de conocimiento).
5. Organización interna de los grupos de trabajo al interior de la Oficina TIC
6.  Falta de Coherencia entre lo documentado en los procesos y la ejecución.
7. No se cuenta con un DRP definido  y respaldado presupuestalmente que pueda en determinado momento soportar la operación critica de la entidad.
</t>
    </r>
    <r>
      <rPr>
        <b/>
        <sz val="11"/>
        <rFont val="Titillium Web"/>
      </rPr>
      <t xml:space="preserve">Proceso Gestión, administración y soporte de infraestructura y recursos tecnológicos
</t>
    </r>
    <r>
      <rPr>
        <sz val="11"/>
        <rFont val="Titillium Web"/>
      </rPr>
      <t>1. Fallos y caídas del servidor que soporta la plataforma LMS.
2. Falta de infraestructura de recuperación de desastres y continuidad del negocio u operaciones
3. Dificultad en la articulación de actividades comunes en la dependencias.
4. Dificultades en la transferencia de conocimiento entre los servidores que se vinculan y retiran (temporal o definitivo) de la entidad. (Entregas de documentación de los procesos a cargo y sesiones adecuadas para la transferencia de conocimiento).
5. Organización interna de los grupos de trabajo al interior de la Oficina TIC 
6. Falta de Coherencia entre lo documentado en los procesos y la ejecución.	
7. No se cuenta con un DRP definido  y respaldado presupuestalmente que pueda en determinado momento soportar la operación critica de la entidad.
8. Fallas de conectividad e interoperabilidad. 
9. Obsolescencia tecnológica</t>
    </r>
  </si>
  <si>
    <t>Origen Externo</t>
  </si>
  <si>
    <t>Oportunidades</t>
  </si>
  <si>
    <t>Amenazas</t>
  </si>
  <si>
    <r>
      <rPr>
        <b/>
        <sz val="11"/>
        <rFont val="Titillium Web"/>
      </rPr>
      <t>Proceso Estrategia de Tecnologías de la Información y las Comunicaciones</t>
    </r>
    <r>
      <rPr>
        <sz val="11"/>
        <rFont val="Titillium Web"/>
      </rPr>
      <t xml:space="preserve">
1. Soluciones tecnológicas disponibles en el mercado.
2. Existencia de buenas prácticas en términos tecnológicos. 
3. Transformación digital generada por la pandemia para mejorar la gestión del sector Gestión Pública.
4. Buenas prácticas desarrolladas a nivel distrital, nacional e internacional.
</t>
    </r>
    <r>
      <rPr>
        <b/>
        <sz val="11"/>
        <rFont val="Titillium Web"/>
      </rPr>
      <t>Proceso Gestión, administración y soporte de infraestructura y recursos tecnológicos</t>
    </r>
    <r>
      <rPr>
        <sz val="11"/>
        <rFont val="Titillium Web"/>
      </rPr>
      <t xml:space="preserve">
1. Soluciones tecnológicas disponibles en el mercado.
2. Existencia de buenas prácticas en términos tecnológicos. 
3. Transformación digital generada por la pandemia para mejorar la gestión del sector Gestión Pública.
4. Buenas prácticas desarrolladas a nivel distrital, nacional e internacional.</t>
    </r>
  </si>
  <si>
    <r>
      <rPr>
        <b/>
        <sz val="11"/>
        <rFont val="Titillium Web"/>
      </rPr>
      <t>Proceso Estrategia de Tecnologías de la Información y las Comunicaciones</t>
    </r>
    <r>
      <rPr>
        <sz val="11"/>
        <rFont val="Titillium Web"/>
      </rPr>
      <t xml:space="preserve">
1. Recorte de recursos financieros que impiden las ejecución de metas establecidas en el cuatrienio.
2. Altos costos de la tecnología..
3. Constante avance tecnológico generando rápida obsolescencia de la infraestructura tecnológica
4. En el marco de la emergencia sanitaria que ha llevado a incrementar el trabajo en casa se identifica como amenazas la vulnerabilidad que se pueda tener en los sistemas de información que puedan generar perdida de información. 
5. Fenómenos naturales o climáticos que pongan en riesgo la infraestructura, continuidad de prestación de servicios de la entidad, confidencialidad, integridad y disponibilidad de la información. 
6. Desabastecimiento y/o altos tiempos de entrega de elementos  tecnológicos  por pandemia
</t>
    </r>
    <r>
      <rPr>
        <b/>
        <sz val="11"/>
        <rFont val="Titillium Web"/>
      </rPr>
      <t xml:space="preserve">Proceso Gestión, administración y soporte de infraestructura y recursos tecnológicos
</t>
    </r>
    <r>
      <rPr>
        <sz val="11"/>
        <rFont val="Titillium Web"/>
      </rPr>
      <t>1. Recorte de recursos financieros que impiden las ejecución de metas establecidas en el cuatrienio.
2. Altos costos de la tecnología.  
3. Constante avance tecnológico generando rápida obsolescencia de la infraestructura tecnológica
4. En el marco de la emergencia sanitaria que ha llevado a incrementar el trabajo en casa se identifica como amenazas la vulnerabilidad que se pueda tener en los sistemas de información que puedan generar perdida de información. 
5. Fenómenos naturales o climáticos que pongan en riesgo la infraestructura, continuidad de prestación de servicios de la entidad, confidencialidad, integridad y disponibilidad de la información. 
6. Desabastecimiento y/o altos tiempos de entrega de elementos  tecnológicos  por pandemia</t>
    </r>
  </si>
  <si>
    <t>Mapa de Riesgo del Proceso Gestión Administración y Soporte de Infraestructura publicado en el Sistema de Gestión Integrado - Fecha de Aprobación: 6 de Diciembre de 2021</t>
  </si>
  <si>
    <t>Mapa de Riesgo del Proceso Estrategía Tecnologías de la Información y las Comunicaciones publicado en el Sistema de Gestión Integrado. Fecha de Aprobación : 15 de Diciembre de 2021</t>
  </si>
  <si>
    <t>Marco Normativo</t>
  </si>
  <si>
    <t>Número</t>
  </si>
  <si>
    <t>Año</t>
  </si>
  <si>
    <t>Descripción</t>
  </si>
  <si>
    <t>ID Capacidades o Servicios impactados</t>
  </si>
  <si>
    <t>N001</t>
  </si>
  <si>
    <t>Circular 042</t>
  </si>
  <si>
    <t>Competencia y procedimiento para la formación virtual en el Distrito Capital.</t>
  </si>
  <si>
    <t>Programas de formación virtual para servidores públicos del Distrito Capital (*)</t>
  </si>
  <si>
    <t>N002</t>
  </si>
  <si>
    <t>Decreto 140</t>
  </si>
  <si>
    <t>Por medio del cual se modifica la Estructura Organizacional de la Secretaría General de la Alcaldía Mayor de Bogotá, D. C.</t>
  </si>
  <si>
    <t>N003</t>
  </si>
  <si>
    <t>Decreto 197</t>
  </si>
  <si>
    <t>Política Pública Distrital de Servicio a la Ciudadanía:  Por medio de la cual se definen lineamientos que permitan garantizar el desarrollo de atributos y competencias del servicio en las entidades públicas distritales, para que se suministre un servicio digno, efectivo, de calidad, oportuno, cálido y confiable, en armonía con los principios de transparencia y prevención y lucha contra la corrupción. Modificado a través de: Decreto 847 de 2019 y Decreto 293 de 2021</t>
  </si>
  <si>
    <t>Información general y orientación de trámites y servicios a la ciudadanía en los canales de atención de la Red CADE. (****)
Cualificación a servidores con funciones IVC. (****)
Sensibilización a comerciantes en temas de IVC. (****)</t>
  </si>
  <si>
    <t>N004</t>
  </si>
  <si>
    <t>Ley 1801</t>
  </si>
  <si>
    <t>Por la cual se expide el Código Nacional de Seguridad y Convivencia Ciudadana</t>
  </si>
  <si>
    <t>Sensibilización a comerciantes en temas de IVC. (****)</t>
  </si>
  <si>
    <t>N005</t>
  </si>
  <si>
    <t>NTC 6047</t>
  </si>
  <si>
    <t>Establece los criterios y los requisitos generales de accesibilidad y señalización al medio físico requerido en los espacios físicos de acceso al ciudadano,</t>
  </si>
  <si>
    <t>Información general y orientación de trámites y servicios a la ciudadanía en los canales de atención de la Red CADE. (****)</t>
  </si>
  <si>
    <t>N006</t>
  </si>
  <si>
    <t>Decreto 293</t>
  </si>
  <si>
    <t>Por el cual se modifican lineamientos en materia de servicio a la ciudadanía y de implementación de la Política Pública Distrital de Servicio a la Ciudadanía, y se dictan otras disposiciones</t>
  </si>
  <si>
    <t>N007</t>
  </si>
  <si>
    <t xml:space="preserve">Decreto 054 </t>
  </si>
  <si>
    <t>Por el cual se reglamenta la elaboración de impresos y publicaciones de las entidades y organismos de la Administración Distrital</t>
  </si>
  <si>
    <t>Impresión de artes gráficas para las entidades del Distrito Capital (*)</t>
  </si>
  <si>
    <t>N008</t>
  </si>
  <si>
    <t>Decreto 084</t>
  </si>
  <si>
    <t>Por el cual modifica el artículo primero del Decreto Distrital 054 de 2008, por el cual se reglamenta la elaboración de impresos y publicaciones de las entidades y organismos de la Administración Distrital</t>
  </si>
  <si>
    <t>N009</t>
  </si>
  <si>
    <t>Decreto 492</t>
  </si>
  <si>
    <t>Por el cual se expiden lineamientos generales sobre austeridad y transparencia del gasto público en las entidades y organismos del orden distrital y se dictan otras disposiciones</t>
  </si>
  <si>
    <t>N010</t>
  </si>
  <si>
    <t>Documento técnico Guía para solicitar impresos y publicaciones oficiales</t>
  </si>
  <si>
    <t>En esta guía se encontrarán los requerimientos para solicitar impresos y publicaciones oficiales.</t>
  </si>
  <si>
    <t>N011</t>
  </si>
  <si>
    <t xml:space="preserve">Decreto 425 </t>
  </si>
  <si>
    <t xml:space="preserve"> Se modifica la estructura organizacional de la Secretaría General de la Alcaldía Mayor de Bogotá</t>
  </si>
  <si>
    <t>Visitas Guíadas Archivo de Bogotá (*)</t>
  </si>
  <si>
    <t>N012</t>
  </si>
  <si>
    <t>Resolución 440</t>
  </si>
  <si>
    <t>Por la cual se definen los parámetros para publicación de los actos y documentos administrativos en el Registro Distrital y se dictan otras disposiciones</t>
  </si>
  <si>
    <t>Publicación de actos o documentos administrativos en el Registro Distrital (*)
Consulta del Registro Distrital (*)</t>
  </si>
  <si>
    <t>N013</t>
  </si>
  <si>
    <t xml:space="preserve">Ley 1448 </t>
  </si>
  <si>
    <t>Por la cual se dictan medidas de atención, asistencia y reparación integral a las víctimas del conflicto armado interno y se dictan otras disposiciones.</t>
  </si>
  <si>
    <t>Otorgamiento de la ayuda humanitaria inmediata (**)
Ingreso a la ruta de inclusión socio-productiva y orientación ocupacional a las víctimas del conflicto armado residentes en Bogotá (**)
Apoyo psicosocial a la población víctima del conflicto armado residente en Bogotá (**)
Acompañamiento Juridico y/o elaboración de acciones jurídicas prioritarias  (**)</t>
  </si>
  <si>
    <t>N014</t>
  </si>
  <si>
    <t>Decreto Ley Reglamentario 4800</t>
  </si>
  <si>
    <t>Por el cual se reglamenta la Ley 1448 de 2011 y se dictan otras disposiciones.</t>
  </si>
  <si>
    <t>N015</t>
  </si>
  <si>
    <t>Ley 1712</t>
  </si>
  <si>
    <t>Por medio de la cual se crea la Ley de Transparencia y del Derecho de Acceso a la Información Pública Nacional y se dictan otras disposiciones.</t>
  </si>
  <si>
    <t>Asistencia técnica en Gestión documental y archivos (***)
Consulta del patrimonio documental de Bogotá (***)</t>
  </si>
  <si>
    <t>N016</t>
  </si>
  <si>
    <t>Ley 1755</t>
  </si>
  <si>
    <t>Por medio de la cual se regula el Derecho Fundamental de Petición y se sustituye un título del Código de Procedimiento Administrativo y de lo Contencioso Administrativo.</t>
  </si>
  <si>
    <t>N017</t>
  </si>
  <si>
    <t>Ley 594</t>
  </si>
  <si>
    <t>Por medio de la cual se dicta la Ley General de Archivos y se dictan otras disposiciones</t>
  </si>
  <si>
    <t>Consulta del patrimonio documental de Bogotá (***)</t>
  </si>
  <si>
    <t>N018</t>
  </si>
  <si>
    <t>Decreto 1494</t>
  </si>
  <si>
    <t>Por el cual se corrigen yerros en la Ley 1712 de 2014</t>
  </si>
  <si>
    <t>N019</t>
  </si>
  <si>
    <t>Acuerdo 07</t>
  </si>
  <si>
    <t>Reglamento General de Archivos</t>
  </si>
  <si>
    <t>N020</t>
  </si>
  <si>
    <t>Acuerdo 47</t>
  </si>
  <si>
    <t>Por el cual se desarrolla el artículo 43 del capítulo V "Acceso a los documentos de archivo", del AGN del Reglamento general de archivos sobre "Restricciones por razones de conservación</t>
  </si>
  <si>
    <t>N021</t>
  </si>
  <si>
    <t>Ley 1592</t>
  </si>
  <si>
    <t>Por medio de la cual se expide el codigo general disciplinario se derogan la ley 734 de 2002 y algunas disposiciones de la ley 1474 de 2011, relacionadas con el derecho disciplinario.</t>
  </si>
  <si>
    <t>N022</t>
  </si>
  <si>
    <t>Decreto 1080</t>
  </si>
  <si>
    <t>Por medio del cual se expide el Decreto Único Reglamentario del Sector Cultura</t>
  </si>
  <si>
    <t>N023</t>
  </si>
  <si>
    <t>Ley 1437</t>
  </si>
  <si>
    <t>Por la cual se expide el Código de Procedimiento Administrativo y de lo Contencioso Administrativo.</t>
  </si>
  <si>
    <t>Consulta del patrimonio documental de Bogotá (***)
Visitas guiadas en el Archivo de Bogotá (***)</t>
  </si>
  <si>
    <t>N024</t>
  </si>
  <si>
    <t>Resolución 1519</t>
  </si>
  <si>
    <t>Por la cual se definen los estándares y directrices para publicar la información señalada en la Ley 1712 
del 2014 y se definen los requisitos materia de acceso a la información pública, accesibilidad web,
seguridad digital, y datos abiertos</t>
  </si>
  <si>
    <t>Asesoría y/o asistencia técnica en materia de cooperación, relacionamiento, diplomacia de ciudad y posicionamiento internacional (*****)</t>
  </si>
  <si>
    <t>N025</t>
  </si>
  <si>
    <t xml:space="preserve">Decreto 140 </t>
  </si>
  <si>
    <t>Todos</t>
  </si>
  <si>
    <t>N026</t>
  </si>
  <si>
    <t>Decreto 1008</t>
  </si>
  <si>
    <t>Política de Gobierno Digital: Uso y aprovechamiento de las tecnologías de la información y las comunicaciones para consolidar un Estado y ciudadanos competitivos, proactivos, e innovadores, que generen valor público en un entorno de confianza digital</t>
  </si>
  <si>
    <t>(*)Fuente:</t>
  </si>
  <si>
    <t>https://www.funcionpublica.gov.co/web/suit/buscadortramites?_com_liferay_iframe_web_portlet_IFramePortlet_INSTANCE_MLkB2d7OVwPr_iframe_query=secretaria+general&amp;x=31&amp;y=35&amp;p_p_id=com_liferay_iframe_web_portlet_IFramePortlet_INSTANCE_MLkB2d7OVwPr&amp;_com_liferay_iframe_web_portlet_IFramePortlet_INSTANCE_MLkB2d7OVwPr_iframe_find=FindNext</t>
  </si>
  <si>
    <t>(**) Fuente:</t>
  </si>
  <si>
    <t>Ficha técnica Proceso Asistencia, atención y reparación integral a las víctimas del conflicto armado e implementación de acciones de memoria, paz y reconciliación en Bogotá</t>
  </si>
  <si>
    <t>(***) Fuente:</t>
  </si>
  <si>
    <t>Ficha técnica Proceso Gestión de la Función Archivística y del Patrimonio Documental del Distrito Capital</t>
  </si>
  <si>
    <t>(****)Fuente:</t>
  </si>
  <si>
    <t>Ficha técnica Proceso Gestión del Sistema Distrital de Servicio a la Ciudadanía</t>
  </si>
  <si>
    <t>(*****)Fuente:</t>
  </si>
  <si>
    <t>Ficha técnica Proceso Internacionalización de Bogotá</t>
  </si>
  <si>
    <t>Caracterización de personas naturales</t>
  </si>
  <si>
    <t>Categoría</t>
  </si>
  <si>
    <t>Variable</t>
  </si>
  <si>
    <t>Procesos</t>
  </si>
  <si>
    <t>Elaboración de Impresos y Registro Distrital</t>
  </si>
  <si>
    <t>Gestión de la Función Archivística y del Patrimonio documental del Distrito Capital</t>
  </si>
  <si>
    <t>Asesoría técnica y proyectos en materia TIC</t>
  </si>
  <si>
    <t>Asistencia, Atención y medidas de reparación integral a las víctimas del conflicto armado e implementación de acciones en materia de memoria, paz y reconciliación con saldo pedagógico en Bogotá</t>
  </si>
  <si>
    <t>Geográfico</t>
  </si>
  <si>
    <t>Ubicación</t>
  </si>
  <si>
    <t>País</t>
  </si>
  <si>
    <t>Departamento</t>
  </si>
  <si>
    <t>Ciudad</t>
  </si>
  <si>
    <t>Localidad</t>
  </si>
  <si>
    <t>X</t>
  </si>
  <si>
    <t>UPZ</t>
  </si>
  <si>
    <t>Barrio</t>
  </si>
  <si>
    <t>Demográfico</t>
  </si>
  <si>
    <t>Tipo y número de documento</t>
  </si>
  <si>
    <t>Edad</t>
  </si>
  <si>
    <t>Sexo</t>
  </si>
  <si>
    <t>Género</t>
  </si>
  <si>
    <t>Estrato socio económico</t>
  </si>
  <si>
    <t>Actividad económica</t>
  </si>
  <si>
    <t>Nivel de escolaridad</t>
  </si>
  <si>
    <t>Condición poblacional (vulnerabilidad)</t>
  </si>
  <si>
    <t>Grupos étnicos</t>
  </si>
  <si>
    <t>Lenguas e idiomas</t>
  </si>
  <si>
    <t>Tamaño familiar</t>
  </si>
  <si>
    <t>Régimen de afiliación al Sistema General de Seguridad Social</t>
  </si>
  <si>
    <t>Intrínseco</t>
  </si>
  <si>
    <t>Intereses</t>
  </si>
  <si>
    <t>Acceso a canales</t>
  </si>
  <si>
    <t>Uso de canales</t>
  </si>
  <si>
    <t>Conocimiento</t>
  </si>
  <si>
    <t>Comportamiento</t>
  </si>
  <si>
    <t>Niveles de uso</t>
  </si>
  <si>
    <t>Beneficios buscados</t>
  </si>
  <si>
    <t>Eventos</t>
  </si>
  <si>
    <t>Caracterización de personas jurídicas</t>
  </si>
  <si>
    <t>Cobertura Geográfica</t>
  </si>
  <si>
    <t>Dispersión</t>
  </si>
  <si>
    <t>Tipología Organizacional</t>
  </si>
  <si>
    <t>Tipo de entidd</t>
  </si>
  <si>
    <t>Tamaño de la entidad</t>
  </si>
  <si>
    <t>Sector</t>
  </si>
  <si>
    <t>Industria</t>
  </si>
  <si>
    <t>Canales de atención disponibles</t>
  </si>
  <si>
    <t>Intrínsecas</t>
  </si>
  <si>
    <t>Procedimiento usado (mecanismo utilizado para la prestación del servicio)</t>
  </si>
  <si>
    <t>Gestor del procedimiento (responsable de la interacción)</t>
  </si>
  <si>
    <t>Interés de la Entidad</t>
  </si>
  <si>
    <t>Comportamiento Organizacional</t>
  </si>
  <si>
    <t>https://secretariageneral.gov.co/sites/default/files/planeacion/caracterizacion_usuarios_sg.pdf.pdf</t>
  </si>
  <si>
    <t>Tendencias tecnológicas</t>
  </si>
  <si>
    <t>Característica</t>
  </si>
  <si>
    <t>Fuente</t>
  </si>
  <si>
    <t>Cloud Computing</t>
  </si>
  <si>
    <t>Autoservicio bajo demanda (On-demand self-service) - Acceso amplio a la red - Conjunto común de recursos - Rápida elasticidad -Servicio medible. Su característica predominante es la distribución dinámica de recursos a varios usuarios y la entrega de servicios en la red en forma de webservices.</t>
  </si>
  <si>
    <t>MINTIC - Guía para la construcción del PETI - Herramienta Excel 
https://www.mintic.gov.co/arquitecturati/630/w3-article-15031.html</t>
  </si>
  <si>
    <t>Big Data - Analítica (Gestión y análisis de datos no estructurados)</t>
  </si>
  <si>
    <t>Manejo de altos volúmenes de información y velocidad de los datos o rapidez en la que son creados. Los tipos de datos relacionados con Big Data son los datos de la empresa tradicional, como información de clientes, datos transaccionales, datos contables; datos de medios sociales, como la información de plataformas sociales Facebook, twitter, blogs; grandes bases de datos; grandes conjuntos de datos no estructurados.</t>
  </si>
  <si>
    <t>Microservicios</t>
  </si>
  <si>
    <t>Construcción de software a partir de servicios pequeños, se caracteriza por la división de módulos independientes, para hacer una única tarea, su ciclo de desarrollo y mantenimiento es independiente a los demás módulos y se establecen procesos de comunicación entre sí.</t>
  </si>
  <si>
    <t>Plataformas de Ciberseguridad</t>
  </si>
  <si>
    <t>Análisis de todo el tráfico de red para la reducción de los ciberataques, proteger todos los activos de la organización.</t>
  </si>
  <si>
    <t>Plataforma colaborativa</t>
  </si>
  <si>
    <t>Espacio digital común en una organización para la generación colaborativa de documentos y contenido digital en general. Estas plataformas incluyen sistemas de mensajería instantánea, compartir archivos, políticas de acceso y seguridad, bases de conocimiento estructurados, bases de datos transaccionales entre otros.</t>
  </si>
  <si>
    <t>Aplicaciones móviles</t>
  </si>
  <si>
    <t>Aplicación informática diseñada para ser ejecutada en teléfonos inteligentes, tabletas utilizando características de gadget. Más dinámicas que los programas, ocupan menos espacio, son más rápidas de instalar, destinadas sobre todo a smartphones o tablets.</t>
  </si>
  <si>
    <t>https://coggle.it/diagram/YZz6nmaAVURSswvl/t/las-aplicaciones-m%C3%B3viles</t>
  </si>
  <si>
    <t>Automatización de procesos con motor BPM (Business Process Manager)</t>
  </si>
  <si>
    <t xml:space="preserve">La automatización de procesos es la vía más clara para hacer eficiente los procesos y permite además aumentar la capacidad de control y gestión de lo que ocurre en la organización. Eficiencia en procesos, total visibilidad a todos los participantes, motor de ejecución unificado, repositorio central y controlado, en el mercado se cuenta con herramientas sencillas. </t>
  </si>
  <si>
    <t>https://www.abast.es/automatizacion-de-procesos-y-rpa/business-process-management-bpm/</t>
  </si>
  <si>
    <t>Software para análisis de datos descriptivo</t>
  </si>
  <si>
    <t>El análisis descriptivo es una etapa preliminar del tratamiento de datos que consiste en sintetizar los datos históricos para obtener información útil o incluso prepararlos para un análisis posterior. El análisis descriptivo consiste en tratar de describir o resumir los datos. Aunque no hace predicciones sobre el futuro, puede ser muy valioso en los entornos empresariales. Esto se debe principalmente a que el análisis tipo descriptivo facilita el consumo de datos, lo que puede facilitar la actuación de los analistas.</t>
  </si>
  <si>
    <t>https://tudashboard.com/que-es-un-analisis-descriptivo/</t>
  </si>
  <si>
    <t xml:space="preserve">Software para análisis de datos predictivo </t>
  </si>
  <si>
    <t>El análisis predictivo no tiene como objeto último conocer qué puede pasar, si no crear modelos de análisis predictivos que se construyan usando técnicas matemáticas y de inteligencia artificial, permitiendo inferir cómo se comportará en el futuro una variable (predecida) en función de una serie de variables predictoras. Machine Learning.</t>
  </si>
  <si>
    <t>https://blogs.imf-formacion.com/blog/marketing/analisis-predictivo-aplicaciones/</t>
  </si>
  <si>
    <t>Software para análisis de datos cognitivo</t>
  </si>
  <si>
    <t>Un sistema cognitivo será aquel que sea capaz de tomar decisiones o resolver problemas a partir de la información que obtiene de su contexto, combinada con la información histórica que almacena (conocimiento) y las reglas que se han programado (razonamiento)</t>
  </si>
  <si>
    <t>https://www.mtp.es/blog/testing-software/sistemas-cognitivos-calidad-software/</t>
  </si>
  <si>
    <t>Herramientas de gestión de calidad de datos</t>
  </si>
  <si>
    <t>Estas herramientas principalmente se ocupan de estudiar fallos relacionados con la completitud, actualización, exactitud e integridad de los datos, planteando soluciones a través de la estandarización, limpieza, enriquecimiento y estructuración de los conjuntos de datos. Capacidad de extraer información útil de forma precisa y coherente.  Mejora y confiabilidad de las operaciones con datos. Disminución de riesgos en los datos.</t>
  </si>
  <si>
    <t>https://www.grapheverywhere.com/herramientas-de-calidad-de-datos/#:~:text=Las%20herramientas%20de%20calidad%20de,en%20la%20gesti%C3%B3n%20de%20datos.</t>
  </si>
  <si>
    <t>Bases de datos NoSQL (Not Only SQL)</t>
  </si>
  <si>
    <t xml:space="preserve">las necesidades del mundo digital avanzan a pasos agigantados y lamentablemente las BBDD SQL tienen algunas limitaciones. Esta es una de las razones de la aparición de las Bases de datos NoSQL. La evolución tecnológica de la sociedad y la participación masiva de usuarios que producen y alojan contenido cada segundo, exigía una forma más flexible de almacenar, ordenar y captar mayor cantidad de datos. Eso es lo que ha ayudado a solucionar el NoSQL. Mayor escalabilidad, soporte de estructura distribuida, flexibilidad en los esquemas. Alta capacidad de almacenamiento de datos. </t>
  </si>
  <si>
    <t>https://www.grapheverywhere.com/bases-de-datos-nosql-marcas-tipos-ventajas/</t>
  </si>
  <si>
    <t>Arquitectura de sistemas orientada a servicios SOA</t>
  </si>
  <si>
    <t xml:space="preserve">Su papel es el de aportar flexibilidad, desde la automatización de las infraestructura y herramientas necesarias consiguiendo, al mismo tiempo, reducir los costes de integración. SOA se ocupa del diseño y desarrollo de sistemas distribuidos y es un potente aliado a la hora de llevar a cabo la gestión de grandes volúmenes de datos, datos en la nube y jerarquías de datos. Reducción costos de integración. Gestión de grandes volúmenes de datos, datos en la nube y jerarquía de datos. Hace posible que los servicios puedan ser consumidos por los clientes en aplicaciones o procesos de negocio distintos. </t>
  </si>
  <si>
    <t>https://blog.powerdata.es/el-valor-de-la-gestion-de-datos/bid/394442/qu-es-la-arquitectura-orientada-a-servicios-soa</t>
  </si>
  <si>
    <t>Máquinas virtuales (Virtualización de hardware)</t>
  </si>
  <si>
    <t xml:space="preserve">Una máquina virtual (VM) es un entorno virtual que funciona como sistema informático virtual con su propia CPU, memoria, interfaz de red y almacenamiento, pero se crea en un sistema de hardware físico, ya sea en las instalaciones o no. El sistema de software se llama hipervisor, y se encarga de separar los recursos de la máquina del sistema de hardware e implementarlos adecuadamente para que la VM pueda utilizarlos.  Sólo contienen software, independencia de hardware. Particionamiento que permite que se ejecuten varios sistemas operativos en una misma máquina física y se distribuyan los recursos del sistema entre las máquinas virtuales.  Encapsulación de datos. </t>
  </si>
  <si>
    <t>https://www.redhat.com/es/topics/virtualization/what-is-a-virtual-machine</t>
  </si>
  <si>
    <t>Metodologías ágiles</t>
  </si>
  <si>
    <t>Las empresas que apuestan por una Transformación Digital completa terminan por incluir, implantar y desarrollar metodologías ágiles en el interior de sus departamentos para entregar los productos y/o servicios con una mayor calidad y con unos costes y tiempos mucho más reducidos.Rápida, específica y dinámica. Entregas tempranas y continuas. Acciones ajustables y simples. Centralización y unificación de esfuerzos.</t>
  </si>
  <si>
    <t>https://www.iebschool.com/blog/que-son-metodologias-agiles-agile-scrum/</t>
  </si>
  <si>
    <t>Carpeta ciudadana</t>
  </si>
  <si>
    <t>El acceso a las TIC debe ser asegurado y facilitado para todos los colombianos para que se vuelvan un motor fundamental para reducir las desigualdades y aumentar la generación de oportunidades para todos los colombianos. Esta iniciativa es un proyecto dirigido a todos los colombianos y busca no sólo facilitar la interacción de los ciudadanos con el Estado, sino fomentar la apropiación de las TIC en la vida diaria de las personas. Trabajo conjunto entre Entidades Públicas con los servicios digitales de autenticación electrónica e interoperabilidad.</t>
  </si>
  <si>
    <t>https://mintic.gov.co/portal/vivedigital/612/w3-article-19498.html</t>
  </si>
  <si>
    <t>Plataforma de publicación de datos abiertos</t>
  </si>
  <si>
    <t xml:space="preserve">Los datos abiertos son información pública dispuesta en formatos que permiten su uso y reutilización bajo licencia abierta y sin restricciones legales para su aprovechamiento. En Colombia, la Ley 1712 de 2014 de la Ley de Transparencia y del Derecho de Acceso a la Información Pública Nacional, establece la obligatoriedad de las entidades públicas de aperturar datos .Publicación y gestión de datos. Recolección automatizada de datos. </t>
  </si>
  <si>
    <t>https://www.datos.gov.co/stories/s/smn2-7atz</t>
  </si>
  <si>
    <t>Gestión de servicios de TI con el marco ITIL v4</t>
  </si>
  <si>
    <t>ITIL 4 es la última versión del modelo propuesto por ITIL publicado durante el 2019. Proporciona a las organizaciones la orientación necesaria para abordar los nuevos desafíos de gestión de servicios, y utilizar el potencial de la tecnología más moderna. Está diseñado para garantizar un sistema flexible, coordinado e integrado, con el propósito de gobernar y gestionar eficazmente los servicios habilitados por TI. Gestión de servicios. Modelo de gobernabilidad de TI. Integración TI con la Entidad.</t>
  </si>
  <si>
    <t>https://proagilist.es/gestion-servicios-itil-4/</t>
  </si>
  <si>
    <t>Gestión de proyectos con PMI</t>
  </si>
  <si>
    <t xml:space="preserve">La dirección o gestión de proyectos es la aplicación de conocimientos, habilidades, herramientas y técnicas a las actividades del proyecto para cumplir con los requisitos del mismo. Se logra mediante la aplicación e integración
adecuadas de una serie de procesos agrupados. Buenas prácticas para la gestión de proyectos. Gestión del alcance, calidad, costos y recursos. </t>
  </si>
  <si>
    <t xml:space="preserve">http://openaccess.uoc.edu/webapps/o2/bitstream/10609/45590/7/lameijideTFC0116memoria.pdf
</t>
  </si>
  <si>
    <t>Chatbots Good To Treat</t>
  </si>
  <si>
    <t>En auge, para 2019 se esperan implementaciones más sofisticadas de procesamiento de lenguaje natural (NLP), que entrarían a revolucionar los servicios de atención al cliente.</t>
  </si>
  <si>
    <t>https://observatorioti.mintic.gov.co/703/articles-101625_boletin_pdf.pdf</t>
  </si>
  <si>
    <t>Connected Clouds (Public, Private, Hybrid)</t>
  </si>
  <si>
    <t>Se plantea la consolidación de la nube a partir de la combinación de capacidades, productos y servicios que no se apoyen de forma exclusiva en una plataforma de acceso público o privado, con la intención de obtener beneficios de cada una de ellas.</t>
  </si>
  <si>
    <t>5G Fixed to 5G Mobile</t>
  </si>
  <si>
    <t>La tecnología de trasmisión de datos de alto desempeño desde dispositivos celulares, que permitirá recibir y trasmitir datos similares a una conexión local.</t>
  </si>
  <si>
    <t>Blockchain</t>
  </si>
  <si>
    <t>Esta tendencia plantea que están por venir desarrollos o implementaciones más realistas de Blockchain, o al menos más cercanas a las capacidades de los usuarios, tanto en implementación como en interpretación y uso de sus beneficios</t>
  </si>
  <si>
    <t>A continuación se relacionan las oportunidades de mejora identificadas mediante el ejercicio de identificación realizado con el equipo PETI frente a los sistemas de información y servicios institucionales. Esta información será insumo del análisis a realizar por parte de la Oficina de Tecnologías de la Información y las Comunicaciones</t>
  </si>
  <si>
    <t>Catálogo de oportunidades de mejora</t>
  </si>
  <si>
    <t>Id</t>
  </si>
  <si>
    <t>Id del Servicio / Capacidad</t>
  </si>
  <si>
    <t>Descripción de la oportunidad de mejora</t>
  </si>
  <si>
    <t>H01</t>
  </si>
  <si>
    <t>Estrategias para el fortalecimiento de la gestión pública del Distrito Capital</t>
  </si>
  <si>
    <t>*Las entidades distritales deben enviar diferentes informes o reportes a la Secretaría General y en la mayoría de ocasiones se deben estar enviando correos electrónicos para recordarles las fechas de los envíos.  Por ejemplo:  en la vigencia 2020 se generó la Circular 090 para el envío de los seguimientos de los acuerdos laborales, para esto se sugiere que se pudiera diseñar e implementar un calendario web unico de los reportes, informes y envío de diferentes insumos de información que deben enviar las entidades y organismos distritales a la Secretaría General.</t>
  </si>
  <si>
    <t>H02</t>
  </si>
  <si>
    <t>*Hay un programa que pocas personas en la DDDI conocen y es el aplicativo banco de conceptos, el cual puede ser consultado en:  https://secretariageneral.gov.co/conceptos-tecnicos. El propósito inicial era ingresar los conceptos que emitía la DDDI y la STDI, valdría la pena revisar y retomar esta herramienta y definir cómo se podría optimizar.</t>
  </si>
  <si>
    <t>H03</t>
  </si>
  <si>
    <t>*Actualización del portal institucional bajo los criterios de accesibilidad AA.</t>
  </si>
  <si>
    <t>H04</t>
  </si>
  <si>
    <t>*Diseño responsive del micrositio de formación.</t>
  </si>
  <si>
    <t>H05</t>
  </si>
  <si>
    <t xml:space="preserve">*Dentro de la estrategia de fortalecimiento del MIPG a nivel Distrital, es importante poder generar desde la Secretaría General un micro sitio que sea un referente a nivel distrital para la publicación y consulta de lineamientos, capacitaciones, noticias, etc. Este espacio debería ser interactivo en donde se permita el intercambio de información, la atención a solicitudes, la generación de redes intersectoriales de conocimiento que permitan la realización de eventos virtuales dinámicos que permitan la generación y registro de buenas prácticas. </t>
  </si>
  <si>
    <t>H06</t>
  </si>
  <si>
    <t xml:space="preserve">*La STDI está adelantando el programa de estandarización de procesos transversales del distrito 2020-2028 en el marco del CONPES D.C. 07 de 2019 y sería necesario poder definir en articulación con la ATIC  propuestas de estrategias de transformación digital de dichos procesos transversales para todas las entidades del distrito y sería necesario  poder contar con los recursos necesarios para poder diseñar e implemenar las estrategias que se definan.  </t>
  </si>
  <si>
    <t>H07</t>
  </si>
  <si>
    <t xml:space="preserve">*Por otra parte, el sitio de MIPG-DISTRITO en la pagina web debería permitir la alimentación y actualización de indicadores con los resultados los índices de desempeño institucional (IDI), de la alcaldía mayor, de los sectores y de las entidades, así como del índice de gestión pública (IGP), también deberían generarse links con las páginas de los líderes de políticas de gestión y desempeño a nivel nacional, así como links con la página de la función pública e incluso con referentes internacionales en temas de buenas prácticas en gestión pública. La visualización de la información debe ser amigable y de fácil comprensión utilizando apoyos como videos y podcast; así mismo para la comprensión de datos estadísticos se deberían implementar visualizadores como Power BI, que permitan una visualización ágil y segmentada de los datos mediante gráficas de fácil comprensión. </t>
  </si>
  <si>
    <t>H08</t>
  </si>
  <si>
    <t>*En cuanto a la estrategia de implementación del Sistema de Administración del Riesgo de Lavado de Activos y de la Financiación del Terrorismo - SARLAFT, es importante contemplar ya sea para cada entidad o la prestación de un servicio centralizado distrital, la articulación con softwares o páginas de consultas a listas restrictivas, para identificar dentro de los procesos contractuales y de selección aquellas personas naturales o jurídicas que están reportadas por temas de Lavado de Activos y/o Financiación del Terrorismo.</t>
  </si>
  <si>
    <t>H09</t>
  </si>
  <si>
    <t>*Para el caso de la Estrategia de Teletrabajo Distrital, sería pertinente mejorar a través de las tecnologías, la gestión de información de identificación y registros de los integrantes de los Equipos Técnicos de Apoyo y Referentes de Teletrabajo en las Entidades y Organismos Distritales. Esta información permite facilitar la comunicación y articulación de la Estrategia de Teletrabajo a nivel Distrital.</t>
  </si>
  <si>
    <t>H10</t>
  </si>
  <si>
    <t xml:space="preserve">*Teniendo en cuenta la virtualidad y el trabajo en casa, la mayoría de soportes y registros están quedando en documentos digitales, pero están quedando en su mayoría alojados en los drives personales, y nos enfrentamos a que si la persona se va de la entidad, la información se pierde. No se cuenta con un espacio de almacenamiento masivo institucional de los soportes digitales de la operación de nuestras actividades, deberiamos poder contar con dicho espacio en la nube preferiblemente y que este artuculado al sistema de archivo (TRD) y de gestión documental de la Secretaría General. </t>
  </si>
  <si>
    <t>H11</t>
  </si>
  <si>
    <t xml:space="preserve">*Para la estrategia MIPG es deseable generar a mediano plazo interoperabilidad entre las páginas de las entidades del distrito para la alimentación de indicadores de gestión y la generación de redes de conocimiento.  </t>
  </si>
  <si>
    <t>H12</t>
  </si>
  <si>
    <t>*Para le estrategia de SARLAFT se debe generar a futuro la posibilidad de consultas de las listas restrictivas como la OFAC entre otras, teniendo en cuenta que también existen servicios pagos de consulta.</t>
  </si>
  <si>
    <t>H13</t>
  </si>
  <si>
    <t xml:space="preserve">Imteroperabilidad con el DASC para consulta de datos de los servidores públicos del distrito. </t>
  </si>
  <si>
    <t>H14</t>
  </si>
  <si>
    <t>Herramienta TI para el envío automatico de mensajes motivacionales a través de mensajes de texto SMS o whatsapp de forma institucional.</t>
  </si>
  <si>
    <t>H15</t>
  </si>
  <si>
    <t>Herramienta TI para la gestión de solicitudes de soporte al servicio.</t>
  </si>
  <si>
    <t>H16</t>
  </si>
  <si>
    <t>Herramienta TI que permita al participante la confirmación al correo electrónico, telefono y/o que permita la cosulta del estado de registro de su Inscripción en la plataforma de inscripción.</t>
  </si>
  <si>
    <t>H17</t>
  </si>
  <si>
    <t xml:space="preserve">Herramienta TI que permita comunicar de forma automatizada al participante mediante correo electrónico y mensajes de texto SMS el estado en el que se encuentra durante el desarrollo del ciclo académico del curso. </t>
  </si>
  <si>
    <t>H18</t>
  </si>
  <si>
    <t>Actualización de hardware y software de  los equipos de cómputo para los integrantes del grupo de formación de la DDDI-STDI.</t>
  </si>
  <si>
    <t>H19</t>
  </si>
  <si>
    <t>Información general y orientación de Trámites y Servicios a la ciudadanía en los canales de atención de la RED CADE.</t>
  </si>
  <si>
    <t>Sistematización de información relacionada en los formatos del procedimiento administración del modelo multicanal de Servicio a la Ciudadanía</t>
  </si>
  <si>
    <t>H20</t>
  </si>
  <si>
    <t>Dirección Archivo Distrital</t>
  </si>
  <si>
    <r>
      <t>Autonomía y capacitación del administrador de contenidos de los micrositios del Archivo</t>
    </r>
    <r>
      <rPr>
        <strike/>
        <sz val="11"/>
        <rFont val="Titillium Web"/>
      </rPr>
      <t>s</t>
    </r>
    <r>
      <rPr>
        <sz val="11"/>
        <rFont val="Titillium Web"/>
      </rPr>
      <t xml:space="preserve"> de Bogotá</t>
    </r>
  </si>
  <si>
    <t>H21</t>
  </si>
  <si>
    <t>Creación de formularios web para captura de información</t>
  </si>
  <si>
    <t>H22</t>
  </si>
  <si>
    <t>Herramientas de e-learning, CRM y BPM</t>
  </si>
  <si>
    <t>H23</t>
  </si>
  <si>
    <t>Dirección Distrital Servicio a la Ciudadanía y Dirección Distrital de Calidad del Servicio</t>
  </si>
  <si>
    <t>. Actualización y corrección de las fallas en la operación del SAT.
. Almacenamiento en la nube para el SAT garantizaría funcionalidad ininterrumpida.
. Actualizar y hacer mantenimiento al DashBoard del SAT.
. Actualizar y hacer mantenimiento al Sistema de Reportes (Jaspersoft central) del SAT.
. Incluir en el SAT el llamado de la ciudadanía por voz</t>
  </si>
  <si>
    <t>H24</t>
  </si>
  <si>
    <t xml:space="preserve">
* Mejoramiento en la disponibilidad del servicio (concurrencia).
* Actualización o ajustes en los módulos de la aplicación y de evaluación.
*Actualizacion de las App para las nuevas versiones de IOS y Android.
</t>
  </si>
  <si>
    <t>H25</t>
  </si>
  <si>
    <t xml:space="preserve">
*La notificación electrónica al peticionario de las actuaciones adelantadas en la gestión de una petición de la entidad.
*Integración de ""Bogotá te escucha"" con otros sistemas a través del sistema web.
*Generación de cartas automáticas de acuerdo al trámite de la gestión.
*Mejora en la generación de reportes</t>
  </si>
  <si>
    <t>H26</t>
  </si>
  <si>
    <t>Subdirección Imprenta Distrital</t>
  </si>
  <si>
    <t xml:space="preserve">*Mejora en funcionalidades Administración
*Optimización de filtros de consulta
*Mejora en funcionalidades operativas </t>
  </si>
  <si>
    <t>H27</t>
  </si>
  <si>
    <t>PRIORIZADO 2021: Mejoras identificadas del SIAB en proceso de implementación</t>
  </si>
  <si>
    <t>H28</t>
  </si>
  <si>
    <t xml:space="preserve">PRIORIZADO 2021 y 2022: Indexación OCR – ICR Para la clasificación automática del patrimonio documental </t>
  </si>
  <si>
    <t>H29</t>
  </si>
  <si>
    <t>PRIORIZADO 2022: Plataforma de descripción colaborativa y participación ciudadana (desarrollo, personalización, mantenimiento, soporte y capacitación sobre software opensource de la plataforma de descripción colaborativa)</t>
  </si>
  <si>
    <t>H30</t>
  </si>
  <si>
    <t>PRIORIZADO 2022: Metabuscador y Catalogos Digitáles, Para el acceso público al patrimonio documental del distrito (Servidores, almacenamiento, backups y soporte de nuevos catálogos  y soporte del metabuscador actual Elastic Search)</t>
  </si>
  <si>
    <t>H31</t>
  </si>
  <si>
    <t>Sistema de Indicadores del estado de la Gestión Documental en el Distrito, Tablero de Mando Integral Para servicio de Vigilancia Estrategica</t>
  </si>
  <si>
    <t>H32</t>
  </si>
  <si>
    <t>Componentes Interoperabilidad Red Distrital de Archivos - RDA</t>
  </si>
  <si>
    <t>Estrategia de TI</t>
  </si>
  <si>
    <t>Misión de TI</t>
  </si>
  <si>
    <t>Gestionar eficientemente los servicios y recursos de TI y su disponibilidad, aportando ventajas competitivas a la entidad mediante la implementación de tecnologías de la información y las comunicaciones que conlleve al cumplimiento de los objetivos estratégicos, la transformación digital e innovación em la Secretaria General.</t>
  </si>
  <si>
    <t>Visión de TI</t>
  </si>
  <si>
    <t>En el 2024 la Oficina de Tecnologías de la Información y las Comunicaciones de la Secretaría General de la Alcaldía Mayor de Bogotá, será reconocida por su capacidad para implementar los proyectos de tecnología afrontando los desafíos de la transformación digital y habrá logrado posicionar a la entidad en el uso y apropiación de nuevas tecnologías de TI dentro de las entidades territoriales.</t>
  </si>
  <si>
    <t>Objetivos</t>
  </si>
  <si>
    <t>Metas</t>
  </si>
  <si>
    <t>ID Objetivos entidad asociados</t>
  </si>
  <si>
    <t>Medición con respecto a la vigencia 2021</t>
  </si>
  <si>
    <t>Medición actual con respecto al cuatrienio</t>
  </si>
  <si>
    <t>OETI01</t>
  </si>
  <si>
    <t>Ofrecer soluciones y aplicaciones de TI estandarizadas, que permitan que los procesos de la Secretaría General sean más eficientes.</t>
  </si>
  <si>
    <t>METI01</t>
  </si>
  <si>
    <t>Implementar 100 por ciento el Modelo de Seguridad y Privacidad de la Información (MSPI)</t>
  </si>
  <si>
    <t>OETI02</t>
  </si>
  <si>
    <t>Facilitar la integración y la interoperabilidad requerida entre aplicaciones con otras entidades.</t>
  </si>
  <si>
    <t>METI02</t>
  </si>
  <si>
    <t>Mantener una pltaforma tecnológica y de redes de la Secretaría General</t>
  </si>
  <si>
    <t>OETI03</t>
  </si>
  <si>
    <t>Proponer soluciones innovadoras y adaptables a las necesidades de la Secretaría General, con alcances graduales, que permitan alcanzar victorias tempranas usando metodologías ágiles.</t>
  </si>
  <si>
    <t>MET03</t>
  </si>
  <si>
    <t>Desarrollar los lineamientos en materia tecnológica, así como las estrategias y prácticas que habiliten la gestión de la entidad y del Sector Gestión Pública</t>
  </si>
  <si>
    <t>OETI04</t>
  </si>
  <si>
    <t>Fortalecer las competencias del recurso humano, tanto de la OTIC como de las demás dependencias de la Secretaría General, en temas relacionados con tecnologías de la información</t>
  </si>
  <si>
    <t>MET04</t>
  </si>
  <si>
    <t>Implementar y mantener la infraestructura tecnológica y elementos ofimáticos.</t>
  </si>
  <si>
    <t>MET05</t>
  </si>
  <si>
    <t xml:space="preserve">Implementar y mantener las aplicaciones y demás programas sistematizados </t>
  </si>
  <si>
    <t>MET06</t>
  </si>
  <si>
    <t>Sostenibilidad del Sistema de Gestión de Seguridad de la Información de la Entidad</t>
  </si>
  <si>
    <r>
      <t xml:space="preserve">Oportunidades de mejora de TI identificadas a partir de los servicios, sistemas de información, ejercicio desarrollado con las dependencias misionales
</t>
    </r>
    <r>
      <rPr>
        <sz val="11"/>
        <color theme="0"/>
        <rFont val="Titillium Web"/>
      </rPr>
      <t>Para mayor información el portafolio de servicios puede consultarse en el link https://secretariageneral.gov.co/transparencia/planeacion/portafolio-productos-y-servicios-secretaria-general-1 y en la hoja de la sesión 3 Servicios Entidad, de la presente herramienta</t>
    </r>
  </si>
  <si>
    <t>SERVICIOS</t>
  </si>
  <si>
    <t>Oportunidades de mejora con TI</t>
  </si>
  <si>
    <t>Asesoría técnica a entidades distritales</t>
  </si>
  <si>
    <t>Acompañamiento Jurídico y/o elaboración de acciones jurídicas prioritarias</t>
  </si>
  <si>
    <t>Rediseño y unificación de sistemas de información en uno sólo (SIVIC, aVANTI). Implementar tableros de control en el nuevo sistema de información</t>
  </si>
  <si>
    <t>Ingreso a la ruta de inclusión socio-productiva y orientación ocupacional a las víctimas del conflicto armado residentes en Bogotá.</t>
  </si>
  <si>
    <t>Impresión de artes gráficas para las entidades del Distrito Capital</t>
  </si>
  <si>
    <t xml:space="preserve">*Mejora en funcionalidades Administración
*Optimización de filtros de consulta 
*Mejora en funcionalidades operativas
</t>
  </si>
  <si>
    <t>*Interoperabilidad con el DASC para consulta de datos de los servidores públicos del distrito.
*Herramienta TI para el envío automático de mensajes motivacionales a través de mensajes de texto SMS o WhatsApp de forma institucional.
*Herramienta TI para la gestión de solicitudes de soporte al servicio.
*Herramienta TI que permita al participante la confirmación al correo electrónico, teléfono y/o que permita la consulta del estado de registro de su Inscripción en la plataforma de inscripción.
**Actualización de hardware y software de los equipos de cómputo para los integrantes del grupo de formación de la DDDI-STDI.
*Herramienta TI que permita comunicar de forma automatizada al participante mediante correo electrónico y mensajes de texto SMS el estado en el que se encuentra durante el desarrollo del ciclo académico del curso. 
* Implementación y actualización de la plataforma Moodle y puesta en producción del servidor físico donde se aloja la plataforma para el programa de formación Soy10 Aprende</t>
  </si>
  <si>
    <t>*Las entidades distritales deben enviar diferentes informes o reportes a la Secretaria General y en la mayoría de las ocasiones se deben estar enviando correos electrónicos para recordarles las fechas de los envíos.  Por ejemplo:  en la vigencia 2020 se generó la Circular 090 para el envío de los seguimientos de los acuerdos laborales, para esto se sugiere que se pudiera diseñar e implementar un calendario web único de los reportes, informes y envío de diferentes insumos de información que deben enviar las entidades y organismos distritales a la Secretaria General.
*Hay un programa que pocas personas en la DDDI conocen y es el aplicativo banco de conceptos, el cual puede ser consultado en:  https://secretariageneral.gov.co/conceptos-tecnicos. El propósito inicial era ingresar los conceptos que emitía la DDDI y la STDI, valdría la pena revisar y retomar esta herramienta y definir cómo se podría optimizar.
*Actualización del portal institucional bajo los criterios de accesibilidad AA.
*Diseño responsive del micrositio de formación.
*Dentro de la estrategia de fortalecimiento del MIPG a nivel Distrital, es importante poder generar desde la Secretaría General un micrositio que sea un referente a nivel distrital para la publicación y consulta de lineamientos, capacitaciones, noticias, etc. Este espacio debería ser interactivo en donde se permita el intercambio de información, la atención a solicitudes, la generación de redes intersectoriales de conocimiento que permitan la realización de eventos virtuales dinámicos que permitan la generación y registro de buenas prácticas. 
*La STDI está adelantando el programa de estandarización de procesos transversales del distrito 2020-2028 en el marco del CONPES D.C. 07 de 2019 y seria necesario poder definir en articulación con la ATIC propuestas de estrategias de transformación digital de los procesos transversales para todas las entidades del distrito y sería necesario poder contar con los recursos necesarios para poder diseñar e implementar las estrategias que se definan. 
*Por otra parte, el sitio de MIPG-DISTRITO en la página web debería permitir la alimentación y actualización de indicadores con los resultados los índices de desempeño institucional (IDI), de la alcaldía mayor, de los sectores y de las entidades, así como del índice de gestión pública (IGP), también deberían generarse links con las páginas de los líderes de políticas de gestión y desempeño a nivel nacional, así como links con la página de la función pública e incluso con referentes internacionales en temas de buenas prácticas en gestión pública. La visualización de la información debe ser amigable y de fácil comprensión utilizando apoyos como videos y podcast; así mismo para la comprensión de datos estadísticos se deberían implementar visualizadores como Power BI, que permitan una visualización ágil y segmentada de los datos mediante graficas de fácil comprensión. 
*En cuanto a la estrategia de implementación del Sistema de Administración del Riesgo de Lavado de Activos y de la Financiación del Terrorismo - SARLAFT, es importante contemplar ya sea para cada entidad o la prestación de un servicio centralizado distrital, la articulación con softwares o páginas de consultas a listas restrictivas, para identificar dentro de los procesos contractuales y de selección aquellas personas naturales o jurídicas que están reportadas por temas de Lavado de Activos y/o Financiación del Terrorismo. 
*Para el caso de la Estrategia de Teletrabajo Distrital, seria pertinente mejorar a través de las tecnologías, la gestión de información de identificación y registros de los integrantes de los Equipos Técnicos de Apoyo y Referentes de Teletrabajo en las Entidades y Organismos Distritales. Esta información permite facilitar la comunicación y articulación de la Estrategia de Teletrabajo a nivel Distrital.
*Teniendo en cuenta la virtualidad y el trabajo en casa, la mayoría de los soportes y registros están quedando en documentos digitales, pero están quedando en su mayoría alojados en los drives personales, y nos enfrentamos a que, si la persona se va de la entidad, la información se pierde. No se cuenta con un espacio de almacenamiento masivo institucional de los soportes digitales de la operación de nuestras actividades, deberíamos poder contar con dicho espacio en la nube preferiblemente y que este articulado al sistema de archivo (TRD) y de gestión documental de la Secretaria General.
*Se presenta uso de la información generada de secop I y II para la identificación de alertas del Sistema de Alertas Tempranas para la Integridad.
*Para la estrategia MIPG es deseable generar a mediano plazo interoperabilidad entre las páginas de las entidades del distrito para la alimentación de indicadores de gestión y la generación de redes de conocimiento. 
*Para la estrategia de SARLAFT se debe generar a futuro la posibilidad de consultas de las listas restrictivas como la OFAC entre otras, teniendo en cuenta que también existen servicios pagos de consulta.
*En Teletrabajo Distrital, existe interoperabilidad con el DASCD en la captura de información actualizada de Teletrabajadores, registrados por las entidades y organismos distritales en la plataforma SIDEAP 2.0. 
*Con el MinTIC, existe interoperabilidad con la aplicación “CalculApp Teletrabajo” que gestiona la información para el diagnóstico del impacto ambiental y calidad de vida que tienen los teletrabajadores por los desplazamientos desde y hacia el lugar de trabajo.
*La "Estrategia de negociación, diálogo y concertación sindical en el Distrito Capital, diseñada" correspondiente a la Política Pública Distrital de Gestión Integral del Talento Humano, la actividad "3. Sistema de Información de Acuerdos Laborales".
*Sistema de Alertas Tempranas para la Integridad.
*Apertura de Agendas en Directivos
*Micrositio de información contractual en el distrito
*Registro de publicaciones técnicas (Archivo)
*Canal de denuncias de corrupción
*En el caso de Teletrabajo se viene gestionando el desarrollo de un espacio en la página web de la secretaria general, con el fin de presentar información actualizada de gestión pública sobre la estrategia de teletrabajo; información con actualización permanente, que consultan y solicitan las entidades y organismos distritales para la implementación del modelo.  
*Tablero de control del Teletrabajo Distrital en contenido gráfico: En alcance al compromiso establecido en el artículo 4 del Acuerdo No. 821 DE 2021 del Concejo de Bogotá, se hace necesario desarrollar e incorporar un tablero de control para medir y monitorear el desarrollo del teletrabajo; que evidencie el estado de implementación y oriente la toma de decisiones que permita el fortalecimiento del teletrabajo; y que cuente con disponibilidad de consulta por parte de los ciudadanos.
*Modelo Integrado de Gestión y Planeación – MIPG: Reorganización del micrositio de MIPG y lineamiento de la página Web, de modo que sea mucho más amigable a la consulta de los usuarios.</t>
  </si>
  <si>
    <t>Asistencia técnica en Gestión documental y archivos</t>
  </si>
  <si>
    <t>* Automatización de actividades
* Acceso por canal web
* Acceso por canal app móvil
* Servicio totalmente online
* Horario 7x24
* Notificación automática de estado
* Programación de citas automatizada</t>
  </si>
  <si>
    <t>* Automatización de actividades
* Acceso por canal web
* Acceso por canal app móvil
* Horario 7x24
* Notificación automática de estado
* Programación de citas automatizada
* Servicio totalmente online</t>
  </si>
  <si>
    <t>Visitas guiadas en el Archivo de Bogotá</t>
  </si>
  <si>
    <t>*Sistematización de información relacionada en los formatos del procedimiento administración del modelo multicanal de Servicio a la Ciudadanía
*Incluir en el SAT el llamado de la ciudadanía por voz
*Registraduría Nacional (información de los ciudadanos)
*Tablero de Control para seguimiento del Talento Humano asignado a la red CADE.
*Geovisor para la identificación de puntos de atención de la Red CADE y las entidades distritales.
*Data Warehouse para caracterización de los ciudadanos y ciudadanas en los diferentes canales de atención</t>
  </si>
  <si>
    <t>Asesoría e información técnica y funcional del Sistema Distrital para la Gestión de peticiones ciudadanas</t>
  </si>
  <si>
    <t>Cualificación en Servicio a la Ciudadanía a Servidores Públicos y otros</t>
  </si>
  <si>
    <t>*Curso virtual
*Personal con conocimiento en el desarrollo y diseño del contenido del curso 
*Acceso a software especializado para desarrollar el contenido del curso
*Cualificación competencias IVC modalidad Virtual
*Se gestiono acceso para subir contenido del curso a la plataforma de moodle dada por la Secretaria General
*Se está trabajando en el contenido</t>
  </si>
  <si>
    <t>*Juego o app que muestre trámites y servicios de manera interactiva para los comerciantes</t>
  </si>
  <si>
    <t>SISTEMAS DE INFORMACION</t>
  </si>
  <si>
    <t>Proceso</t>
  </si>
  <si>
    <t>Sistema de Información</t>
  </si>
  <si>
    <t>Oportunidad de mejora con tecnología</t>
  </si>
  <si>
    <t>Estrategia Tecnologías de la Información y las Comunicaciones</t>
  </si>
  <si>
    <t>Estratégico</t>
  </si>
  <si>
    <t xml:space="preserve">SIGA – GIT LAB – SIG - GLPI </t>
  </si>
  <si>
    <t>Gestión Administración y soporte de infraestructura y recursos tecnológicos.</t>
  </si>
  <si>
    <t>Apoyo</t>
  </si>
  <si>
    <t>SIGA - ELASTIX  – GIT LAB - GLPI – OCS Inventory – ADPLATEC - NAGIOS – Redmine – SIG – CCTV</t>
  </si>
  <si>
    <t>SIGA – SIG – GLPI</t>
  </si>
  <si>
    <t>Comunicación Pública</t>
  </si>
  <si>
    <t>SIGA - Portal Bogotá - Portal Secretaria General – Intranet - Carteleras Internas Y Externas – SIG – GLPI</t>
  </si>
  <si>
    <t>SIGA - PERNO - Certificado Laboral – Desprendible de Pago – SIG – GLPI</t>
  </si>
  <si>
    <t>Misional</t>
  </si>
  <si>
    <t xml:space="preserve">SIGA- Portal Bogotá Te Escucha - SAT -  Sistema de facturación Abaco, Soy 10 Aprende – SIG - GLPI </t>
  </si>
  <si>
    <t>. Actualización y corrección de las fallas en la operación del SAT; Almacenamiento en la nube para el SAT garantizaría funcionalidad ininterrumpida; Actualizar y hacer mantenimiento al DashBoard del SAT; Actualizar y hacer mantenimiento al Sistema de Reportes (Jaspersoft central) del SAT.</t>
  </si>
  <si>
    <t>SOY 10 APRENDE: Mejoramiento en la disponibilidad del servicio (concurrencia); Actualización o ajustes en los módulos de la aplicación y de evaluación.</t>
  </si>
  <si>
    <t>BOGOTA TE ESCUCHA: La notificación electrónica al peticionario de las actuaciones adelantadas en la gestión de una petición de la entidad; Integración de ""Bogotá te escucha"" con otros sistemas a través del sistema web; Generación de cartas automáticas de acuerdo con el trámite de la gestión; mejora en la generación de reportes.</t>
  </si>
  <si>
    <t>Asistencia, atención y reparación integral a las víctimas del conflicto armado</t>
  </si>
  <si>
    <t>SIGA – SIVIC – SIG – App móvil Centro Memoria Paz y Reconciliación y backend - GLPI</t>
  </si>
  <si>
    <t>Fortalecimiento de la administración y la gestión pública Distrital</t>
  </si>
  <si>
    <t>SIGA - Gestión Académica – SIG – GLPI</t>
  </si>
  <si>
    <t>SIGA -Matriz SICO – SIG – Sistema de Gestión Contractual – CHIE – GLPI</t>
  </si>
  <si>
    <t>Priorizar el desarrollo de la herramienta SIBI - Sistema de Información Bogotá Internacional</t>
  </si>
  <si>
    <t>SIGA – Sistema de Registro Distrital IMPRENTA (SIRD o SGAID) – EMLAZE – GLPI</t>
  </si>
  <si>
    <t>EMLAZE: Mejora en funcionalidades Administración, Optimización de filtros de consulta, Mejora en funcionalidades operativas</t>
  </si>
  <si>
    <t>SIGA - SIAB- Portal Archivo – ELASTIC SEARCH – KOHA – GLPI</t>
  </si>
  <si>
    <t>SIGA - Bogotá Aprende TIC – GLPI</t>
  </si>
  <si>
    <t>SIGA – GLPI</t>
  </si>
  <si>
    <t>SIGA – SGC – Sistema de Contratación a la Vista – GLPI</t>
  </si>
  <si>
    <t>Gestión Financiera</t>
  </si>
  <si>
    <t>SIGA -SIPRES – LIMAY – GLPI</t>
  </si>
  <si>
    <t xml:space="preserve">SIGA – GLPI (Servicios Administrativos) </t>
  </si>
  <si>
    <t>SIGA - Continuum – SAI – SAE – Hoja de vida de vehículos – GLPI</t>
  </si>
  <si>
    <t>Evaluación y Control</t>
  </si>
  <si>
    <t>SIGA – Sistema CHIE – GLPI</t>
  </si>
  <si>
    <t>PROCESOS</t>
  </si>
  <si>
    <t>Sistemas de Información que no se utilizan en este momento relacionados en la columna E</t>
  </si>
  <si>
    <t>Sistemas de Información no relacionados en la columna E que se utilizan</t>
  </si>
  <si>
    <t>Oportunidad de mejora de los sistemas de información con tecnología priorizada</t>
  </si>
  <si>
    <t>Gestión del Sistema Distrital de Servicio a la Ciudadanía 
Egna Margarita Pinzón - Dirección Distrital Servicio a la Ciudadanía
Mayith Yesenia Acevedo - Dirección Distrital de Calidad del Servicio</t>
  </si>
  <si>
    <t>SIGA
Portal Bogotá Te Escucha 
SAT
Sistema de contratación a la vista Supercade virtual
Portal Guía de Trámites y Servicios (GTyS) Sistema de facturación.</t>
  </si>
  <si>
    <t>Sistema de contratación a la vista</t>
  </si>
  <si>
    <t>Sistema de Facturación Abáco</t>
  </si>
  <si>
    <r>
      <t xml:space="preserve">. </t>
    </r>
    <r>
      <rPr>
        <sz val="11"/>
        <color rgb="FF000000"/>
        <rFont val="Titillium Web"/>
      </rPr>
      <t>Actualización y corrección de las fallas en la operación del SAT.</t>
    </r>
  </si>
  <si>
    <r>
      <t>.</t>
    </r>
    <r>
      <rPr>
        <sz val="11"/>
        <color rgb="FF000000"/>
        <rFont val="Titillium Web"/>
      </rPr>
      <t xml:space="preserve"> Almacenamiento en la nube para el SAT garantizaría funcionalidad ininterrumpida.</t>
    </r>
  </si>
  <si>
    <t>Soy 10 Aprende</t>
  </si>
  <si>
    <r>
      <t xml:space="preserve">. </t>
    </r>
    <r>
      <rPr>
        <sz val="11"/>
        <color rgb="FF000000"/>
        <rFont val="Titillium Web"/>
      </rPr>
      <t>Actualizar y hacer mantenimiento al DashBoard del SAT.</t>
    </r>
  </si>
  <si>
    <r>
      <t>.</t>
    </r>
    <r>
      <rPr>
        <sz val="11"/>
        <color rgb="FF000000"/>
        <rFont val="Titillium Web"/>
      </rPr>
      <t xml:space="preserve"> Actualizar y hacer mantenimiento al Sistema de Reportes (Jaspersoft central) del SAT.</t>
    </r>
  </si>
  <si>
    <t>Supercade virtual</t>
  </si>
  <si>
    <t xml:space="preserve">SOY 10 APRENDE
* Mejoramiento en la disponibilidad del servicio (concurrencia).
* Actualización o ajustes en los módulos de la aplicación y de evaluación.
</t>
  </si>
  <si>
    <t>GLPI</t>
  </si>
  <si>
    <t xml:space="preserve">BOGOTA TE ESCUCHA
*La notificación electrónica al peticionario de las actuaciones adelantadas en la gestión de una petición de la entidad.
*Integración de ""Bogotá te escucha"" con otros sistemas a través del sistema web.
*Generación de cartas automáticas de acuerdo al trámite de la gestión.
Mejora en la generación de reportes.
</t>
  </si>
  <si>
    <t>SIGA
SIVIC
Portal Centro de Memoria, Paz y Reconciliación
Portal Victimas
Banco de Experiencias Centro Memoria Paz y Reconciliación
Observatorio Victimas</t>
  </si>
  <si>
    <t>Rediseño y unificación de sistemas de información en uno sólo (SIVIC, aVANTI)</t>
  </si>
  <si>
    <t>Implementar tableros de control en el nuevo sistema de información</t>
  </si>
  <si>
    <t>Fortalecimiento de la administración y la gestión pública Distrital - Javier David Galvis Ramón - Subdirección Técnica Desarrollo Institucional)</t>
  </si>
  <si>
    <t>SIGA
Gestión Académica</t>
  </si>
  <si>
    <t>Sistema Integrado de Gestión SIG</t>
  </si>
  <si>
    <t>Gestión Académica</t>
  </si>
  <si>
    <t xml:space="preserve">SIGA
Sistema para las Acciones de Cooperación Internacional del Distrito Capital de Bogotá
Portal Bogotá Internacional </t>
  </si>
  <si>
    <t>Sistema para las Acciones de Cooperación Internacional del Distrito Capital de Bogotá</t>
  </si>
  <si>
    <t>Matriz SICO - Que remplaza el Sistema para las Acciones de Cooperación Internacional del Distrito Capital de Bogotá</t>
  </si>
  <si>
    <t>Priorizar el desarrollo de la herramienta SIBI -  Sistema de Información Bogotá Internacional</t>
  </si>
  <si>
    <t>SIG - Sistema Integrado de Gestión</t>
  </si>
  <si>
    <t>Sistema de Gestión Contractual</t>
  </si>
  <si>
    <t>CHIE - Mejoramiento continuo</t>
  </si>
  <si>
    <t>Elaboración de impresos y registro Distrital -  Camilo Andrés Serrano - Subdirección Imprenta Distrital</t>
  </si>
  <si>
    <t>SIGA
Sistema de Registro Distrital IMPRENTA</t>
  </si>
  <si>
    <t>EMLAZE</t>
  </si>
  <si>
    <t>Mejora en funcionalidades Administración</t>
  </si>
  <si>
    <t xml:space="preserve">Optimización de filtros de consulta </t>
  </si>
  <si>
    <t xml:space="preserve">Mejora en funcionalidades operativas </t>
  </si>
  <si>
    <t>SIGA
SIAB
MIDAS
WINISIS
Portal Archivo</t>
  </si>
  <si>
    <t>MIDAS</t>
  </si>
  <si>
    <t>ELASTIC SEARCH</t>
  </si>
  <si>
    <t>WINISIS</t>
  </si>
  <si>
    <t>KOHA</t>
  </si>
  <si>
    <t>OCR ABBY. Es una licencia.</t>
  </si>
  <si>
    <t>SIGA
Bogotá Aprende TIC</t>
  </si>
  <si>
    <t>No registra</t>
  </si>
  <si>
    <t>Catálogo de brechas</t>
  </si>
  <si>
    <t>ID Servicio</t>
  </si>
  <si>
    <t>Nombre elemento
(Capacidad, recurso, rol, proceso. Ej. Sistema misional)</t>
  </si>
  <si>
    <t>Proyecto en ejecución 
[SI, NO]</t>
  </si>
  <si>
    <t>La actividad requiere presupuesto?</t>
  </si>
  <si>
    <t>Tiene presupuesto asignado?</t>
  </si>
  <si>
    <t>B001</t>
  </si>
  <si>
    <t>Seguridad (MSPI)</t>
  </si>
  <si>
    <t>Evaluación MSPI</t>
  </si>
  <si>
    <t>Establecer guía donde se establecen los lineamientos para la instalación del software en la entidad.</t>
  </si>
  <si>
    <t>SI</t>
  </si>
  <si>
    <t>B002</t>
  </si>
  <si>
    <t>Se cuenta con el Manual de Políticas y Procedimientos para el Tratamiento de Datos Personales,  sin embargo, no se cuenta con el rol del Oficial de Protección de Datos Personales o quien haga sus veces.</t>
  </si>
  <si>
    <t>B003</t>
  </si>
  <si>
    <t>Los sistemas de información que serán expuestos a internet deben ser evaluados por medio de escaneo de vulnerabilidades.</t>
  </si>
  <si>
    <t>B004</t>
  </si>
  <si>
    <t xml:space="preserve">Realizar seguimiento  a la  revisión periódica del cumplimiento del centro de cómputo con  las políticas y normas de seguridad establecidas. </t>
  </si>
  <si>
    <t>B005</t>
  </si>
  <si>
    <t xml:space="preserve">Actualización Manual de Seguridad de la Información 2021 y presentar ante Comité Institucional de Gestión y Desempeño para aprobación. Considerar dentro de la actualización: política de seguridad  y privacidad de la información incluyendo su revisión y evaluación; ajuste de los roles y responsabilidades de seguridad de la información; Contar con un canal para reporte anónimo de incumplimiento de las políticas o procedimientos de seguridad de la información (“denuncias internas”); </t>
  </si>
  <si>
    <t>B006</t>
  </si>
  <si>
    <t>Realizar/verificar Checklist directrices de Seguridad de la Información para los proveedores.</t>
  </si>
  <si>
    <t>B007</t>
  </si>
  <si>
    <t xml:space="preserve">Sólo hay redundancia en el datacenter de OTIC, en los supercades (Planta electrica - UPS) no hay redundancia. </t>
  </si>
  <si>
    <t>NO</t>
  </si>
  <si>
    <t>B008</t>
  </si>
  <si>
    <t xml:space="preserve">Seguridad (MSPI)
Infraestructura
</t>
  </si>
  <si>
    <t>No se cuenta con Plan de Continuidad del Negocio.</t>
  </si>
  <si>
    <t>B009</t>
  </si>
  <si>
    <t>Actualizar Política de uso aceptable de los activos.</t>
  </si>
  <si>
    <t>B010</t>
  </si>
  <si>
    <t>Se deben establecer directrices o procedimientos disciplinarios especificos para el tema de Seguridad de la Información. Ley 734 catalogo de faltas disciplinarias</t>
  </si>
  <si>
    <t>B011</t>
  </si>
  <si>
    <r>
      <t xml:space="preserve">Se debe alinear el Manual de seguridad de la información e indagar con al Alta TIC la necesidad de documentar acorde a lo establecido por la ISO27001 y en contravía de lo indicado por la Oficina Asesora de Planeación. </t>
    </r>
    <r>
      <rPr>
        <b/>
        <sz val="9"/>
        <rFont val="Titillium Web"/>
      </rPr>
      <t>Item Teletrabajo:</t>
    </r>
    <r>
      <rPr>
        <sz val="9"/>
        <rFont val="Titillium Web"/>
      </rPr>
      <t xml:space="preserve"> Profundizar en la amenaza de acceso no autorizado a información o a recursos, por parte de otras personas que usan el mismo equipo, por ejemplo, familia y amigos. Deben existir equipos institucionales para teletrabajo. </t>
    </r>
  </si>
  <si>
    <t>B012</t>
  </si>
  <si>
    <t>Estrategia de Tecnologías de la Información y las Comunicaciones
Direccionamiento Estratégico</t>
  </si>
  <si>
    <t xml:space="preserve">Seguridad de la información en la gestión de proyectos: Debe existir el área de Gestión de Proyectos de la entidad y posteriormente oficializar la mesa de trabajo con el personal o encargado, con el fin de integrar la seguridad de la información para la operación del proyecto. Las mejores prácticas sugieren: Que los objetivos de la seguridad de la información se incluyan en los objetivos del proyecto;  Que la valoración de los riesgos de seguridad de la información se lleve a cabo en una etapa temprana del proyecto, para identificar los controles necesarios;  Que la seguridad de la información sea parte de todas las fases de la metodología del proyecto aplicada. </t>
  </si>
  <si>
    <t>B013</t>
  </si>
  <si>
    <t>Fortalecer el Manual de Seguridad de la Información: contacto con grupos de interés especiales, contacto con las autoridades</t>
  </si>
  <si>
    <t>B014</t>
  </si>
  <si>
    <t xml:space="preserve">No se mide y no se hace seguimiento al cumplimiento de la guía 2211700-GS-039 para la Configuración de Perfiles en el Sistema de Control de Acceso para la Manzana Liévano  y lo solicitado en el formato 4204000-FT-1000 - Solicitud de servicios TIC Secretaría General </t>
  </si>
  <si>
    <t>B015</t>
  </si>
  <si>
    <t>Periodicamente realizar campañas de capacitación y sensibilización relacionado con Seguridad de la Información.</t>
  </si>
  <si>
    <t>B016</t>
  </si>
  <si>
    <t>Revisar con la Jefatura OTIC el tema de cumplimiento de instrumento MinTIC Gestión de Cambio con tema documental / Revisión con MIPG</t>
  </si>
  <si>
    <t>B017</t>
  </si>
  <si>
    <t>Estrategia de Tecnologías de la Información y las Comunicaciones
Gestión, Administración y Soporte de infraestructura y Recursos tecnológicos</t>
  </si>
  <si>
    <t>Adaptar el nuevo sistema elastix para monitorear la infraestructura tecnológica y tener el control de los consumos</t>
  </si>
  <si>
    <t>B018</t>
  </si>
  <si>
    <t>Seguridad (MSPI)
Infraestructura</t>
  </si>
  <si>
    <t>En la entidad existe ambiente de pruebas en la Base de Datos, más no de aplicaciones.</t>
  </si>
  <si>
    <t>B019</t>
  </si>
  <si>
    <t>Seguridad (MSPI)
Sistemas de Información</t>
  </si>
  <si>
    <t>Ajustar el Procedimiento Análisis, Diseño, Desarrollo e implementación de soluciones, o equivalente incluyendo los controles para cada ambiente de desarrollo.</t>
  </si>
  <si>
    <t>B020</t>
  </si>
  <si>
    <t>La entidad implementa controles de detención, prevención y recuperación, combinados con la toma de conciencia de los usuarios, para proteger de códigos maliciosos, sin embargo, no está al 100% ya que no existe informe, guía del cómo realizar el análisis, gestión, remediación y seguimiento a las vulnerabilidades técnicas de los segmentos de red, así como la identificación por categorías: Críticas (explotables/o explotables), Altas (explotables/no explotables), Medias (explotables / no explotables), Bajas (explotables / no explotables), generación de cronograma de remediación, gestión sobre la remediación y verificación de la remediación bajo la herramienta técnica actual de la Entidad.</t>
  </si>
  <si>
    <t>B021</t>
  </si>
  <si>
    <t>Se cuenta con el diligenciamiento del autodiagnóstico del MSPI, pero debe ser revisado y aprobado por la Alta Dirección</t>
  </si>
  <si>
    <t>B022</t>
  </si>
  <si>
    <t>Sistemas de Información</t>
  </si>
  <si>
    <t>DOFA - Contexto Estratégico</t>
  </si>
  <si>
    <t xml:space="preserve">No se cuenta con un sistema de software que le permita a la entidad extraer una información dinámica que sirva como insumo para la toma de decisiones. </t>
  </si>
  <si>
    <t>B023</t>
  </si>
  <si>
    <t>Gobierno TI
Sistemas de Información
Infraestructura</t>
  </si>
  <si>
    <t>Falta de análisis tecnológico para la automatización de procedimientos y debilidades asociadas a la incorporación de mejores prácticas en los procesos de gobierno de TI.</t>
  </si>
  <si>
    <t>B024</t>
  </si>
  <si>
    <t>Falta de estructura y formalización de un documento o artefacto que describa la arquitectura de sistemas de información.</t>
  </si>
  <si>
    <t>B025</t>
  </si>
  <si>
    <t>Los sistemas de información son sistemas aislados. Se recopila la misma información varias veces y al no tener mecanismos estándar de comunicación no es posible orquestar servicios más complejos que puedan ser reutilizados y de mayor valor para la entidad.</t>
  </si>
  <si>
    <t>B026</t>
  </si>
  <si>
    <t>No se cuenta con una arquitectura de referencia orientada a micro servicios, por tal razón las aplicaciones desarrolladas o contratadas terminan siendo difíciles de mantener, desplegar y mejorar</t>
  </si>
  <si>
    <t>B027</t>
  </si>
  <si>
    <t>Infraestructura</t>
  </si>
  <si>
    <t>La infraestructura tecnológica no es elástica en cuanto a las necesidades de sus usuarios</t>
  </si>
  <si>
    <t>B028</t>
  </si>
  <si>
    <t>Se tiene previsto realizar el diagnóstico de la capacidad estadística de la
Entidad para determinar el manejo de la información, como un punto de partida
para el fortalecimiento de los sistemas de información</t>
  </si>
  <si>
    <t>B029</t>
  </si>
  <si>
    <t>Falta de actualización de algunos sistemas (interfaz, accesibilidad, disponibilidad) que interactúan con los procesos.</t>
  </si>
  <si>
    <t>B030</t>
  </si>
  <si>
    <t>La integración de algunos sistemas con el nuevo Sistema Hacendario BogData todavía presenta debilidades en el flujo de información.</t>
  </si>
  <si>
    <t>B031</t>
  </si>
  <si>
    <t>Falta implementar una herramienta de mejora para la medición de los indicadores, un dashboard que mida los indicadores por medio de un BI.</t>
  </si>
  <si>
    <t>B032</t>
  </si>
  <si>
    <t>Falta de sistemas de información centralizados y unificados para la realización de informes que generen valor para la toma de decisiones.</t>
  </si>
  <si>
    <t>B033</t>
  </si>
  <si>
    <t>No se cuenta con equipos asignados a todos los/as servidores/as. Los equipos (su mayoría) no cuentan con los dispositivos requeridos para operar bajo las nuevas condiciones de trabajo (micrófonos, cámaras, entre otros)</t>
  </si>
  <si>
    <t>B034</t>
  </si>
  <si>
    <t>Fallas de conectividad e interoperabilidad</t>
  </si>
  <si>
    <t>B035</t>
  </si>
  <si>
    <t>Falta de manejo de seguridad y prevención de riesgos digitales</t>
  </si>
  <si>
    <t>B036</t>
  </si>
  <si>
    <t>Fallos y caídas del servidor que soporta la plataforma LMS</t>
  </si>
  <si>
    <t>B037</t>
  </si>
  <si>
    <t>Las herramientas de información "Software" no cuentan con un modelo adecuado de datos, teniendo como riesgo duplicidad de la información y capacidad de tener una información de calidad en poco tiempo debido a que debe pasar por un proceso de limpieza manual.</t>
  </si>
  <si>
    <t>B038</t>
  </si>
  <si>
    <t>Falta de infraestructura de recuperación de desastres y continuidad del negocio u operaciones</t>
  </si>
  <si>
    <t>B039</t>
  </si>
  <si>
    <t>En el marco de la emergencia sanitaria que ha llevado a incrementar el trabajo en casa se identifica como amenazas la vulnerabilidad que se pueda tener en los sistemas de información que puedan generar perdida de información</t>
  </si>
  <si>
    <t>B040</t>
  </si>
  <si>
    <t>Oportunidades de mejora identificadas por las dependencias misionales</t>
  </si>
  <si>
    <t>Geovisor para la identificación de puntos de atención de la Red CADE y las entidades distritales.</t>
  </si>
  <si>
    <t>B041</t>
  </si>
  <si>
    <t>Data Warehouse para caracterización de los ciudadanos y ciudadanas en los diferentes canales de atención</t>
  </si>
  <si>
    <t>B042</t>
  </si>
  <si>
    <t>Sistema de internacionalización de Bogotá - SIBI</t>
  </si>
  <si>
    <t>B043</t>
  </si>
  <si>
    <t>Subdirección Técnica de Desarrollo</t>
  </si>
  <si>
    <t>Las entidades distritales deben enviar diferentes informes o reportes a la Secretaria General y en la mayoria de ocasiones se deben estar enviando correos electrónicos para recordarles las fechas de los envíos.  Por ejemplo:  en la vigencia 2020 se generó la Circular 090 para el envío de los seguimientos de los acuerdos laborales, para esto se sugiere que se pudiera diseñar e implementar un calendario web unico de los reportes, informes y envÍo de diferentes insumos de información que deben enviar las entidades y organismos distritales a la Secretaria General.</t>
  </si>
  <si>
    <t>B044</t>
  </si>
  <si>
    <t>Hay un programa que pocas personas en la DDDI conocen y es el aplicativo banco de conceptos, el cual puede ser consultado en:  https://secretariageneral.gov.co/conceptos-tecnicos. El propósito inicial era ingresar los conceptos que emitía la DDDI y la STDI, valdría la pena revisar y retomar esta herramienta y definir cómo se podría optimizar.</t>
  </si>
  <si>
    <t>B045</t>
  </si>
  <si>
    <t>Actualización del portal institucional bajo los criterios de accesibilidad AA.</t>
  </si>
  <si>
    <t>B046</t>
  </si>
  <si>
    <t>Diseño responsive del micrositio de formación.</t>
  </si>
  <si>
    <t>B047</t>
  </si>
  <si>
    <t xml:space="preserve">Dentro de la estrategia de fortalecimiento del MIPG a nivel Distrital, es importante poder generar desde la Secretaría General un micro sitio que sea un referente a nivel distrital para la publicación y consulta de lineamientos, capacitaciones, noticias, etc. Este espacio debería ser interactivo en donde se permita el intercambio de información, la atención a solicitudes, la generación de redes intersectoriales de conocimiento que permitan la realización de eventos virtuales dinámicos que permitan la generación y registro de buenas prácticas. </t>
  </si>
  <si>
    <t>B048</t>
  </si>
  <si>
    <t xml:space="preserve">El sitio de MIPG-DISTRITO en la pagina web debería permitir la alimentación y actualización de indicadores con los resultados los índices de desempeño institucional (IDI), de la alcaldía mayor, de los sectores y de las entidades, así como del índice de gestión pública (IGP), también deberían generarse links con las páginas de los líderes de políticas de gestión y desempeño a nivel nacional, así como links con la página de la función pública e incluso con referentes internacionales en temas de buenas prácticas en gestión pública. La visualización de la información debe ser amigable y de fácil comprensión utilizando apoyos como videos y podcast; así mismo para la comprensión de datos estadísticos se deberían implementar visualizadores como Power BI, que permitan una visualización ágil y segmentada de los datos mediante graficas de fácil comprensión. </t>
  </si>
  <si>
    <t>B049</t>
  </si>
  <si>
    <t>En cuanto a la estrategia de implementación del Sistema de Administración del Riesgo de Lavado de Activos y de la Financiación del Terrorismo - SARLAFT, es importante contemplar ya sea para cada entidad o la prestación de un servicio centralizado distrital, la articulación con softwares o páginas de consultas a listas restrictivas, para identificar dentro de los procesos contractuales y de selección aquellas personas naturales o jurídicas que están reportadas por temas de Lavado de Activos y/o Financiación del Terrorismo.  Se encuentra incluido en el decreto de transparencia y lucha contra la corrupción.</t>
  </si>
  <si>
    <t>B050</t>
  </si>
  <si>
    <t>Para el caso de la Estrategia de Teletrabajo Distrital, seria pertinente mejorar a través de las tecnologías, la gestión de información de identificación y registros de los integrantes de los Equipos Técnicos de Apoyo y Referentes de Teletrabajo en las Entidades y Organismos Distritales. Esta información permite facilitar la comunicación y articulación de la Estrategia de Teletrabajo a nivel Distrital.</t>
  </si>
  <si>
    <t>B051</t>
  </si>
  <si>
    <t xml:space="preserve">Teniendo en cuenta la virtualidad y el trabajo en casa, la mayoria de soportes y registros estan quedando en documentos digitales, pero estan quedando en su mayoria alojados en los drives personales, y nos enfrentamos a que si la persona se va de la entidad, la información se pierde. No se cuenta con un espacio de almacenamiento masivo institucional de los soportes digitales de la operación de nuestras actividades, deberíamos poder contar con dicho espacio en la nube preferiblemente y que este artuculado al sistema de archivo (TRD) y de gestión documental de la Secretaria General. </t>
  </si>
  <si>
    <t>B052</t>
  </si>
  <si>
    <t xml:space="preserve">Para la estrategia MIPG es deseable generar a mediano plazo interoperabilidad entre las páginas de las entidades del distrito para la alimentación de indicadores de gestión y la generación de redes de conocimiento. </t>
  </si>
  <si>
    <t>B053</t>
  </si>
  <si>
    <t>Interoperabilidad con el DASC para consulta de datos de los servidores publicos del distrito.  Integrar con la inscripción a formación.</t>
  </si>
  <si>
    <t>B054</t>
  </si>
  <si>
    <t>Herramienta TI para: Envío automatico de mensajes motivacionales a través de mensajes de texto SMS o whatsapp de forma institucional; gestion de solicitudes de soporte al servicio; que permita al participante la confirmación al correo electronico, telefono y/o que permita la cosulta del estado de registro de su Inscripción en la plataforma de inscripción; que permita comunicar de forma automatizada al participante mediante correo electrónico y mensajes de texto SMS el estado en el que se encuentra durante el desarrollo del ciclo académico del curso.</t>
  </si>
  <si>
    <t>B055</t>
  </si>
  <si>
    <t>Actualizacion de hardware y software de  los equipos de computo para los integrantes del grupo de formación de la DDDI-STDI.</t>
  </si>
  <si>
    <t>B056</t>
  </si>
  <si>
    <t xml:space="preserve">En el caso de Teletrabajo se viene gestionando el desarrollo de un espacio en la página web de la secretaria general, con el fin de presentar información actualizada de gestión pública sobre la estrategia de teletrabajo; información con actualización permanente, que consultan y solicitan las entidades y organismos distritales para la implementación del modelo.  </t>
  </si>
  <si>
    <t>B057</t>
  </si>
  <si>
    <t>Tablero de control del Teletrabajo Distrital en contenido gráfico: En alcance al compromiso establecido en el artículo 4 del Acuerdo No. 821 DE 2021 del Concejo de Bogotá, se hace necesario desarrollar e incorporar un tablero de control para medir y monitorear el desarrollo del teletrabajo; que evidencie el estado de implementación y oriente la toma de decisiones que permita el fortalecimiento del teletrabajo; y que cuente con disponibilidad de consulta por parte de los ciudadanos.</t>
  </si>
  <si>
    <t>B058</t>
  </si>
  <si>
    <t>Proyecto Inversión</t>
  </si>
  <si>
    <t>Transición IPv4 a IPv6. Circular 002 del 6 de julio de 2011 del Ministerio de Tecnologías de la Información y las Comunicaciones</t>
  </si>
  <si>
    <t>B059</t>
  </si>
  <si>
    <t>Apoyo psicosocial a la población víctima del conflicto armado residente en Bogotá
Ingreso a la ruta de inclusión socio-productiva y orientación ocupacional a las víctimas del conflicto armado residentes en Bogotá
Otorgamiento de la ayuda humanitaria</t>
  </si>
  <si>
    <t>Rediseño y unificación de sistemas de información en uno sólo (SIVIC, aVANTI). Implementar tableros de control en el nuevo sistema de información. Las bases de datos de SIVIC  como no cuenta con un modelamiento correcto de datos hay que diseñar un modelo de datos acorde a las necesidades de la  a los procesos de las atenciones de La Alta Consejería para los Derechos de las Víctimas, la Paz y la Reconciliación con lo anterior SIVIC  se reajustara su modelamiento de datos y se creara diseñara la nueva herramienta en Power apps, la base de datos AVANTI  será remodelada para capturar más información .Implementar un sistema el cual capture la información de las atenciones, ayudas y/o servicios de una manera rápida y eficaz. Elaborar una Bodega de datos de todos las de las atenciones, ayudas y/o servicios prestados por el Distrito. Implementar tableros de control o dashboard de la información almacenada por parte de La Alta Consejería para los Derechos de las Víctimas, la Paz y la Reconciliación y las entidades del Distrito para la toma correcta de decisiones de política pública de víctimas. Desarrollar un visualizador a la ciudadanía de la de las atenciones, ayudas y/o servicios a la población víctima del conflicto armado. Desarrollar la documentación y manuales de las herramientas de información</t>
  </si>
  <si>
    <t>B060</t>
  </si>
  <si>
    <t xml:space="preserve"> Sistema de Información Soy 10: Mejoramiento en la disponibilidad del servicio (concurrencia); Actualización o ajustes en los módulos de la aplicación y de evaluación; Actualizacion de las App para las nuevas versiones de IOS y Android; Mejoramiento en la disponibilidad del servicio (concurrencia); Actualización o ajustes en los módulos de la aplicación y de evaluación; Actualizacion de las App para las nuevas versiones de IOS y Android.
</t>
  </si>
  <si>
    <t>B061</t>
  </si>
  <si>
    <t>Sistema de Información Bogotá Te Escucha: La notificación electrónica al peticionario de las actuaciones adelantadas en la gestión de una petición de la entidad; Integración de ""Bogotá te escucha"" con otros sistemas a través del sistema web; Generación de cartas automáticas de acuerdo al trámite de la gestión; Mejora en la generación de reportes</t>
  </si>
  <si>
    <t>B062</t>
  </si>
  <si>
    <t xml:space="preserve">Sistema de Información EMLAZE: Mejora en funcionalidades Administración; Optimización de filtros de consulta; Mejora en funcionalidades operativas </t>
  </si>
  <si>
    <t>B063</t>
  </si>
  <si>
    <t xml:space="preserve">Asesoría y/o asistencia técnica en materia de cooperación, relacionamiento, diplomacia de ciudad y posicionamiento internacional </t>
  </si>
  <si>
    <t>Adquisición o mejora de los equipos tecnológicos, sobretodo los relacionados para diseño. </t>
  </si>
  <si>
    <t>B064</t>
  </si>
  <si>
    <t>Adquisición de 2 licencias de la suite ADOBE (Completa) </t>
  </si>
  <si>
    <t>B065</t>
  </si>
  <si>
    <t>Servicio de envío y gestión de correos electrónicos para adelantar campañas vía correo electrónico. </t>
  </si>
  <si>
    <t>B066</t>
  </si>
  <si>
    <t>Fortalecimiento tecnológico de la Subsecretaria de Servicio a la Ciudadanía mediante el diseño y desarrollo de interfaces de usuario, mejorando la experiencia de los usuarios e interfaces de los aplicativos multiplataforma misionales que administra la dependencia.</t>
  </si>
  <si>
    <t>B067</t>
  </si>
  <si>
    <t>Realizar mantenimiento de activos de monitoreo propios, almacenamiento, tabletas del SAT y demás elementos de la RedCADE, UPS y Baterías.</t>
  </si>
  <si>
    <t>B068</t>
  </si>
  <si>
    <t>Nube pública para servicio al ciudadano</t>
  </si>
  <si>
    <t>B069</t>
  </si>
  <si>
    <t>Equipo Infraestructura</t>
  </si>
  <si>
    <t>La Secretaria General  despliega  infraestructura y esa infraestructura o máquinas virtuales requieren el uso de discos para persistir la información y asi prestar un servicio.</t>
  </si>
  <si>
    <t>B070</t>
  </si>
  <si>
    <t>La entidad busca mejorar la conectividad en la Red LAN y WAN , realizando mejoras continuas como lo son adquisición de nuevos AP o realizar la configuracion y segmentacion de red para tener una mejor comunicación.</t>
  </si>
  <si>
    <t>B071</t>
  </si>
  <si>
    <t>Adquisición equipos de cómputo portàtiles, tabletas, licencia Zoom Pro, Suite Adobe Creative Cloud, Canva Pro por un valor de 82.235.494, según ficha de proyecto.</t>
  </si>
  <si>
    <t>B072</t>
  </si>
  <si>
    <t xml:space="preserve">Consulta del patrimonio documental de Bogotá
Instrumento técnico en gestión documental y archivos
Asistencias técnicas en Gestión Documental y Archivos
Visitas guiadas Archivo de Bogotá
</t>
  </si>
  <si>
    <t>Proyecto de Inversión</t>
  </si>
  <si>
    <t xml:space="preserve">Implementar 100% la estrategia para el fortalecimiento de la gestión de documentos electrónicos de archivo y la Red Distrital de Archivos de Bogotá.
Fortalecer 100% la estrategia de los Archivos Públicos del Distrito Capital.
Desarrollar 100% la estrategia para la recuperación, preservación, difusión y apropiación del patrimonio documental y la memoria histórica de Bogotá.
</t>
  </si>
  <si>
    <t>B073</t>
  </si>
  <si>
    <t>B074</t>
  </si>
  <si>
    <t>Servicio tecnológico transversal</t>
  </si>
  <si>
    <t>Gestión, Administración y Soporte de infraestructura y Recursos tecnológicos
Estrategia de Tecnologías de la Información y las Comunicaciones</t>
  </si>
  <si>
    <t>DOFA Interno</t>
  </si>
  <si>
    <t>Falta ajustar algunas tareas específicas del proceso, identificación de cuellos de botella y nuevos puntos de control para mejorar el desempeño del proceso.</t>
  </si>
  <si>
    <t>B075</t>
  </si>
  <si>
    <t>En ocasiones se excluye la orientación, retroalimentación y comunicación por parte del líder del proceso a sus colaboradores.</t>
  </si>
  <si>
    <t>B076</t>
  </si>
  <si>
    <t xml:space="preserve"> En ocasiones no se ha definido la línea de autoridad para la toma de decisiones en el proceso.</t>
  </si>
  <si>
    <t>B077</t>
  </si>
  <si>
    <t>Los clientes internos desconocen el uso de herramientas tecnológicas utilizadas en la Secretaria General.</t>
  </si>
  <si>
    <t>B078</t>
  </si>
  <si>
    <t>Bajo compromiso e interés de algunas dependencias en la aplicación de los procesos, productos y servicios que ofrece la Oficina TIC.</t>
  </si>
  <si>
    <t>B079</t>
  </si>
  <si>
    <t>Bajo interés por las políticas de TI, seguridad, uso y apropiación de la Tecnología.</t>
  </si>
  <si>
    <t>B080</t>
  </si>
  <si>
    <t>Falta de articulación entre las oficinas para definir los procedimientos.</t>
  </si>
  <si>
    <t>B081</t>
  </si>
  <si>
    <t>Ejecución de proyectos que tienen componente tecnológico sin el aval de la Oficina TIC.</t>
  </si>
  <si>
    <t>B082</t>
  </si>
  <si>
    <t>Resistencia al cambio.</t>
  </si>
  <si>
    <t>B083</t>
  </si>
  <si>
    <t xml:space="preserve"> Falta de continuidad de personal </t>
  </si>
  <si>
    <t>B084</t>
  </si>
  <si>
    <t xml:space="preserve"> No disponer de suficiente personal capacitado en herramientas de última generación para la construcción y mantenimiento de aplicativos desarrollados, como también para atender los requerimientos del SGSI.</t>
  </si>
  <si>
    <t>B085</t>
  </si>
  <si>
    <t>Estructura de la Oficina TIC insuficiente para atender la demanda de servicios de TI.</t>
  </si>
  <si>
    <t>B086</t>
  </si>
  <si>
    <t>Gestión y Gobierno TI</t>
  </si>
  <si>
    <t xml:space="preserve">
Estrategia de Tecnologías de la Información y las Comunicaciones</t>
  </si>
  <si>
    <t>Marco de Referencia Gobierno Digital</t>
  </si>
  <si>
    <t>La Oficina de Tecnologías de la Información y las Comunicaciones tiene definidas políticas de TI, sin embargo, se identifican polìticas faltantes: política de continuidad del negocio, uso y apropiación, gestión de proyectos de TI</t>
  </si>
  <si>
    <t>B087</t>
  </si>
  <si>
    <t>La Oficina de Tecnologías de la Información y las Comunicaciones no cuenta con un tablero de control que le permita realizar seguimiento a la estrategia de TI, gestión de TI y proyectos de TI</t>
  </si>
  <si>
    <t>B088</t>
  </si>
  <si>
    <t>La Oficina de Tecnologías de la Información y las Comunicaciones no cuenta con un sitio de Gestión de conocimiento y repositorio de la documentación correspondiente a los dominios de estrategia, sistemas de información, arquitectura de TI y proyectos de TI</t>
  </si>
  <si>
    <t>B089</t>
  </si>
  <si>
    <t>La Oficina de Tecnologías de la Información y las Comunicaciones requiere la implementación de una metodología de proyectos que le permita realizar seguimiento y control a los mismos de manera periódica y le permita identificar acciones de mejoras con el fin de dar cumplimiento al objetivo y entregables de cada proyecto de TI</t>
  </si>
  <si>
    <t>B090</t>
  </si>
  <si>
    <t xml:space="preserve">Optimizar el modelo de Gobierno y Gestión de TI de acuerdo a los lineamientos y herramientas propuestas por el MINTIC, así como el documento de modelo  de gobierno y gestión entregado a la Secretaria General como producto del contrato 4204000-753-2019 </t>
  </si>
  <si>
    <t>B091</t>
  </si>
  <si>
    <t xml:space="preserve">Formular, implementar, actualizar y hacer seguimiento a la Política de información (incluida en el Manual de Políticas de Seguridad de la Información) cuyo propósito es establecer el gobierno de información a través de reglas y lineamientos que permitan entregar a los tomadores de decisiones y a los ciudadanos datos únicos, oportunos y confiables. </t>
  </si>
  <si>
    <t>B092</t>
  </si>
  <si>
    <t>Optimizar el modelo de gestión de la información:  Arquitectura de información, planeación y gestión de la información, gestión de calidad  y seguridad de la información, análisis y aprovechamiento de la información</t>
  </si>
  <si>
    <t>B093</t>
  </si>
  <si>
    <t>Optimizar el modelo de sistema de información:  Arquitectura de referencia y de aplicaciones, mantenimiento y ciclo de vida del sistema de información, gestión de calidad y seguridad</t>
  </si>
  <si>
    <t>B094</t>
  </si>
  <si>
    <t>Optimizar el modelo de Arquitectura Tecnológica:  Arquitectura de infraestructura, administración de la capacidad de la infraestructura tecnológica</t>
  </si>
  <si>
    <t>B095</t>
  </si>
  <si>
    <t>Optimizar el modelo de uso y apropiación, incluyendo gestión de cambio</t>
  </si>
  <si>
    <t>B096</t>
  </si>
  <si>
    <t>Optimizar el modelo de seguridad con base en su evaluación</t>
  </si>
  <si>
    <t>B097</t>
  </si>
  <si>
    <t>Definir un canal de comunicación donde se relacionan los productos y servicios de TI.</t>
  </si>
  <si>
    <t>B098</t>
  </si>
  <si>
    <t>Evaluación FURAG - Política de Gobierno Digital</t>
  </si>
  <si>
    <t>Criterios de accesibilidad web, de nivel A y AA de conformidad, definidos en la NTC5854 (disponible en el siguiente enlace: http://ntc5854.accesibilidadweb.co/) que no cumple la entidad en todas las secciones de su portal Web oficial: Contenido no textual, información y relaciones, propósitos de los enlaces, procesamiento</t>
  </si>
  <si>
    <t>B099</t>
  </si>
  <si>
    <t xml:space="preserve">Criterios de usabilidad web (http://estrategia.gobiernoenlinea.gov.co/623/articles-8237_guia_usabilidad.pdf) Los enlaces del sitio web indican claramente el contenido al cual conducen, No tienen textos como "ver más", "clic aquí", entre otros. (Enlaces bien formulados); </t>
  </si>
  <si>
    <t>B100</t>
  </si>
  <si>
    <t>El Plan Estratégico de Tecnologías de la Información (PETI) no incluye: Tablero de indicadores para el seguimiento y control</t>
  </si>
  <si>
    <t>B101</t>
  </si>
  <si>
    <t>Respecto a la gestión de proyectos de tecnologías de la información (TI), la entidad: No aplicó una metodología para la gestión de proyectos de TI que incluye seguimiento y control a las fichas de proyecto a través de indicadores; No contó con herramientas tecnológicas para la gestión de proyectos de TI</t>
  </si>
  <si>
    <t>B102</t>
  </si>
  <si>
    <t>Con relación a la planeación y gestión de los componentes de información, la entidad: Cuenta con algunas vistas de información actualizadas de la arquitectura de información para algunas fuentes de información (diccionario de datos)</t>
  </si>
  <si>
    <t>B103</t>
  </si>
  <si>
    <t>Con relación a la planeación y gestión de los sistemas de información: La Entidad no cuenta con una arquitectura de referencia y una arquitectura de solución debidamente documentadas o actualizadas para todas sus soluciones tecnológicas;  no incluyó características en sus sistemas de información que permitan la apertura de sus datos de forma automática y segura; la entidad realiza desarrollos de software pero no cuenta con todos los documentos de arquitectura de software actualizados.</t>
  </si>
  <si>
    <t>B104</t>
  </si>
  <si>
    <t>Con relación al soporte y operación de la infraestructura de TI (o servicios tecnológicos), la entidad: No realiza monitoreo del consumo de recursos asociados a la infraestructura de TI</t>
  </si>
  <si>
    <t>B105</t>
  </si>
  <si>
    <t xml:space="preserve">Con respecto al ciclo de vida de los sistemas de información, la entidad no: Implementó un plan de aseguramiento de la calidad durante el ciclo de vida de los sistemas de información que incluya criterios funcionales y no funcionales; Definió y aplicó una guía de estilo en el desarrollo de sus sistemas de información e incorpora especificaciones y lineamientos de usabilidad definidos por el MinTIC; Tienen las funcionalidades de accesibilidad que indica la Política de gobierno Digital, en los sistemas de información de acuerdo con la caracterización de usuarios; </t>
  </si>
  <si>
    <t>B106</t>
  </si>
  <si>
    <t>Con relación al soporte y operación de la infraestructura de TI (o servicios tecnológicos), la entidad: Realiza monitoreo del consumo de recursos asociados a la infraestructura de TI</t>
  </si>
  <si>
    <t>B107</t>
  </si>
  <si>
    <t xml:space="preserve">Implementar protocolo IPv6  (Plazo 31 de Diciembre de 2022), Actualmente se encuentra en fase de planeación: Plan de contingencias para IPv6 (Fase planeación), Documento de diseño detallado de la implementación de IPv6 (Fase implementación); Informe de pruebas piloto realizadas (Fase implementación); Informe de activación de políticas de seguridad en IPv6 (Fase implementación); Documento de pruebas de funcionalidad en IPv6 (Pruebas de funcionalidad); Acta de cumplimiento a satisfacción de la entidad sobre el funcionamiento de los elementos intervenidos en la fase de implementación. (Pruebas de funcionalidad); </t>
  </si>
  <si>
    <t>B108</t>
  </si>
  <si>
    <t>Frente a la estrategia para el uso y apropiación de tecnologías de la información (TI), la entidad no: Realizó la caracterización de los grupos de interés internos y externos; Realizó seguimiento a través de indicadores sobre el uso y apropiación de TI en la entidad; Ejecutó acciones de mejora a partir de los resultados obtenidos a través de los indicadores de uso y apropiación</t>
  </si>
  <si>
    <t>B109</t>
  </si>
  <si>
    <t>La entidad  se encuentra en proceso de implementación del plan de tratamiento de riesgos de seguridad de la información</t>
  </si>
  <si>
    <t>B110</t>
  </si>
  <si>
    <t>Con respecto a los indicadores de implementación del Modelo de Seguridad y Privacidad de la Información (MSPI) en la entidad: Los indicadores están definidos y aprobados por el comité de gestión y desempeño institucional, pero no están implementados</t>
  </si>
  <si>
    <t>B111</t>
  </si>
  <si>
    <t>FURAG - Política de Gobierno Digital</t>
  </si>
  <si>
    <t>No existe un política de gobernanza de datos en la entidad</t>
  </si>
  <si>
    <t>B112</t>
  </si>
  <si>
    <t>Evaluación FURAG - Seguridad Digital</t>
  </si>
  <si>
    <t>Con respecto a los objetivos específicos de seguridad de la información, la entidad: Los ha establecido, pero no han sido aprobados por la alta dirección</t>
  </si>
  <si>
    <t>B113</t>
  </si>
  <si>
    <t>¿La entidad ha establecido roles y responsabilidades específicos respecto a la seguridad de la información?: Los ha establecido, pero no han sido aprobados por la alta dirección</t>
  </si>
  <si>
    <t>B114</t>
  </si>
  <si>
    <t>La alta dirección de la entidad no realiza la revisión del Sistema de Gestión de Seguridad de la Información (SGSI)</t>
  </si>
  <si>
    <t>B115</t>
  </si>
  <si>
    <t>La entidad no efectúa ejercicios de simulación y respuesta a ataques cibernéticos</t>
  </si>
  <si>
    <t>B116</t>
  </si>
  <si>
    <t>La Entidad no realiza ejercicios simulados de incidentes de seguridad de la información para concientizar al personal de la entidad con respecto a la toma de conciencia sobre seguridad de información en la entidad.</t>
  </si>
  <si>
    <t>B117</t>
  </si>
  <si>
    <t>Con respecto a las copias de respaldo de información de la entidad: La entidad realiza copias de respaldo periódicas, pero no realiza pruebas de restauración de las copias para garantizar su correcto funcionamiento en caso de que sean requeridas</t>
  </si>
  <si>
    <t>Catálogo de iniciativas de transformación</t>
  </si>
  <si>
    <t>Código Proyecto</t>
  </si>
  <si>
    <t>Nombre Iniciativa</t>
  </si>
  <si>
    <t>ID Servicios asociadas</t>
  </si>
  <si>
    <t>Área Líder</t>
  </si>
  <si>
    <t xml:space="preserve">Meta estratégica </t>
  </si>
  <si>
    <t>Áreas Involucradas</t>
  </si>
  <si>
    <t>Tiempo total estimado</t>
  </si>
  <si>
    <t>Fecha inicio estimada</t>
  </si>
  <si>
    <t xml:space="preserve">Costo estimado Total de proyecto cuatrienio (*) </t>
  </si>
  <si>
    <t>Presupuesto TI aprobado 2022 (**)</t>
  </si>
  <si>
    <t>IT001</t>
  </si>
  <si>
    <t xml:space="preserve">Actualizar la plataforma de seguridad de la información. </t>
  </si>
  <si>
    <t>Servicio Transversal</t>
  </si>
  <si>
    <t>Optimizar e implementar el modelo de gestión y gobierno TI de acuerdo a los lineamientos definidos por el Ministerio de Tecnologías de la Información y las Comunicaciones.</t>
  </si>
  <si>
    <t>Implementar en un 100% el modelo de Seguridad y Privacidad de la Información</t>
  </si>
  <si>
    <t>4 años</t>
  </si>
  <si>
    <t>$ 1.735.218.000,00</t>
  </si>
  <si>
    <t>IT002</t>
  </si>
  <si>
    <t xml:space="preserve">Gestionar y mantener el modelo de seguridad y privacidad de la información. </t>
  </si>
  <si>
    <t>IT003</t>
  </si>
  <si>
    <t xml:space="preserve">Actualizar y ampliar los servicios tecnológicos de la Secretaria General. </t>
  </si>
  <si>
    <t>Mantener la plataforma tecnológica y de redes de la Secretaria General actualizada</t>
  </si>
  <si>
    <t>$ 2.593.856.000,00</t>
  </si>
  <si>
    <t>IT004</t>
  </si>
  <si>
    <t xml:space="preserve">Optimizar sistemas de información y de gestión de datos de la Secretaria General. </t>
  </si>
  <si>
    <t xml:space="preserve">Optimización de los sistemas de información que soportan la operación de los servicios prestados por la Secretaría General de la Alcaldía Mayor de Bogotá. Entre ellos: Sistema de internacionalización de Bogotá - SIBI
Sistema Integrado de Gestión - SIG, Bogotá Te Escucha y demás sistemas de información relacionados en Anexo 1. Sistemas de Información e Infraestructura. </t>
  </si>
  <si>
    <t>Oficina Tecnologías de la Información y las Comunicaciones
Dependencias solicitantes</t>
  </si>
  <si>
    <t>$ 2.305.216.000,00</t>
  </si>
  <si>
    <t>IT005</t>
  </si>
  <si>
    <t xml:space="preserve">Fortalecer la Gobernalidad de TI en la Secretaria General. </t>
  </si>
  <si>
    <t>$ 571.723.000,00</t>
  </si>
  <si>
    <t>Fuente: Anexo 9. Perfil Proyecto de Inversión Transformación Digital y Gestión TIC. Ver Metas 6 y 7.</t>
  </si>
  <si>
    <t>Catálogo de gastos sobre la operación</t>
  </si>
  <si>
    <t>ID Capacidades asociadas o ID Servicio asociado</t>
  </si>
  <si>
    <t>ID Meta de TI asociada</t>
  </si>
  <si>
    <t>Presupuesto Ejecutado 2020 (*)</t>
  </si>
  <si>
    <t>Presupuesto Ejecutado 2021 (**)</t>
  </si>
  <si>
    <t>Presupuesto Estimado 2022 (***)</t>
  </si>
  <si>
    <t>Presupuesto Estimado 2023 (****)</t>
  </si>
  <si>
    <t>Presupuesto Estimado 2024 (*****)</t>
  </si>
  <si>
    <t xml:space="preserve">Fecha inicio </t>
  </si>
  <si>
    <t>GO-001</t>
  </si>
  <si>
    <t>Prestar el servicio de una solución tecnologica de internet e interconexión para las sedes de la Secretaria General de la Alcaldia Mayor de Bogota. D.C.</t>
  </si>
  <si>
    <t>GO-002</t>
  </si>
  <si>
    <t>Prestación de servicios de mesa de ayuda, impresión, mantenimiento preventivo y correctivo con bolsa de repuestos, para los elementos informáticos en la RED CADE y las diferentes sedes de la Secretaría General de la Alcaldía Mayor de Bogotá D.C.</t>
  </si>
  <si>
    <t>GO-003</t>
  </si>
  <si>
    <t>Adquirir productos y servicios Microsoft, para dar continuidad a las aplicaciones a través del instrumento de Agregación de demanda CCE-139-IAD-2020 para la Secretaria General.</t>
  </si>
  <si>
    <t>GO-004</t>
  </si>
  <si>
    <t>Prestación de servicios de mantenimiento preventivo  y/o correctivo con repuestos  a los Aires de  precisión de los datacenter de las diferentes sedes de  la Secretaria General.</t>
  </si>
  <si>
    <t>GO-005</t>
  </si>
  <si>
    <t>Prestación de servicios de adecuación e instalación del cableado estructurado de voz, datos y eléctrico, normal y regulado, para los puestos de trabajo de las sedes de la Secretaría General de la Alcaldía Mayor de Bogotá D.C.</t>
  </si>
  <si>
    <t>GO-006</t>
  </si>
  <si>
    <t>Prestación de servicios de mantenimiento preventivo y  correctivo, con bolsa de repuestos, para las UPS que  se encuentran instaladas en la Secretaría General.</t>
  </si>
  <si>
    <t>Oficina Tecnologías de la Información y las Comunicaciones
Administrativa y Financiera</t>
  </si>
  <si>
    <t>GO-007</t>
  </si>
  <si>
    <t>Prestación de servicios de mantenimiento preventivo  y/o correctivo con repuestos a la Unidad  Ininterrumpida de Potencia - UPS de 40 KVA., marca  MITSUBISHI, ubicada en el Data Center del Edificio Liévano.</t>
  </si>
  <si>
    <t>GO-008</t>
  </si>
  <si>
    <t>Prestación de servicios de mantenimiento preventivo y  correctivo con repuestos a las Unidades Ininterrumpidas de Potencia  (UPS) y los Aires Acondicionados de precisión marca  LIEBERT, ubicados en las sedes de la Secretaría  General</t>
  </si>
  <si>
    <t>GO-009</t>
  </si>
  <si>
    <t xml:space="preserve">Extensión de Garantía y licenciamiento del sistema de backups y renovación y actualización de la suite de protección Antivirus para la Secretaria General de la Alcaldía Mayor de Bogotá D.C. </t>
  </si>
  <si>
    <t>GO-010</t>
  </si>
  <si>
    <t>Acceso a software por servicios (SaaS) para gestionar y administrar el Sistema de Gestión de Calidad la Secretaría General de la Alcaldía Mayor de Bogotá D.C</t>
  </si>
  <si>
    <t>Oficina Tecnologías de la Información y las Comunicaciones 
Oficina Asesora de Planeación</t>
  </si>
  <si>
    <t>GO-011</t>
  </si>
  <si>
    <t>Adquisición de Token para firma digital para el manejo de correspondencia de los Directivos de la Secretaria General.</t>
  </si>
  <si>
    <t>GO-012</t>
  </si>
  <si>
    <t>Prestar servicios de mesa de ayuda y servicios de mantenimiento preventivo y correctivo con bolsa de repuestos, consumibles y fungibles para los elementos informáticos que se encuentran fuera de garantía en el inventario en las diferentes sedes de la Secretaría General de la Alcaldía Mayor de Bogota D.C.</t>
  </si>
  <si>
    <t>GD-013</t>
  </si>
  <si>
    <t>Adquirir productos y servicios Microsoft para dar continuidad a las aplicaciones, sitios y/o páginas web a través dell Acuerdo de precios No. CCE-578-2017 para la Secretaría General de la Alcaldía Mayor de Bogotá, D.C.</t>
  </si>
  <si>
    <t>GD-014</t>
  </si>
  <si>
    <t>Reconocimiento por gastos de Teletrabajo. Adquisición Equipos de Comunicación de Datos</t>
  </si>
  <si>
    <t>(*) Fuente: Anexo 7. Ejecución Plan contractual Gastos generales y otros 2020</t>
  </si>
  <si>
    <t>(**) Fuente: Anexo 6. Ejecución Plan contractual Gastos generales y otros 2021</t>
  </si>
  <si>
    <t xml:space="preserve">(***) Fuente:  </t>
  </si>
  <si>
    <t>https://secretariageneral.gov.co/transparencia/contratacion/plan-anual-adquisiciones</t>
  </si>
  <si>
    <t>(****) El costo de inversión para las vigencias 2023 y 2024 corresponden a valores estimados, depende de la apropiación del presupuesto en cada una de las vigencias</t>
  </si>
  <si>
    <t>Catálogo de iniciativas de Planes de la Política de Gobierno Digital</t>
  </si>
  <si>
    <t>Plan asociado</t>
  </si>
  <si>
    <t>ID Servicios asociados</t>
  </si>
  <si>
    <t>ID Metas estratégicas</t>
  </si>
  <si>
    <t>IPGD001</t>
  </si>
  <si>
    <t>Arquitectura Empresarial</t>
  </si>
  <si>
    <t>IPGD002</t>
  </si>
  <si>
    <t>Plan de transformación digital</t>
  </si>
  <si>
    <t>IPGD003</t>
  </si>
  <si>
    <t>IPGD004</t>
  </si>
  <si>
    <t>Plan de Seguridad y Privacidad de la Información</t>
  </si>
  <si>
    <t>IPGD005</t>
  </si>
  <si>
    <t>IPGD006</t>
  </si>
  <si>
    <t>Sede Electrónica</t>
  </si>
  <si>
    <t>Plan de Integración al Portal Único del Estado Colombiano</t>
  </si>
  <si>
    <t>3 años</t>
  </si>
  <si>
    <t>IPGD007</t>
  </si>
  <si>
    <t>Interoperabilidad y carpeta ciudadana</t>
  </si>
  <si>
    <t>Plan de Acción para la implementación de servicios ciudadanos digitales</t>
  </si>
  <si>
    <t>2023 (*)</t>
  </si>
  <si>
    <t>2024 (*)</t>
  </si>
  <si>
    <t>Presupuesto Ejecutado TI Inversión + Gastos Operación:</t>
  </si>
  <si>
    <t>Presupuesto Planeado TI Inversión + Gastos Operación:</t>
  </si>
  <si>
    <t>Meta Proyecto</t>
  </si>
  <si>
    <t>Programa de proyecto de TI</t>
  </si>
  <si>
    <t>%  Meta Planeada</t>
  </si>
  <si>
    <t>Presupuesto Meta Planeado</t>
  </si>
  <si>
    <t>Presupuesto Meta Ejecutado</t>
  </si>
  <si>
    <t>Ejecución  vigencia por programa</t>
  </si>
  <si>
    <t>Trim III</t>
  </si>
  <si>
    <t>Trim IV</t>
  </si>
  <si>
    <t xml:space="preserve">Ejecución vigencia por programa </t>
  </si>
  <si>
    <t>Trim I</t>
  </si>
  <si>
    <t>Trim II</t>
  </si>
  <si>
    <t>% Meta Esperada</t>
  </si>
  <si>
    <t>Cumplimiento Esperado vigencia por programa</t>
  </si>
  <si>
    <t>Gastos de inversión (*)</t>
  </si>
  <si>
    <t>Oficina Tecnologías de la Información y las comunicaciones</t>
  </si>
  <si>
    <t xml:space="preserve">Proyecto Transformación Digital y Gestión TIC
</t>
  </si>
  <si>
    <t>Gestionar y mantener el modelo de seguridad y privacidad de la información.</t>
  </si>
  <si>
    <t>Área Líder Gastos de Operación</t>
  </si>
  <si>
    <t>Meta TI</t>
  </si>
  <si>
    <t>Presupuesto Planeado</t>
  </si>
  <si>
    <t>Presupuesto Ejecutado</t>
  </si>
  <si>
    <t>Gastos de la operación (*)</t>
  </si>
  <si>
    <t>No programado para esta vigencia</t>
  </si>
  <si>
    <t>(*) El presupuesto de inversión y de operación para las vigencias 2023 y 2024 corresponden a valores estimados, depende de la apropiación del presupuesto en cada una de las vigencias</t>
  </si>
  <si>
    <t>Fuentes:</t>
  </si>
  <si>
    <t>Anexo 4. Resumen Ejecución Proyectos Inversión Cierre 2021. Ver Proyecto 7872, metas 6 y 7</t>
  </si>
  <si>
    <t>Anexo 5. Resumen Ejecución Proyectos Inversión Cierre 2020. Ver Proyecto 7872, metas 6 y 7</t>
  </si>
  <si>
    <t>Anexo 6. Ejecución Plan contractual Gastos generales y otros 2021</t>
  </si>
  <si>
    <t>Anexo 7. Ejecución Plan contractual Gastos generales y otros 2020</t>
  </si>
  <si>
    <t>Anexo 8. Plan Contractual Inicial Proyecto de Inversión Vigencia 2022</t>
  </si>
  <si>
    <t>Anexo 9. Plan Contractual Inicial Gastos Generales Vigencia 2022</t>
  </si>
  <si>
    <t>Anexo 10. Perfil Proyecto de Inversión Transformación Digital y Gestión TIC</t>
  </si>
  <si>
    <t>Proyectos de Inversión de TI</t>
  </si>
  <si>
    <t>Meta: Implementar en un 100% el modelo de Seguridad y Privacidad de la Información</t>
  </si>
  <si>
    <t>Programa de Proyecto</t>
  </si>
  <si>
    <t>Proyecto de TI</t>
  </si>
  <si>
    <t>Fuente de Recursos</t>
  </si>
  <si>
    <t>Adquisición, instalación y configuración de certificados de Sitio Seguro SSL para las páginas WEB de la Secretaria General.</t>
  </si>
  <si>
    <t>Inversión</t>
  </si>
  <si>
    <t>Adquisición, transporte, instalación y puesta en funcionamiento de Aires Acondicionados de Precisión para sedes de la Secretaría General de la Alcaldía Mayor de Bogotá</t>
  </si>
  <si>
    <t>Adquisición, Instalación y puesta en funcionamiento de una solucion o sistema Firewalle. Adquirir la extensión de garantía para equipos Firewall que se encuentren fuera de garantía y que hacen parte de la infraestructura tecnológica de la Secretaría General</t>
  </si>
  <si>
    <t>Adquisición, configuración, instalación de licencias (software) para fortalecer la plataforma tecnológica de la Secretaría General de la Alcaldía Mayor de Bogotá D.C</t>
  </si>
  <si>
    <t>Adquisición, Instalación y puesta en funcionamiento de una solucion o sistema WAF. Adquirir la extensión de garantía para equipos WAF que se encuentren fuera de garantía y que hacen parte de la infraestructura tecnológica de la Secretaría General.</t>
  </si>
  <si>
    <t>Adquisición de Token para firma digital para el manejo de correspondencia de los Directivos de la Secretaria General</t>
  </si>
  <si>
    <t>Adquisición, transporte, instalación y puesta en funcionamiento de UPS´s para sedes de la Secretaría General de la Alcaldía Mayor de Bogotá</t>
  </si>
  <si>
    <t>Renovación del Software Nexpose y Metasploit encargado de detectar vulnerabilidades, para los equipos de infraestructura tecnológica de la Secretaría General de la Alcaldía Mayor de Bogotá</t>
  </si>
  <si>
    <t>Adquirir un sistema de almacenamiento de misión crítica restructurando el Datacenter principal que conforma la infraestructura de la de la Secretaria General de la Alcaldía Mayor de Bogotá D.C</t>
  </si>
  <si>
    <t>Implementación Modelo de Seguridad y Privacidad de la Información</t>
  </si>
  <si>
    <t>Prestar servicios profesionales para realizar acompañamiento y apoyo en la gestión de los servicios dispuestos por la Oficina de Tecnología de la Información y las Comunicaciones de la Secretaría General, en el marco de Gestionar y mantener el modelo de seguridad y privacidad de la información</t>
  </si>
  <si>
    <t>Gestión e implementación del plan de transición y adopción del protocolo IPv6</t>
  </si>
  <si>
    <t>Construcción, estructuración, diseño  y administración del Programa Integral de Gestión de Protección de Datos Personales de la Secretaría General de la Alcaldía Mayor de Bogotá D.C.</t>
  </si>
  <si>
    <t>Meta: Mantener una plataforma tecnológica y de redes de la Secretaría General actualizada</t>
  </si>
  <si>
    <t>Adquirir la Actualización y soporte del Licenciamiento de productos Oracle a través del Instrumento de Agregación por Demanda CCE-139-IAD-2020</t>
  </si>
  <si>
    <t>Servicios de nube pública en el segmento Microsoft a través del Acuerdo Marco de Precios No. CCE-908-1- AMP-2019, para la Secretaría General de la Alcaldía Mayor de Bogotá D.C</t>
  </si>
  <si>
    <t>Adquirir la extensión de garantía y licenciamiento para equipos de Hiperconvergencia que se encuentren fuera de garantía y que hacen parte de la infraestructura tecnológica de la Secretaría General</t>
  </si>
  <si>
    <t>Adquirir productos y servicios Microsoft, para dar continuidad a las aplicaciones a través del instrumento de Agregación de demanda CCE-139-IAD-2020 para la Secretaría General</t>
  </si>
  <si>
    <t>Adquirir la extension de garantias de equipos Aruba de misión crítica y de comunicaciones que hacen parte de la red e infraestructura tecnológica de la Secretaría General</t>
  </si>
  <si>
    <t>Adquisición del servicio de envío de correo masivo para la Secretaría General de la Alcaldía Mayor de Bogotá D.C.</t>
  </si>
  <si>
    <t>Adquisición de suministros de impresión para la Secretaría General de la Alcaldía Mayor de Bogotá D.C.</t>
  </si>
  <si>
    <t>Adquirir la extensión de garantía para equipos HP (Hewlett-Packard) de misión crítica de comunicaciones de la red LAN que se encuentren fuera de garantía y que hacen parte de la infraestructura tecnológica de la Secretaría General.</t>
  </si>
  <si>
    <t>Servicios de apoyo a la gestión para atender las actividades técnicas que sean solicitadas por las diferentes dependencias</t>
  </si>
  <si>
    <t>Adquisición, instalación, configuración y puesta en funcionamiento de equipos de cómputo, software e infraestructura de tecnología de información y comunicaciones para renovar y/o fortalecer la plataforma tecnológica de la Secretaria general de la Alcaldía mayor de Bogotá D.C Y de los proyectos o programas que esta ejecute</t>
  </si>
  <si>
    <t>Adquisición de licenciamiento ArcGis por medio del Acuerdo Marco CCE-139-
IAD-2020 para la Secretaría General de la Alcaldía Mayor de Bogotá D.C</t>
  </si>
  <si>
    <t>Adquisición, instalación y configuración de un Sistema Monitoreo integral de elementos redes de la Secretaria General</t>
  </si>
  <si>
    <t>Adquisición, Instalación, configuración y puesta en funcionamiento de elementos de red WIFI y LAN  para las diferentes sedes de la Secretaria General</t>
  </si>
  <si>
    <t>Adquirir servicios Google Cloud Platform a través del Acuerdo Marco de Precios No. No. CCE-908-1-AMP-2019 para la Secretaría General de la Alcaldía Mayor de Bogotá D.C.</t>
  </si>
  <si>
    <t>Adquisición, configuración, instalación y puesta en funcionamiento de un servidor de Streaming, para la Oficina Consejera de Comunicaciones</t>
  </si>
  <si>
    <t>Adquirir la extensión de garantía para equipos DELL de misión crítica de comunicaciones de la red LAN, que hacen parte de la infraestructura tecnológica de la Secretaría General de la Alcaldía Mayor de Bogotá</t>
  </si>
  <si>
    <t>Prestación de servicios de acompañamiento de ABBY/server y renovación del licenciamiento Tableau  para la Secretaria General de la Alcaldía Mayor de Bogotá D.C.</t>
  </si>
  <si>
    <t>Adquirir servicios de despliegue, instalación, configuración y puesta en funcionamiento de base de datos Oracle y procedimientos asociados y necesarios para garantizar la estabilidad, continuidad y disponibilidad de la plataforma tecnológica de la Secretaría General de la Alcaldía Mayor de Bogotá D.C.</t>
  </si>
  <si>
    <t>Extensión de garantía y licenciamiento del sistema de Backups y renovación y actualización de la suite de protección Antivirus para la Secretaria General de la Alcaldía Mayor de Bogotá D.C .</t>
  </si>
  <si>
    <t>Adquisición, transporte, instalación y puesta en funcionamiento de Banco de Baterias para diferentes UPS que se encuentran instaladas en las sedes de la Secretaría General de la Alcaldía Mayor de Bogotá</t>
  </si>
  <si>
    <t>Realizar mantenimiento de activos de monitoreo propios, almacenamiento, tabletas del SAT y demás elementos de la RedCADE, UPS y Baterías</t>
  </si>
  <si>
    <t>Desarrollo e implementación Sede Electrónica</t>
  </si>
  <si>
    <t xml:space="preserve">Desarrollo e implementación Portales y micrositios </t>
  </si>
  <si>
    <t>Desarrollo e implementación Sistema de Acuerdos Laborales</t>
  </si>
  <si>
    <t>Desarrollo e implementación Sistema de Bogotá Internacional - SIBI</t>
  </si>
  <si>
    <t>Sistema de registro de Inspección, Vigilancia y Control - IVC</t>
  </si>
  <si>
    <t>Desarrollo e implementación Sistema de asignación de turnos para los puntos de atención - Nuevo SAT</t>
  </si>
  <si>
    <t>Desarrollo e implementación funcionalidades Mejoras Bogotá Te Escucha</t>
  </si>
  <si>
    <t>Atención a  los requerimientos de carácter técnico que se presenten respecto de la infraestructura tecnológica, en especial los relacionados con el tema eléctrico y/o de cableado estructurado en las diferentes sedes de la la Secretaria General de la Alcaldía Mayor de Bogotá D.C</t>
  </si>
  <si>
    <t>Servicios de apoyo para implementar soluciones de software, brindar soporte técnico y gestionar los sistemas de información que estén bajo la responsabilidad técnica de la Oficina de Tecnologías de la Información y las Comunicaciones de la Secretaria General. (Inlcuye plataforma si@apital (SAE/SAI, hoja de vida vehículos-SHV, gestión contractual, presupuesto, financieros, facturación y su interoperabilidad, personal y nómina PERNO, Contabilidad LIMAY y su interoperabilidad)</t>
  </si>
  <si>
    <t>Definición e implementación de nuevas soluciones de inteligencia de negocio y modelos de minería de datos en la Oficina de la Información y las Comunicaciones de la Secretaría General de la Alcaldía Mayor de Bogotá</t>
  </si>
  <si>
    <t>Normalización bibliográfica de la base de datos de la Biblioteca Especializada sobre Bogotá y realizar la instalación, parametrización e implementación de una plataforma tecnológica para la puesta en marcha del Registro Distrital de Publicaciones Técnicas en cumplimiento al Decreto 189 de 2020.</t>
  </si>
  <si>
    <t>Convenio de cooperación para el desarrollo, personalización, mantenimiento, soporte y capacitación sobre software para la descripción y catalogación colaborativa en el Archivo de Bogotá</t>
  </si>
  <si>
    <t>Acompañamiento, gestión y seguimiento,  a la Oficina de Tecnologia de la infrmación y comunicaciones en la implementación del plan de transformación digital de la Secretaria General.</t>
  </si>
  <si>
    <t xml:space="preserve">Inversión </t>
  </si>
  <si>
    <t>Mesa de ayuda, impresión, mantenimiento preventivo y correctivo con bolsa de repuestos, para los elementos informáticos en la RED CADE y las diferentes sedes de la SecretaríaGeneral de la Alcaldía Mayor de Bogotá</t>
  </si>
  <si>
    <t>Gestión, tratamiento, aplicación de las tablas de retención documental ¿ TRD de la documentación, para el fortalecimiento de la Gobernalidad de TI de la Secretaria General de la Alcaldía Mayor de Bogotá D.C.</t>
  </si>
  <si>
    <t>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</si>
  <si>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Gastos de Operación</t>
  </si>
  <si>
    <t>Proyecto de TI - Gastos de Operación</t>
  </si>
  <si>
    <t>Fuente de Recursos (**)</t>
  </si>
  <si>
    <t>Presupuesto Asignado</t>
  </si>
  <si>
    <t>Definición e implementación estrategia de uso y apropiación de tecnologías de la información</t>
  </si>
  <si>
    <t>Talento Humano</t>
  </si>
  <si>
    <t xml:space="preserve">Análisis e implementación de Arquitectura Empresarial y Gestión de TI, para el fortalecimiento de la Gobernabilidad de TI de la Secretaría General de la Alcaldía Mayor de Bogotá </t>
  </si>
  <si>
    <t>Operación - Funcionamiento</t>
  </si>
  <si>
    <t>Prestar el servicio de una solución tecnológica de internet e interconexión para las sedes de la Secretaria General de la Alcaldía Mayor de Bogotá. D.C</t>
  </si>
  <si>
    <t>Operación - Funcionamiento (2021) 
Talento Humano (2022)</t>
  </si>
  <si>
    <t>Gestión e implementación del Plan de Recuperación ante Desastres</t>
  </si>
  <si>
    <t>(**) Fuente de Recursos Humano corresponde a algunos funcionarios de planta (nómina) quienes desarrollan las actividades de los proyectos relacionados en Gastos de Operación</t>
  </si>
  <si>
    <t>Plan de comunicación del PETI</t>
  </si>
  <si>
    <t>Mensaje</t>
  </si>
  <si>
    <t>Grupo de interés</t>
  </si>
  <si>
    <t>Canal</t>
  </si>
  <si>
    <t>Responsable</t>
  </si>
  <si>
    <t>Frecuencia</t>
  </si>
  <si>
    <t>Socialización PETI</t>
  </si>
  <si>
    <t>Funcionarios Secretaria General</t>
  </si>
  <si>
    <t>Funcionario designado por la Oficina de Tecnologías de la Información y las Comunicaciones</t>
  </si>
  <si>
    <t>Cada vez que se actualice y apruebe el PETI</t>
  </si>
  <si>
    <t>SIG</t>
  </si>
  <si>
    <t>Oficina de Tecnologías de la Información y las comunicaciones 
Oficina Asesora de Planeación</t>
  </si>
  <si>
    <t>Correo electrónico</t>
  </si>
  <si>
    <t>Funcionario designado por la Oficina de Tecnologías de la Información y las Comunicaciones
Jefe Oficina Tecnologías de la Información y las Comunicaciones</t>
  </si>
  <si>
    <t>Ciudadanos</t>
  </si>
  <si>
    <t>Seguimiento PETI</t>
  </si>
  <si>
    <t>Trimestral</t>
  </si>
  <si>
    <t>Identificación Indicador</t>
  </si>
  <si>
    <t>Formulación</t>
  </si>
  <si>
    <t>Rangos de Interpretación</t>
  </si>
  <si>
    <t>Indicador</t>
  </si>
  <si>
    <t>Periodicidad</t>
  </si>
  <si>
    <t>Tipo de Indicador</t>
  </si>
  <si>
    <t>Fórmula de cálculo</t>
  </si>
  <si>
    <t>Unidad de medida</t>
  </si>
  <si>
    <t>Bueno</t>
  </si>
  <si>
    <t>Intermedio</t>
  </si>
  <si>
    <t>Malo</t>
  </si>
  <si>
    <t>Estrategia TI</t>
  </si>
  <si>
    <t>Nivel de ejecución del PETI</t>
  </si>
  <si>
    <t>Mide el nivel de avance en la ejecución de los proyectos y actividades del plan estratégico de TI de la entidad</t>
  </si>
  <si>
    <t>Gestión</t>
  </si>
  <si>
    <t>NEP = (AE/AP)/100</t>
  </si>
  <si>
    <t>NEP: Nivel de ejecución del Plan de Estratégico de TI
AE: Número de actividades ejecutadas.
AP: Número de actividades programadas</t>
  </si>
  <si>
    <t>PETI</t>
  </si>
  <si>
    <t>Porcentaje</t>
  </si>
  <si>
    <t>80%  - 100%</t>
  </si>
  <si>
    <t>60% - 79%</t>
  </si>
  <si>
    <t>0% - 59%</t>
  </si>
  <si>
    <t>Persona encargada de la Gestión de Tecnología de la Entidad</t>
  </si>
  <si>
    <t>Gestión TI</t>
  </si>
  <si>
    <t>Disponibilidad de Sistemas de Información</t>
  </si>
  <si>
    <t>Mide la disponibilidad de los sistemas de información que están en operación, con base en la plataforma tecnológica, durante un intervalo de tiempo de servicio acordado</t>
  </si>
  <si>
    <t>Mensual</t>
  </si>
  <si>
    <t>Resultado</t>
  </si>
  <si>
    <t>DSI = ((TSA – TB) / TSA) *100</t>
  </si>
  <si>
    <t>D = Porcentaje de disponibilidad de los sistemas de información en operación durante el intervalo de tiempo analizado.
TSA: Tiempo de servicio acordado.
TB: Sumatoria de los tiempos sin servicio.</t>
  </si>
  <si>
    <t>Reporte de las herramientas de medición de condiciones de operación de la plataforma tecnológica de la entidad</t>
  </si>
  <si>
    <t xml:space="preserve"> 90% - 100%</t>
  </si>
  <si>
    <t>70% - 89%</t>
  </si>
  <si>
    <t>0% - 69%</t>
  </si>
  <si>
    <t>Persona encargada de la administración de los Sistemas de Información</t>
  </si>
  <si>
    <t>Nivel de cumplimiento de las actividades de formación y desarrollo TI</t>
  </si>
  <si>
    <t>Mide el porcentaje de cumplimiento mediante la verificación de las acciones de formación realizadas en comparación con las planeadas</t>
  </si>
  <si>
    <t>Semestral</t>
  </si>
  <si>
    <t>Nivel</t>
  </si>
  <si>
    <t>NCD = (AE/AP)*100</t>
  </si>
  <si>
    <t>NCD: Nivel de cumplimiento de las actividades de formación y desarrollo.
AE: Número de acciones de formación ejecutadas. Acciones de formación ejecutadas dentro del plan de formación y desarrollo formulado para el desarrollo de capacidades y competencias TI.
AP: Número de acciones de formación planificadas. Acciones relacionadas en el plan para el desarrollo de competencias TI.</t>
  </si>
  <si>
    <t>Plan de formación anual para el desarrollo de capacidades y competencias TI</t>
  </si>
  <si>
    <t>Persona encargada de la coordinación del Uso y Apropiación de la tecnología</t>
  </si>
  <si>
    <t>Proyectos de TI</t>
  </si>
  <si>
    <t>Porcentaje de proyectos a tiempo y dentro del
presupuesto</t>
  </si>
  <si>
    <t>Mide el porcentaje de proyectos a tiempo y dentro del presupuesto</t>
  </si>
  <si>
    <t>PPTP = ( PTP / TP) * 100</t>
  </si>
  <si>
    <t>PPTP: Porcentaje de proyectos a tiempo y dentro del presupuesto
PTP: Número de proyectos a tiempo y dentro del presupuesto
TP: Número total de proyectos</t>
  </si>
  <si>
    <t>Plan estratégico de TI y herramientas de gestión de proyectos</t>
  </si>
  <si>
    <t>85% - 100%</t>
  </si>
  <si>
    <t>60% - 84%</t>
  </si>
  <si>
    <t>Persona encargada del control y seguimiento de los
proyectos</t>
  </si>
  <si>
    <t>Tramite en linea</t>
  </si>
  <si>
    <t>Nivel Complejidad</t>
  </si>
  <si>
    <t>Nivel de criticidad</t>
  </si>
  <si>
    <t>Nivel de satisfaccion</t>
  </si>
  <si>
    <t>Si</t>
  </si>
  <si>
    <t>Bajo</t>
  </si>
  <si>
    <t>No</t>
  </si>
  <si>
    <t>Medio</t>
  </si>
  <si>
    <t>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</si>
</sst>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 &quot;M&quot;;\-&quot;$&quot;\ #,##0\ &quot;M&quot;"/>
    <numFmt numFmtId="165" formatCode="[$$-240A]\ #,##0.00"/>
    <numFmt numFmtId="166" formatCode="_-[$$-240A]\ * #,##0.00_-;\-[$$-240A]\ * #,##0.00_-;_-[$$-240A]\ * &quot;-&quot;??_-;_-@_-"/>
    <numFmt numFmtId="167" formatCode="&quot;$&quot;\ #,##0"/>
  </numFmts>
  <fonts count="46">
    <font>
      <sz val="11"/>
      <color theme="1"/>
      <name val="Calibri"/>
      <family val="2"/>
      <scheme val="minor"/>
    </font>
    <font>
      <sz val="11"/>
      <color theme="1"/>
      <name val="Calibri"/>
      <family val="2"/>
      <scheme val="minor"/>
    </font>
    <font>
      <b/>
      <sz val="11"/>
      <color rgb="FFFFFFFF"/>
      <name val="Titillium Web"/>
    </font>
    <font>
      <sz val="11"/>
      <color theme="1"/>
      <name val="Titillium Web"/>
    </font>
    <font>
      <b/>
      <sz val="12"/>
      <color rgb="FFFFFFFF"/>
      <name val="Titillium Web"/>
    </font>
    <font>
      <b/>
      <sz val="12"/>
      <name val="Titillium Web"/>
    </font>
    <font>
      <b/>
      <sz val="12"/>
      <color theme="0"/>
      <name val="Titillium Web"/>
    </font>
    <font>
      <sz val="8"/>
      <name val="Calibri"/>
      <family val="2"/>
      <scheme val="minor"/>
    </font>
    <font>
      <sz val="11"/>
      <name val="Titillium Web"/>
    </font>
    <font>
      <b/>
      <sz val="11"/>
      <name val="Titillium Web"/>
    </font>
    <font>
      <u/>
      <sz val="11"/>
      <color theme="10"/>
      <name val="Calibri"/>
      <family val="2"/>
      <scheme val="minor"/>
    </font>
    <font>
      <b/>
      <sz val="11"/>
      <color theme="1"/>
      <name val="Titillium Web"/>
    </font>
    <font>
      <sz val="10"/>
      <color rgb="FF000000"/>
      <name val="Arial"/>
      <family val="2"/>
    </font>
    <font>
      <b/>
      <sz val="8"/>
      <name val="Titillium Web"/>
    </font>
    <font>
      <b/>
      <sz val="11"/>
      <color theme="1"/>
      <name val="Calibri"/>
      <family val="2"/>
      <scheme val="minor"/>
    </font>
    <font>
      <b/>
      <sz val="8"/>
      <color theme="0"/>
      <name val="Titillium Web"/>
    </font>
    <font>
      <sz val="10"/>
      <color rgb="FF000000"/>
      <name val="Titillium Web"/>
    </font>
    <font>
      <sz val="9"/>
      <color theme="1"/>
      <name val="Calibri"/>
      <family val="2"/>
      <scheme val="minor"/>
    </font>
    <font>
      <sz val="8"/>
      <color theme="1"/>
      <name val="Calibri"/>
      <family val="2"/>
      <scheme val="minor"/>
    </font>
    <font>
      <b/>
      <sz val="8"/>
      <color rgb="FF000000"/>
      <name val="Calibri"/>
      <family val="2"/>
    </font>
    <font>
      <sz val="8"/>
      <color rgb="FF000000"/>
      <name val="Calibri"/>
      <family val="2"/>
    </font>
    <font>
      <sz val="9"/>
      <color theme="1"/>
      <name val="Titillium Web"/>
    </font>
    <font>
      <sz val="8"/>
      <color theme="1"/>
      <name val="Titillium Web"/>
    </font>
    <font>
      <sz val="8"/>
      <name val="Titillium Web"/>
    </font>
    <font>
      <b/>
      <sz val="9"/>
      <color theme="1"/>
      <name val="Titillium Web"/>
    </font>
    <font>
      <b/>
      <sz val="8"/>
      <color rgb="FF000000"/>
      <name val="Titillium Web"/>
    </font>
    <font>
      <b/>
      <sz val="11"/>
      <color rgb="FF000000"/>
      <name val="Titillium Web"/>
    </font>
    <font>
      <sz val="11"/>
      <color rgb="FF000000"/>
      <name val="Titillium Web"/>
    </font>
    <font>
      <b/>
      <sz val="11"/>
      <color theme="0"/>
      <name val="Titillium Web"/>
    </font>
    <font>
      <sz val="8"/>
      <color rgb="FF000000"/>
      <name val="Titillium Web"/>
    </font>
    <font>
      <sz val="11"/>
      <color rgb="FFFF0000"/>
      <name val="Calibri"/>
      <family val="2"/>
      <scheme val="minor"/>
    </font>
    <font>
      <b/>
      <sz val="9"/>
      <name val="Titillium Web"/>
    </font>
    <font>
      <u/>
      <sz val="8"/>
      <color theme="10"/>
      <name val="Titillium Web"/>
    </font>
    <font>
      <sz val="8"/>
      <color rgb="FF000000"/>
      <name val="Calibri"/>
      <family val="2"/>
      <scheme val="minor"/>
    </font>
    <font>
      <b/>
      <sz val="9"/>
      <color rgb="FFFFFFFF"/>
      <name val="Titillium Web"/>
    </font>
    <font>
      <sz val="11"/>
      <color rgb="FFFFFFFF"/>
      <name val="Titillium Web"/>
    </font>
    <font>
      <u/>
      <sz val="11"/>
      <color theme="10"/>
      <name val="Titillium Web"/>
    </font>
    <font>
      <b/>
      <sz val="14"/>
      <color theme="1"/>
      <name val="Titillium Web"/>
    </font>
    <font>
      <sz val="12"/>
      <color theme="1"/>
      <name val="Calibri"/>
      <family val="2"/>
      <scheme val="minor"/>
    </font>
    <font>
      <u/>
      <sz val="8"/>
      <color theme="10"/>
      <name val="Calibri"/>
      <family val="2"/>
      <scheme val="minor"/>
    </font>
    <font>
      <sz val="10"/>
      <color rgb="FFFF0000"/>
      <name val="Titillium Web"/>
    </font>
    <font>
      <strike/>
      <sz val="11"/>
      <name val="Titillium Web"/>
    </font>
    <font>
      <sz val="11"/>
      <color theme="0"/>
      <name val="Titillium Web"/>
    </font>
    <font>
      <sz val="9"/>
      <name val="Titillium Web"/>
    </font>
    <font>
      <u/>
      <sz val="9"/>
      <color theme="10"/>
      <name val="Titillium Web"/>
    </font>
    <font>
      <b/>
      <sz val="9"/>
      <color theme="0"/>
      <name val="Titillium Web"/>
    </font>
  </fonts>
  <fills count="23">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3" tint="-0.249977111117893"/>
        <bgColor indexed="64"/>
      </patternFill>
    </fill>
    <fill>
      <patternFill patternType="solid">
        <fgColor rgb="FF323E4F"/>
        <bgColor indexed="64"/>
      </patternFill>
    </fill>
    <fill>
      <patternFill patternType="solid">
        <fgColor rgb="FFFFFFFF"/>
        <bgColor rgb="FF000000"/>
      </patternFill>
    </fill>
    <fill>
      <patternFill patternType="solid">
        <fgColor theme="6" tint="-0.249977111117893"/>
        <bgColor indexed="64"/>
      </patternFill>
    </fill>
    <fill>
      <patternFill patternType="solid">
        <fgColor rgb="FFFFC000"/>
        <bgColor indexed="64"/>
      </patternFill>
    </fill>
    <fill>
      <patternFill patternType="solid">
        <fgColor rgb="FFFFFFFF"/>
        <bgColor indexed="64"/>
      </patternFill>
    </fill>
    <fill>
      <patternFill patternType="solid">
        <fgColor rgb="FFFFC000"/>
        <bgColor rgb="FF000000"/>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FFF8E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s>
  <borders count="136">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right/>
      <top/>
      <bottom style="thin">
        <color theme="3"/>
      </bottom>
      <diagonal/>
    </border>
    <border>
      <left style="thin">
        <color theme="3"/>
      </left>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theme="4" tint="-0.499984740745262"/>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8" tint="-0.499984740745262"/>
      </right>
      <top style="thin">
        <color theme="8" tint="-0.499984740745262"/>
      </top>
      <bottom style="thin">
        <color theme="8" tint="-0.49998474074526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theme="8" tint="-0.499984740745262"/>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3"/>
      </left>
      <right style="thin">
        <color theme="3"/>
      </right>
      <top/>
      <bottom/>
      <diagonal/>
    </border>
    <border>
      <left style="thin">
        <color theme="3"/>
      </left>
      <right/>
      <top style="thin">
        <color theme="3"/>
      </top>
      <bottom/>
      <diagonal/>
    </border>
    <border>
      <left/>
      <right style="thin">
        <color theme="3"/>
      </right>
      <top/>
      <bottom/>
      <diagonal/>
    </border>
    <border>
      <left/>
      <right style="thin">
        <color theme="4"/>
      </right>
      <top style="thin">
        <color theme="3"/>
      </top>
      <bottom style="thin">
        <color theme="3"/>
      </bottom>
      <diagonal/>
    </border>
    <border>
      <left/>
      <right style="thin">
        <color theme="3"/>
      </right>
      <top/>
      <bottom style="thin">
        <color theme="3"/>
      </bottom>
      <diagonal/>
    </border>
    <border>
      <left/>
      <right style="thin">
        <color theme="3"/>
      </right>
      <top style="thin">
        <color theme="3"/>
      </top>
      <bottom/>
      <diagonal/>
    </border>
    <border>
      <left style="thin">
        <color theme="8" tint="-0.499984740745262"/>
      </left>
      <right/>
      <top style="thin">
        <color theme="8" tint="-0.499984740745262"/>
      </top>
      <bottom style="thin">
        <color indexed="64"/>
      </bottom>
      <diagonal/>
    </border>
    <border>
      <left/>
      <right/>
      <top style="thin">
        <color theme="8" tint="-0.499984740745262"/>
      </top>
      <bottom style="thin">
        <color indexed="64"/>
      </bottom>
      <diagonal/>
    </border>
    <border>
      <left/>
      <right style="thin">
        <color theme="8" tint="-0.499984740745262"/>
      </right>
      <top style="thin">
        <color theme="8" tint="-0.499984740745262"/>
      </top>
      <bottom style="thin">
        <color indexed="64"/>
      </bottom>
      <diagonal/>
    </border>
    <border>
      <left style="thin">
        <color theme="3"/>
      </left>
      <right/>
      <top/>
      <bottom style="thin">
        <color theme="3"/>
      </bottom>
      <diagonal/>
    </border>
    <border>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thin">
        <color theme="4" tint="-0.499984740745262"/>
      </left>
      <right style="thin">
        <color theme="4" tint="-0.499984740745262"/>
      </right>
      <top style="thin">
        <color theme="4" tint="-0.499984740745262"/>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auto="1"/>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theme="8" tint="-0.499984740745262"/>
      </left>
      <right style="thin">
        <color theme="8" tint="-0.499984740745262"/>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thin">
        <color rgb="FF000000"/>
      </top>
      <bottom style="thin">
        <color rgb="FF000000"/>
      </bottom>
      <diagonal/>
    </border>
    <border>
      <left/>
      <right/>
      <top style="thin">
        <color theme="8" tint="-0.499984740745262"/>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right style="medium">
        <color indexed="64"/>
      </right>
      <top style="thin">
        <color indexed="64"/>
      </top>
      <bottom/>
      <diagonal/>
    </border>
    <border>
      <left/>
      <right/>
      <top style="thin">
        <color theme="3"/>
      </top>
      <bottom style="medium">
        <color indexed="64"/>
      </bottom>
      <diagonal/>
    </border>
    <border>
      <left style="thin">
        <color theme="3"/>
      </left>
      <right/>
      <top/>
      <bottom style="medium">
        <color indexed="64"/>
      </bottom>
      <diagonal/>
    </border>
    <border>
      <left/>
      <right/>
      <top style="thin">
        <color theme="3"/>
      </top>
      <bottom/>
      <diagonal/>
    </border>
    <border>
      <left style="medium">
        <color indexed="64"/>
      </left>
      <right style="thin">
        <color theme="8" tint="-0.499984740745262"/>
      </right>
      <top style="medium">
        <color indexed="64"/>
      </top>
      <bottom/>
      <diagonal/>
    </border>
    <border>
      <left style="thin">
        <color indexed="64"/>
      </left>
      <right/>
      <top style="thin">
        <color theme="3"/>
      </top>
      <bottom style="medium">
        <color indexed="64"/>
      </bottom>
      <diagonal/>
    </border>
    <border>
      <left/>
      <right style="thin">
        <color indexed="64"/>
      </right>
      <top style="thin">
        <color theme="3"/>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rgb="FF4472C4"/>
      </left>
      <right/>
      <top/>
      <bottom style="medium">
        <color rgb="FF4472C4"/>
      </bottom>
      <diagonal/>
    </border>
    <border>
      <left style="thin">
        <color theme="3"/>
      </left>
      <right style="thin">
        <color indexed="64"/>
      </right>
      <top style="thin">
        <color indexed="64"/>
      </top>
      <bottom/>
      <diagonal/>
    </border>
    <border>
      <left style="thin">
        <color theme="3"/>
      </left>
      <right style="thin">
        <color indexed="64"/>
      </right>
      <top/>
      <bottom style="thin">
        <color indexed="64"/>
      </bottom>
      <diagonal/>
    </border>
    <border>
      <left style="thin">
        <color theme="3"/>
      </left>
      <right/>
      <top style="thin">
        <color theme="3"/>
      </top>
      <bottom style="thin">
        <color theme="8" tint="-0.499984740745262"/>
      </bottom>
      <diagonal/>
    </border>
    <border>
      <left/>
      <right/>
      <top style="thin">
        <color theme="3"/>
      </top>
      <bottom style="thin">
        <color theme="8" tint="-0.499984740745262"/>
      </bottom>
      <diagonal/>
    </border>
    <border>
      <left/>
      <right style="thin">
        <color theme="3"/>
      </right>
      <top style="thin">
        <color theme="3"/>
      </top>
      <bottom style="thin">
        <color theme="8" tint="-0.499984740745262"/>
      </bottom>
      <diagonal/>
    </border>
    <border>
      <left style="thin">
        <color theme="8" tint="-0.499984740745262"/>
      </left>
      <right/>
      <top style="thin">
        <color theme="8" tint="-0.499984740745262"/>
      </top>
      <bottom/>
      <diagonal/>
    </border>
    <border>
      <left style="medium">
        <color indexed="64"/>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5">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2" fillId="0" borderId="0"/>
    <xf numFmtId="0" fontId="12" fillId="0" borderId="0"/>
  </cellStyleXfs>
  <cellXfs count="940">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xf>
    <xf numFmtId="0" fontId="3" fillId="0" borderId="0" xfId="0" applyFont="1"/>
    <xf numFmtId="0" fontId="3" fillId="0" borderId="17" xfId="0" applyFont="1" applyBorder="1" applyAlignment="1">
      <alignment horizontal="center"/>
    </xf>
    <xf numFmtId="0" fontId="3" fillId="0" borderId="17" xfId="0" applyFont="1" applyBorder="1"/>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17" fillId="0" borderId="0" xfId="0" applyFont="1"/>
    <xf numFmtId="0" fontId="18" fillId="0" borderId="0" xfId="0" applyFont="1"/>
    <xf numFmtId="0" fontId="6" fillId="0" borderId="0" xfId="0" applyFont="1" applyAlignment="1">
      <alignment horizontal="center" wrapText="1"/>
    </xf>
    <xf numFmtId="0" fontId="6" fillId="0" borderId="0" xfId="0" applyFont="1" applyAlignment="1">
      <alignment horizontal="center" vertical="center" wrapText="1"/>
    </xf>
    <xf numFmtId="0" fontId="0" fillId="0" borderId="0" xfId="0" applyAlignment="1">
      <alignment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left" vertical="center" textRotation="90" wrapText="1"/>
    </xf>
    <xf numFmtId="0" fontId="3"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9" fontId="16" fillId="0" borderId="17" xfId="1" applyFont="1" applyBorder="1" applyAlignment="1">
      <alignment horizontal="left" vertical="center" wrapText="1"/>
    </xf>
    <xf numFmtId="0" fontId="19" fillId="0" borderId="66" xfId="0" applyFont="1" applyBorder="1" applyAlignment="1">
      <alignment wrapText="1"/>
    </xf>
    <xf numFmtId="0" fontId="20" fillId="0" borderId="21" xfId="0" applyFont="1" applyBorder="1" applyAlignment="1">
      <alignment wrapText="1"/>
    </xf>
    <xf numFmtId="0" fontId="19" fillId="0" borderId="60" xfId="0" applyFont="1" applyBorder="1" applyAlignment="1">
      <alignment wrapText="1"/>
    </xf>
    <xf numFmtId="0" fontId="20" fillId="0" borderId="65" xfId="0" applyFont="1" applyBorder="1" applyAlignment="1">
      <alignment wrapText="1"/>
    </xf>
    <xf numFmtId="0" fontId="20" fillId="0" borderId="67" xfId="0" applyFont="1" applyBorder="1" applyAlignment="1">
      <alignment wrapText="1"/>
    </xf>
    <xf numFmtId="0" fontId="20" fillId="0" borderId="24" xfId="0" applyFont="1" applyBorder="1" applyAlignment="1">
      <alignment wrapText="1"/>
    </xf>
    <xf numFmtId="0" fontId="20" fillId="0" borderId="18" xfId="0" applyFont="1" applyBorder="1" applyAlignment="1">
      <alignment wrapText="1"/>
    </xf>
    <xf numFmtId="0" fontId="20" fillId="0" borderId="57" xfId="0" applyFont="1" applyBorder="1" applyAlignment="1">
      <alignment wrapText="1"/>
    </xf>
    <xf numFmtId="0" fontId="20" fillId="0" borderId="21" xfId="0" applyFont="1" applyBorder="1" applyAlignment="1">
      <alignment vertical="center" wrapText="1"/>
    </xf>
    <xf numFmtId="0" fontId="20" fillId="0" borderId="65" xfId="0" applyFont="1" applyBorder="1" applyAlignment="1">
      <alignment vertical="center" wrapText="1"/>
    </xf>
    <xf numFmtId="0" fontId="3" fillId="0" borderId="17" xfId="0" applyFont="1" applyBorder="1" applyAlignment="1">
      <alignment vertical="center"/>
    </xf>
    <xf numFmtId="0" fontId="3" fillId="0" borderId="3" xfId="0" applyFont="1" applyBorder="1" applyAlignment="1">
      <alignment vertical="top" wrapText="1"/>
    </xf>
    <xf numFmtId="9" fontId="3" fillId="0" borderId="17" xfId="0" applyNumberFormat="1" applyFont="1" applyBorder="1" applyAlignment="1">
      <alignment horizontal="center"/>
    </xf>
    <xf numFmtId="0" fontId="2" fillId="0" borderId="0" xfId="0" applyFont="1" applyAlignment="1">
      <alignment horizontal="center" vertical="center" wrapText="1"/>
    </xf>
    <xf numFmtId="0" fontId="27" fillId="0" borderId="17" xfId="0" applyFont="1" applyBorder="1" applyAlignment="1">
      <alignment horizontal="justify" vertical="center" wrapText="1"/>
    </xf>
    <xf numFmtId="0" fontId="27" fillId="0" borderId="17" xfId="0" applyFont="1" applyBorder="1" applyAlignment="1">
      <alignment horizontal="left" vertical="center" wrapText="1" indent="1"/>
    </xf>
    <xf numFmtId="0" fontId="27" fillId="0" borderId="27" xfId="0" applyFont="1" applyBorder="1" applyAlignment="1">
      <alignment horizontal="justify" vertical="center" wrapText="1"/>
    </xf>
    <xf numFmtId="0" fontId="27" fillId="0" borderId="61" xfId="0" applyFont="1" applyBorder="1" applyAlignment="1">
      <alignment horizontal="justify" vertical="center" wrapText="1"/>
    </xf>
    <xf numFmtId="0" fontId="27" fillId="0" borderId="62" xfId="0" applyFont="1" applyBorder="1" applyAlignment="1">
      <alignment horizontal="justify" vertical="center" wrapText="1"/>
    </xf>
    <xf numFmtId="0" fontId="27" fillId="0" borderId="66" xfId="0" applyFont="1" applyBorder="1" applyAlignment="1">
      <alignment horizontal="justify" vertical="center" wrapText="1"/>
    </xf>
    <xf numFmtId="0" fontId="27" fillId="0" borderId="19" xfId="0" applyFont="1" applyBorder="1" applyAlignment="1">
      <alignment horizontal="justify" vertical="center" wrapText="1"/>
    </xf>
    <xf numFmtId="166" fontId="0" fillId="0" borderId="0" xfId="0" applyNumberFormat="1"/>
    <xf numFmtId="0" fontId="25" fillId="8" borderId="53" xfId="0" applyFont="1" applyFill="1" applyBorder="1" applyAlignment="1">
      <alignment horizontal="center" vertical="center" wrapText="1"/>
    </xf>
    <xf numFmtId="9" fontId="16" fillId="0" borderId="26" xfId="1" applyFont="1" applyBorder="1" applyAlignment="1">
      <alignment horizontal="left" vertical="center" wrapText="1"/>
    </xf>
    <xf numFmtId="9" fontId="16" fillId="0" borderId="72" xfId="1" applyFont="1" applyBorder="1" applyAlignment="1">
      <alignment horizontal="left" vertical="center" wrapText="1"/>
    </xf>
    <xf numFmtId="9" fontId="16" fillId="0" borderId="73" xfId="1" applyFont="1" applyBorder="1" applyAlignment="1">
      <alignment horizontal="left" vertical="center" wrapText="1"/>
    </xf>
    <xf numFmtId="9" fontId="16" fillId="0" borderId="62" xfId="1" applyFont="1" applyBorder="1" applyAlignment="1">
      <alignment horizontal="left" vertical="center" wrapText="1"/>
    </xf>
    <xf numFmtId="9" fontId="16" fillId="0" borderId="74" xfId="1" applyFont="1" applyBorder="1" applyAlignment="1">
      <alignment horizontal="left" vertical="center" wrapText="1"/>
    </xf>
    <xf numFmtId="0" fontId="25"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21" fillId="0" borderId="0" xfId="0" applyFont="1"/>
    <xf numFmtId="165" fontId="18" fillId="0" borderId="0" xfId="0" applyNumberFormat="1" applyFont="1" applyAlignment="1">
      <alignment horizontal="center" vertical="center" wrapText="1"/>
    </xf>
    <xf numFmtId="0" fontId="27" fillId="0" borderId="17" xfId="0" applyFont="1" applyBorder="1" applyAlignment="1">
      <alignment horizontal="left" vertical="center" wrapText="1"/>
    </xf>
    <xf numFmtId="0" fontId="27" fillId="0" borderId="61" xfId="0" applyFont="1" applyBorder="1" applyAlignment="1">
      <alignment horizontal="center" vertical="center" wrapText="1"/>
    </xf>
    <xf numFmtId="0" fontId="27" fillId="0" borderId="62" xfId="0" applyFont="1" applyBorder="1" applyAlignment="1">
      <alignment horizontal="left" vertical="center" wrapText="1"/>
    </xf>
    <xf numFmtId="0" fontId="26" fillId="8" borderId="76" xfId="0" applyFont="1" applyFill="1" applyBorder="1" applyAlignment="1">
      <alignment horizontal="center" vertical="center" wrapText="1"/>
    </xf>
    <xf numFmtId="0" fontId="9" fillId="8" borderId="7" xfId="0" applyFont="1" applyFill="1" applyBorder="1" applyAlignment="1">
      <alignment horizontal="left" vertical="center" wrapText="1"/>
    </xf>
    <xf numFmtId="0" fontId="9" fillId="8" borderId="7" xfId="0" applyFont="1" applyFill="1" applyBorder="1" applyAlignment="1">
      <alignment vertical="center" wrapText="1"/>
    </xf>
    <xf numFmtId="0" fontId="9" fillId="8" borderId="7" xfId="0" applyFont="1" applyFill="1" applyBorder="1" applyAlignment="1">
      <alignment horizontal="center" vertical="center" wrapText="1"/>
    </xf>
    <xf numFmtId="0" fontId="3" fillId="0" borderId="17" xfId="0" applyFont="1" applyBorder="1" applyAlignment="1">
      <alignment wrapText="1"/>
    </xf>
    <xf numFmtId="0" fontId="27" fillId="0" borderId="101" xfId="0" applyFont="1" applyBorder="1" applyAlignment="1">
      <alignment horizontal="center" vertical="center" wrapText="1"/>
    </xf>
    <xf numFmtId="0" fontId="27" fillId="0" borderId="22" xfId="0" applyFont="1" applyBorder="1" applyAlignment="1">
      <alignment horizontal="left" vertical="center" wrapText="1"/>
    </xf>
    <xf numFmtId="0" fontId="26" fillId="0" borderId="73" xfId="0" applyFont="1" applyBorder="1" applyAlignment="1">
      <alignment horizontal="left" vertical="center" wrapText="1"/>
    </xf>
    <xf numFmtId="0" fontId="3" fillId="0" borderId="73" xfId="0" applyFont="1" applyBorder="1" applyAlignment="1">
      <alignment horizontal="left" vertical="top" wrapText="1" indent="1"/>
    </xf>
    <xf numFmtId="0" fontId="27" fillId="0" borderId="73" xfId="0" applyFont="1" applyBorder="1" applyAlignment="1">
      <alignment horizontal="left" vertical="center" wrapText="1"/>
    </xf>
    <xf numFmtId="0" fontId="26" fillId="0" borderId="17" xfId="0" applyFont="1" applyBorder="1" applyAlignment="1">
      <alignment horizontal="left" vertical="center" wrapText="1"/>
    </xf>
    <xf numFmtId="0" fontId="26" fillId="0" borderId="62" xfId="0" applyFont="1" applyBorder="1" applyAlignment="1">
      <alignment horizontal="left" vertical="center" wrapText="1"/>
    </xf>
    <xf numFmtId="0" fontId="3" fillId="0" borderId="74" xfId="0" applyFont="1" applyBorder="1" applyAlignment="1">
      <alignment horizontal="left" vertical="center" wrapText="1"/>
    </xf>
    <xf numFmtId="0" fontId="3" fillId="0" borderId="73" xfId="0" applyFont="1" applyBorder="1" applyAlignment="1">
      <alignment horizontal="left" vertical="center" wrapText="1" indent="1"/>
    </xf>
    <xf numFmtId="0" fontId="26" fillId="0" borderId="19" xfId="0" applyFont="1" applyBorder="1" applyAlignment="1">
      <alignment horizontal="left" vertical="center" wrapText="1"/>
    </xf>
    <xf numFmtId="0" fontId="26" fillId="0" borderId="75" xfId="0" applyFont="1" applyBorder="1" applyAlignment="1">
      <alignment horizontal="left" vertical="center" wrapText="1"/>
    </xf>
    <xf numFmtId="0" fontId="11" fillId="8" borderId="49" xfId="0" applyFont="1" applyFill="1" applyBorder="1" applyAlignment="1">
      <alignment horizontal="center" vertical="center" wrapText="1"/>
    </xf>
    <xf numFmtId="0" fontId="26" fillId="8" borderId="49" xfId="0" applyFont="1" applyFill="1" applyBorder="1" applyAlignment="1">
      <alignment horizontal="center" vertical="center" wrapText="1"/>
    </xf>
    <xf numFmtId="0" fontId="3" fillId="0" borderId="17" xfId="0" applyFont="1" applyBorder="1" applyAlignment="1">
      <alignment horizontal="center" vertical="center"/>
    </xf>
    <xf numFmtId="0" fontId="9" fillId="8" borderId="113" xfId="0" applyFont="1" applyFill="1" applyBorder="1" applyAlignment="1">
      <alignment horizontal="center" wrapText="1"/>
    </xf>
    <xf numFmtId="0" fontId="9" fillId="8" borderId="88" xfId="0" applyFont="1" applyFill="1" applyBorder="1" applyAlignment="1">
      <alignment horizontal="center" wrapText="1"/>
    </xf>
    <xf numFmtId="0" fontId="3" fillId="0" borderId="17" xfId="0" applyFont="1" applyBorder="1" applyAlignment="1">
      <alignment vertical="center" wrapText="1"/>
    </xf>
    <xf numFmtId="166" fontId="8" fillId="0" borderId="17" xfId="0" applyNumberFormat="1" applyFont="1" applyBorder="1" applyAlignment="1">
      <alignment horizontal="justify" vertical="center" wrapText="1"/>
    </xf>
    <xf numFmtId="0" fontId="8" fillId="0" borderId="17"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166" fontId="8" fillId="0" borderId="26" xfId="0" applyNumberFormat="1" applyFont="1" applyBorder="1" applyAlignment="1">
      <alignment horizontal="justify" vertical="center" wrapText="1"/>
    </xf>
    <xf numFmtId="0" fontId="3" fillId="0" borderId="72" xfId="0" applyFont="1" applyBorder="1" applyAlignment="1">
      <alignment vertical="center" wrapText="1"/>
    </xf>
    <xf numFmtId="0" fontId="8" fillId="0" borderId="27" xfId="0" applyFont="1" applyBorder="1" applyAlignment="1">
      <alignment horizontal="justify" vertical="center" wrapText="1"/>
    </xf>
    <xf numFmtId="0" fontId="3" fillId="0" borderId="73" xfId="0" applyFont="1" applyBorder="1" applyAlignment="1">
      <alignment vertical="center" wrapText="1"/>
    </xf>
    <xf numFmtId="0" fontId="3" fillId="0" borderId="27"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166" fontId="8" fillId="0" borderId="62" xfId="0" applyNumberFormat="1" applyFont="1" applyBorder="1" applyAlignment="1">
      <alignment horizontal="justify" vertical="center" wrapText="1"/>
    </xf>
    <xf numFmtId="0" fontId="3" fillId="0" borderId="74" xfId="0" applyFont="1" applyBorder="1" applyAlignment="1">
      <alignment vertical="center" wrapText="1"/>
    </xf>
    <xf numFmtId="166" fontId="8" fillId="0" borderId="17" xfId="0" applyNumberFormat="1" applyFont="1" applyBorder="1" applyAlignment="1">
      <alignment horizontal="right" vertical="center" wrapText="1"/>
    </xf>
    <xf numFmtId="166" fontId="8" fillId="0" borderId="26" xfId="0" applyNumberFormat="1" applyFont="1" applyBorder="1" applyAlignment="1">
      <alignment horizontal="right" vertical="center" wrapText="1"/>
    </xf>
    <xf numFmtId="166" fontId="8" fillId="0" borderId="62" xfId="0" applyNumberFormat="1" applyFont="1" applyBorder="1" applyAlignment="1">
      <alignment horizontal="right" vertical="center" wrapText="1"/>
    </xf>
    <xf numFmtId="0" fontId="30" fillId="0" borderId="0" xfId="0" applyFont="1"/>
    <xf numFmtId="0" fontId="3" fillId="0" borderId="66" xfId="0" applyFont="1" applyBorder="1" applyAlignment="1">
      <alignment vertical="center" wrapText="1"/>
    </xf>
    <xf numFmtId="0" fontId="3" fillId="0" borderId="19" xfId="0" applyFont="1" applyBorder="1" applyAlignment="1">
      <alignment vertical="center" wrapText="1"/>
    </xf>
    <xf numFmtId="0" fontId="3" fillId="0" borderId="75" xfId="0" applyFont="1" applyBorder="1" applyAlignment="1">
      <alignment vertical="center" wrapText="1"/>
    </xf>
    <xf numFmtId="0" fontId="9" fillId="8" borderId="49" xfId="0" applyFont="1" applyFill="1" applyBorder="1" applyAlignment="1">
      <alignment horizontal="center" wrapText="1"/>
    </xf>
    <xf numFmtId="0" fontId="9" fillId="8" borderId="76" xfId="0" applyFont="1" applyFill="1" applyBorder="1" applyAlignment="1">
      <alignment horizontal="center" wrapText="1"/>
    </xf>
    <xf numFmtId="0" fontId="9" fillId="8" borderId="71" xfId="0" applyFont="1" applyFill="1" applyBorder="1" applyAlignment="1">
      <alignment horizontal="center" wrapText="1"/>
    </xf>
    <xf numFmtId="0" fontId="28" fillId="0" borderId="0" xfId="0" applyFont="1" applyAlignment="1">
      <alignment horizontal="center" wrapText="1"/>
    </xf>
    <xf numFmtId="164" fontId="0" fillId="0" borderId="0" xfId="0" applyNumberFormat="1"/>
    <xf numFmtId="0" fontId="22" fillId="0" borderId="0" xfId="0" applyFont="1"/>
    <xf numFmtId="0" fontId="25" fillId="8" borderId="64" xfId="0" applyFont="1" applyFill="1" applyBorder="1" applyAlignment="1">
      <alignment horizontal="center" vertical="center" wrapText="1"/>
    </xf>
    <xf numFmtId="0" fontId="5" fillId="8" borderId="86" xfId="0" applyFont="1" applyFill="1" applyBorder="1" applyAlignment="1">
      <alignment horizontal="center" vertical="center" wrapText="1"/>
    </xf>
    <xf numFmtId="0" fontId="5" fillId="8" borderId="88" xfId="0" applyFont="1" applyFill="1" applyBorder="1" applyAlignment="1">
      <alignment horizontal="center" vertical="center" wrapText="1"/>
    </xf>
    <xf numFmtId="0" fontId="5" fillId="8" borderId="89" xfId="0" applyFont="1" applyFill="1" applyBorder="1" applyAlignment="1">
      <alignment horizontal="center" vertical="center" wrapText="1"/>
    </xf>
    <xf numFmtId="0" fontId="25" fillId="10" borderId="49" xfId="0" applyFont="1" applyFill="1" applyBorder="1" applyAlignment="1">
      <alignment horizontal="center" wrapText="1"/>
    </xf>
    <xf numFmtId="0" fontId="25" fillId="10" borderId="64" xfId="0" applyFont="1" applyFill="1" applyBorder="1" applyAlignment="1">
      <alignment horizontal="center" wrapText="1"/>
    </xf>
    <xf numFmtId="0" fontId="25" fillId="10" borderId="56" xfId="0" applyFont="1" applyFill="1" applyBorder="1" applyAlignment="1">
      <alignment horizontal="center" wrapText="1"/>
    </xf>
    <xf numFmtId="0" fontId="34" fillId="3" borderId="3" xfId="0" applyFont="1" applyFill="1" applyBorder="1" applyAlignment="1">
      <alignment horizontal="center" vertical="center" wrapText="1"/>
    </xf>
    <xf numFmtId="0" fontId="25" fillId="8" borderId="87" xfId="0" applyFont="1" applyFill="1" applyBorder="1" applyAlignment="1">
      <alignment horizontal="center" vertical="center" wrapText="1"/>
    </xf>
    <xf numFmtId="0" fontId="0" fillId="19" borderId="0" xfId="0" applyFill="1"/>
    <xf numFmtId="0" fontId="25" fillId="8" borderId="58" xfId="0" applyFont="1" applyFill="1" applyBorder="1" applyAlignment="1">
      <alignment horizontal="center" vertical="center" wrapText="1"/>
    </xf>
    <xf numFmtId="0" fontId="25" fillId="10" borderId="85" xfId="0" applyFont="1" applyFill="1" applyBorder="1" applyAlignment="1">
      <alignment horizontal="center" vertical="center" wrapText="1"/>
    </xf>
    <xf numFmtId="0" fontId="35" fillId="5" borderId="122"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26" fillId="8" borderId="52" xfId="0" applyFont="1" applyFill="1" applyBorder="1" applyAlignment="1">
      <alignment horizontal="center" vertical="center" wrapText="1"/>
    </xf>
    <xf numFmtId="0" fontId="3" fillId="0" borderId="17" xfId="0" applyFont="1" applyBorder="1" applyAlignment="1">
      <alignment horizontal="justify" vertical="center" wrapText="1"/>
    </xf>
    <xf numFmtId="0" fontId="36" fillId="0" borderId="17" xfId="2" applyFont="1" applyFill="1" applyBorder="1" applyAlignment="1">
      <alignment horizontal="center" vertical="center"/>
    </xf>
    <xf numFmtId="0" fontId="8" fillId="0" borderId="9" xfId="0" applyFont="1" applyBorder="1" applyAlignment="1">
      <alignment vertical="center" wrapText="1"/>
    </xf>
    <xf numFmtId="165" fontId="8" fillId="0" borderId="0" xfId="0" applyNumberFormat="1" applyFont="1" applyAlignment="1">
      <alignment horizontal="right" vertical="center"/>
    </xf>
    <xf numFmtId="0" fontId="2" fillId="4" borderId="31" xfId="0" applyFont="1" applyFill="1" applyBorder="1" applyAlignment="1">
      <alignment horizontal="left" vertical="center" wrapText="1"/>
    </xf>
    <xf numFmtId="14" fontId="8" fillId="0" borderId="9" xfId="0" applyNumberFormat="1" applyFont="1" applyBorder="1" applyAlignment="1">
      <alignment horizontal="center" vertical="center" wrapText="1"/>
    </xf>
    <xf numFmtId="0" fontId="3" fillId="0" borderId="3" xfId="0" applyFont="1" applyBorder="1" applyAlignment="1">
      <alignment vertical="center"/>
    </xf>
    <xf numFmtId="0" fontId="3" fillId="0" borderId="0" xfId="0" applyFont="1" applyAlignment="1">
      <alignment horizontal="left" vertical="center"/>
    </xf>
    <xf numFmtId="10" fontId="3" fillId="0" borderId="6" xfId="0" applyNumberFormat="1" applyFont="1" applyBorder="1" applyAlignment="1">
      <alignment horizontal="center" vertical="center"/>
    </xf>
    <xf numFmtId="0" fontId="3" fillId="0" borderId="4" xfId="0" applyFont="1" applyBorder="1" applyAlignment="1">
      <alignment horizontal="left" vertical="center"/>
    </xf>
    <xf numFmtId="0" fontId="3" fillId="0" borderId="7" xfId="0" applyFont="1" applyBorder="1" applyAlignment="1">
      <alignment vertical="center"/>
    </xf>
    <xf numFmtId="0" fontId="3" fillId="0" borderId="32" xfId="0" applyFont="1" applyBorder="1" applyAlignment="1">
      <alignment horizontal="left" vertical="center"/>
    </xf>
    <xf numFmtId="10" fontId="3" fillId="0" borderId="36" xfId="0" applyNumberFormat="1" applyFont="1" applyBorder="1" applyAlignment="1">
      <alignment horizontal="center" vertical="center"/>
    </xf>
    <xf numFmtId="0" fontId="3" fillId="0" borderId="28" xfId="0" applyFont="1" applyBorder="1" applyAlignment="1">
      <alignment horizontal="left" vertical="center"/>
    </xf>
    <xf numFmtId="10" fontId="3" fillId="0" borderId="18" xfId="0" applyNumberFormat="1" applyFont="1" applyBorder="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10" fillId="0" borderId="2" xfId="2" applyFill="1" applyBorder="1" applyAlignment="1">
      <alignment horizontal="center" vertical="center" wrapText="1"/>
    </xf>
    <xf numFmtId="0" fontId="10" fillId="0" borderId="2" xfId="2" applyFill="1" applyBorder="1" applyAlignment="1">
      <alignment horizontal="justify" vertical="center" wrapText="1"/>
    </xf>
    <xf numFmtId="0" fontId="10" fillId="0" borderId="1" xfId="2" applyFill="1" applyBorder="1" applyAlignment="1">
      <alignment horizontal="justify" vertical="center" wrapText="1"/>
    </xf>
    <xf numFmtId="0" fontId="37" fillId="0" borderId="0" xfId="0" applyFont="1" applyAlignment="1">
      <alignment horizontal="center" vertical="center"/>
    </xf>
    <xf numFmtId="0" fontId="22" fillId="0" borderId="0" xfId="0" applyFont="1" applyAlignment="1">
      <alignment wrapText="1"/>
    </xf>
    <xf numFmtId="0" fontId="11" fillId="0" borderId="17" xfId="0" applyFont="1" applyBorder="1"/>
    <xf numFmtId="0" fontId="11" fillId="0" borderId="17" xfId="0" applyFont="1" applyBorder="1" applyAlignment="1">
      <alignment horizontal="center"/>
    </xf>
    <xf numFmtId="0" fontId="8" fillId="17" borderId="17" xfId="0" applyFont="1" applyFill="1" applyBorder="1" applyAlignment="1">
      <alignment horizontal="center" vertical="center"/>
    </xf>
    <xf numFmtId="0" fontId="38" fillId="0" borderId="44" xfId="0" applyFont="1" applyBorder="1" applyAlignment="1">
      <alignment horizontal="center" vertical="center" wrapText="1"/>
    </xf>
    <xf numFmtId="0" fontId="8" fillId="17" borderId="17" xfId="0" applyFont="1" applyFill="1" applyBorder="1" applyAlignment="1">
      <alignment horizontal="left" vertical="center"/>
    </xf>
    <xf numFmtId="0" fontId="3" fillId="0" borderId="0" xfId="0" applyFont="1" applyAlignment="1">
      <alignment horizontal="center" vertical="center" wrapText="1"/>
    </xf>
    <xf numFmtId="0" fontId="11" fillId="0" borderId="0" xfId="0" applyFont="1"/>
    <xf numFmtId="0" fontId="11" fillId="8" borderId="17" xfId="0" applyFont="1" applyFill="1" applyBorder="1" applyAlignment="1">
      <alignment horizontal="center"/>
    </xf>
    <xf numFmtId="0" fontId="22" fillId="0" borderId="0" xfId="0" applyFont="1" applyAlignment="1">
      <alignment horizontal="center"/>
    </xf>
    <xf numFmtId="0" fontId="39" fillId="0" borderId="0" xfId="2" applyFont="1" applyAlignment="1">
      <alignment horizontal="left"/>
    </xf>
    <xf numFmtId="0" fontId="40" fillId="0" borderId="0" xfId="0" applyFont="1" applyAlignment="1">
      <alignment horizontal="left"/>
    </xf>
    <xf numFmtId="0" fontId="9" fillId="8" borderId="11" xfId="0" applyFont="1" applyFill="1" applyBorder="1" applyAlignment="1">
      <alignment horizontal="center" wrapText="1"/>
    </xf>
    <xf numFmtId="0" fontId="9" fillId="8" borderId="128" xfId="0" applyFont="1" applyFill="1" applyBorder="1" applyAlignment="1">
      <alignment horizontal="center" wrapText="1"/>
    </xf>
    <xf numFmtId="0" fontId="27" fillId="0" borderId="17" xfId="0" applyFont="1" applyBorder="1" applyAlignment="1">
      <alignment horizontal="center" vertical="center" wrapText="1"/>
    </xf>
    <xf numFmtId="0" fontId="36" fillId="0" borderId="17" xfId="2" applyFont="1" applyFill="1" applyBorder="1" applyAlignment="1">
      <alignment horizontal="left" vertical="center" wrapText="1"/>
    </xf>
    <xf numFmtId="0" fontId="36" fillId="0" borderId="17" xfId="2" applyFont="1" applyBorder="1" applyAlignment="1">
      <alignment horizontal="left" vertical="center" wrapText="1"/>
    </xf>
    <xf numFmtId="0" fontId="32" fillId="0" borderId="0" xfId="2" applyFont="1"/>
    <xf numFmtId="0" fontId="32" fillId="0" borderId="0" xfId="2" applyFont="1" applyBorder="1" applyAlignment="1">
      <alignment horizontal="left" vertical="center" wrapText="1"/>
    </xf>
    <xf numFmtId="0" fontId="9" fillId="8" borderId="1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11" fillId="0" borderId="12" xfId="0" applyFont="1" applyBorder="1"/>
    <xf numFmtId="0" fontId="3" fillId="0" borderId="12" xfId="0" applyFont="1" applyBorder="1"/>
    <xf numFmtId="0" fontId="3" fillId="0" borderId="12" xfId="0" applyFont="1" applyBorder="1" applyAlignment="1">
      <alignment horizontal="center"/>
    </xf>
    <xf numFmtId="0" fontId="3" fillId="0" borderId="10" xfId="0" applyFont="1" applyBorder="1"/>
    <xf numFmtId="0" fontId="3" fillId="0" borderId="10" xfId="0" applyFont="1" applyBorder="1" applyAlignment="1">
      <alignment horizontal="center"/>
    </xf>
    <xf numFmtId="0" fontId="3" fillId="0" borderId="10" xfId="0" applyFont="1" applyBorder="1" applyAlignment="1">
      <alignment wrapText="1"/>
    </xf>
    <xf numFmtId="0" fontId="3" fillId="0" borderId="20" xfId="0" applyFont="1" applyBorder="1"/>
    <xf numFmtId="0" fontId="3" fillId="0" borderId="12" xfId="0" applyFont="1" applyBorder="1" applyAlignment="1">
      <alignment wrapText="1"/>
    </xf>
    <xf numFmtId="0" fontId="27" fillId="9" borderId="17" xfId="0" applyFont="1" applyFill="1" applyBorder="1" applyAlignment="1">
      <alignment horizontal="left" vertical="center" wrapText="1" indent="1"/>
    </xf>
    <xf numFmtId="0" fontId="9" fillId="0" borderId="44" xfId="0" applyFont="1" applyBorder="1" applyAlignment="1">
      <alignment horizontal="center" vertical="center" wrapText="1"/>
    </xf>
    <xf numFmtId="0" fontId="9" fillId="8" borderId="3" xfId="0" applyFont="1" applyFill="1" applyBorder="1" applyAlignment="1">
      <alignment horizontal="center" vertical="center" wrapText="1"/>
    </xf>
    <xf numFmtId="0" fontId="8" fillId="0" borderId="13" xfId="0" applyFont="1" applyBorder="1" applyAlignment="1">
      <alignment horizontal="justify" vertical="center" wrapText="1"/>
    </xf>
    <xf numFmtId="0" fontId="3" fillId="0" borderId="17" xfId="0" applyFont="1" applyBorder="1" applyAlignment="1">
      <alignment horizontal="center" vertical="center" wrapText="1"/>
    </xf>
    <xf numFmtId="0" fontId="36" fillId="0" borderId="17" xfId="2" applyFont="1" applyBorder="1" applyAlignment="1">
      <alignment horizontal="center" vertical="center"/>
    </xf>
    <xf numFmtId="0" fontId="36" fillId="0" borderId="17" xfId="2" applyFont="1" applyBorder="1" applyAlignment="1">
      <alignment horizontal="center" vertical="center" wrapText="1"/>
    </xf>
    <xf numFmtId="0" fontId="2" fillId="4"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Alignment="1">
      <alignment horizontal="center" vertical="center"/>
    </xf>
    <xf numFmtId="0" fontId="2" fillId="4" borderId="3"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left" vertical="center" wrapText="1"/>
    </xf>
    <xf numFmtId="0" fontId="8" fillId="17" borderId="17" xfId="0" applyFont="1" applyFill="1" applyBorder="1" applyAlignment="1">
      <alignment horizontal="center" vertical="center" wrapText="1"/>
    </xf>
    <xf numFmtId="0" fontId="8" fillId="17" borderId="17" xfId="0" applyFont="1" applyFill="1" applyBorder="1" applyAlignment="1">
      <alignment horizontal="left" vertical="center" wrapText="1"/>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xf>
    <xf numFmtId="0" fontId="9" fillId="8" borderId="17" xfId="0" applyFont="1" applyFill="1" applyBorder="1" applyAlignment="1">
      <alignment horizontal="center"/>
    </xf>
    <xf numFmtId="0" fontId="3" fillId="2" borderId="15" xfId="0" applyFont="1" applyFill="1" applyBorder="1" applyAlignment="1">
      <alignment horizontal="center" vertical="center" wrapText="1"/>
    </xf>
    <xf numFmtId="164" fontId="33" fillId="19" borderId="17" xfId="0" applyNumberFormat="1" applyFont="1" applyFill="1" applyBorder="1" applyAlignment="1">
      <alignment horizontal="center" vertical="center"/>
    </xf>
    <xf numFmtId="0" fontId="25" fillId="8" borderId="54" xfId="0" applyFont="1" applyFill="1" applyBorder="1" applyAlignment="1">
      <alignment horizontal="center" vertical="center" wrapText="1"/>
    </xf>
    <xf numFmtId="9" fontId="33" fillId="0" borderId="17" xfId="0" applyNumberFormat="1" applyFont="1" applyBorder="1" applyAlignment="1">
      <alignment horizontal="center" vertical="center"/>
    </xf>
    <xf numFmtId="164" fontId="33" fillId="0" borderId="17" xfId="0" applyNumberFormat="1" applyFont="1" applyBorder="1" applyAlignment="1">
      <alignment horizontal="center" vertical="center"/>
    </xf>
    <xf numFmtId="164" fontId="33" fillId="0" borderId="62" xfId="0" applyNumberFormat="1" applyFont="1" applyBorder="1" applyAlignment="1">
      <alignment horizontal="center" vertical="center"/>
    </xf>
    <xf numFmtId="0" fontId="25" fillId="10" borderId="90" xfId="0" applyFont="1" applyFill="1" applyBorder="1" applyAlignment="1">
      <alignment horizontal="center" vertical="center" wrapText="1"/>
    </xf>
    <xf numFmtId="164" fontId="33" fillId="19" borderId="95" xfId="0" applyNumberFormat="1" applyFont="1" applyFill="1" applyBorder="1" applyAlignment="1">
      <alignment horizontal="center" vertical="center"/>
    </xf>
    <xf numFmtId="164" fontId="33" fillId="19" borderId="42" xfId="0" applyNumberFormat="1" applyFont="1" applyFill="1" applyBorder="1" applyAlignment="1">
      <alignment horizontal="center" vertical="center"/>
    </xf>
    <xf numFmtId="9" fontId="33" fillId="0" borderId="26" xfId="0" applyNumberFormat="1" applyFont="1" applyBorder="1" applyAlignment="1">
      <alignment horizontal="center" vertical="center"/>
    </xf>
    <xf numFmtId="0" fontId="25" fillId="8" borderId="30" xfId="0" applyFont="1" applyFill="1" applyBorder="1" applyAlignment="1">
      <alignment horizontal="center" vertical="center" wrapText="1"/>
    </xf>
    <xf numFmtId="9" fontId="33" fillId="19" borderId="17" xfId="0" applyNumberFormat="1" applyFont="1" applyFill="1" applyBorder="1" applyAlignment="1">
      <alignment horizontal="center" vertical="center"/>
    </xf>
    <xf numFmtId="164" fontId="33" fillId="19" borderId="22" xfId="0" applyNumberFormat="1" applyFont="1" applyFill="1" applyBorder="1" applyAlignment="1">
      <alignment horizontal="center" vertical="center"/>
    </xf>
    <xf numFmtId="164" fontId="33" fillId="0" borderId="28" xfId="0" applyNumberFormat="1" applyFont="1" applyBorder="1" applyAlignment="1">
      <alignment horizontal="center" vertical="center"/>
    </xf>
    <xf numFmtId="164" fontId="33" fillId="0" borderId="18" xfId="0" applyNumberFormat="1" applyFont="1" applyBorder="1" applyAlignment="1">
      <alignment horizontal="center" vertical="center"/>
    </xf>
    <xf numFmtId="164" fontId="33" fillId="19" borderId="18" xfId="0" applyNumberFormat="1" applyFont="1" applyFill="1" applyBorder="1" applyAlignment="1">
      <alignment horizontal="center" vertical="center"/>
    </xf>
    <xf numFmtId="0" fontId="15" fillId="0" borderId="0" xfId="0" applyFont="1" applyAlignment="1">
      <alignment horizontal="center" wrapText="1"/>
    </xf>
    <xf numFmtId="0" fontId="25" fillId="8" borderId="90" xfId="0" applyFont="1" applyFill="1" applyBorder="1" applyAlignment="1">
      <alignment horizontal="center" vertical="center" wrapText="1"/>
    </xf>
    <xf numFmtId="0" fontId="25" fillId="8" borderId="85" xfId="0" applyFont="1" applyFill="1" applyBorder="1" applyAlignment="1">
      <alignment horizontal="center" vertical="center" wrapText="1"/>
    </xf>
    <xf numFmtId="0" fontId="25" fillId="8" borderId="49" xfId="0" applyFont="1" applyFill="1" applyBorder="1" applyAlignment="1">
      <alignment horizontal="center" vertical="center" wrapText="1"/>
    </xf>
    <xf numFmtId="0" fontId="25" fillId="8" borderId="50" xfId="0" applyFont="1" applyFill="1" applyBorder="1" applyAlignment="1">
      <alignment horizontal="center" vertical="center" wrapText="1"/>
    </xf>
    <xf numFmtId="164" fontId="33" fillId="19" borderId="27" xfId="0" applyNumberFormat="1" applyFont="1" applyFill="1" applyBorder="1" applyAlignment="1">
      <alignment horizontal="center" vertical="center"/>
    </xf>
    <xf numFmtId="0" fontId="3" fillId="0" borderId="4" xfId="0" applyFont="1" applyBorder="1" applyAlignment="1">
      <alignment vertical="top" wrapText="1"/>
    </xf>
    <xf numFmtId="0" fontId="0" fillId="0" borderId="17" xfId="0" applyBorder="1" applyAlignment="1">
      <alignment horizontal="center"/>
    </xf>
    <xf numFmtId="0" fontId="3" fillId="0" borderId="22" xfId="0" applyFont="1" applyBorder="1" applyAlignment="1">
      <alignment vertical="center"/>
    </xf>
    <xf numFmtId="0" fontId="3" fillId="0" borderId="32" xfId="0" applyFont="1" applyBorder="1" applyAlignment="1">
      <alignment vertical="top" wrapText="1"/>
    </xf>
    <xf numFmtId="0" fontId="19" fillId="0" borderId="25" xfId="0" applyFont="1" applyBorder="1" applyAlignment="1">
      <alignment wrapText="1"/>
    </xf>
    <xf numFmtId="0" fontId="20" fillId="0" borderId="95" xfId="0" applyFont="1" applyBorder="1" applyAlignment="1">
      <alignment wrapText="1"/>
    </xf>
    <xf numFmtId="0" fontId="20" fillId="0" borderId="95" xfId="0" applyFont="1" applyBorder="1" applyAlignment="1">
      <alignment vertical="center" wrapText="1"/>
    </xf>
    <xf numFmtId="0" fontId="20" fillId="0" borderId="116" xfId="0" applyFont="1" applyBorder="1" applyAlignment="1">
      <alignment wrapText="1"/>
    </xf>
    <xf numFmtId="0" fontId="25" fillId="8" borderId="84" xfId="0" applyFont="1" applyFill="1" applyBorder="1" applyAlignment="1">
      <alignment vertical="center" wrapText="1"/>
    </xf>
    <xf numFmtId="0" fontId="25" fillId="8" borderId="129" xfId="0" applyFont="1" applyFill="1" applyBorder="1" applyAlignment="1">
      <alignment horizontal="center" vertical="center" wrapText="1"/>
    </xf>
    <xf numFmtId="0" fontId="25" fillId="8" borderId="130" xfId="0" applyFont="1" applyFill="1" applyBorder="1" applyAlignment="1">
      <alignment horizontal="center" vertical="center" wrapText="1"/>
    </xf>
    <xf numFmtId="164" fontId="33" fillId="0" borderId="94" xfId="0" applyNumberFormat="1" applyFont="1" applyBorder="1" applyAlignment="1">
      <alignment horizontal="center" vertical="center"/>
    </xf>
    <xf numFmtId="0" fontId="25" fillId="0" borderId="0" xfId="0" applyFont="1" applyAlignment="1">
      <alignment horizontal="center" vertical="center" textRotation="90" wrapText="1"/>
    </xf>
    <xf numFmtId="0" fontId="23" fillId="0" borderId="0" xfId="0" applyFont="1" applyAlignment="1">
      <alignment horizontal="center" vertical="center" wrapText="1"/>
    </xf>
    <xf numFmtId="0" fontId="22" fillId="0" borderId="0" xfId="0" applyFont="1" applyAlignment="1">
      <alignment horizontal="left" vertical="center" wrapText="1"/>
    </xf>
    <xf numFmtId="164" fontId="33" fillId="0" borderId="0" xfId="0" applyNumberFormat="1" applyFont="1" applyAlignment="1">
      <alignment horizontal="center" vertical="center"/>
    </xf>
    <xf numFmtId="0" fontId="33" fillId="0" borderId="0" xfId="0" applyFont="1" applyAlignment="1">
      <alignment horizontal="center" vertical="center"/>
    </xf>
    <xf numFmtId="9" fontId="33" fillId="0" borderId="0" xfId="0" applyNumberFormat="1" applyFont="1" applyAlignment="1">
      <alignment horizontal="center" vertical="center"/>
    </xf>
    <xf numFmtId="164" fontId="33" fillId="0" borderId="27" xfId="0" applyNumberFormat="1" applyFont="1" applyBorder="1" applyAlignment="1">
      <alignment horizontal="center" vertical="center"/>
    </xf>
    <xf numFmtId="164" fontId="33" fillId="0" borderId="96" xfId="0" applyNumberFormat="1" applyFont="1" applyBorder="1" applyAlignment="1">
      <alignment horizontal="center" vertical="center"/>
    </xf>
    <xf numFmtId="165" fontId="0" fillId="0" borderId="0" xfId="0" applyNumberFormat="1"/>
    <xf numFmtId="165" fontId="8" fillId="0" borderId="9" xfId="0" applyNumberFormat="1" applyFont="1" applyBorder="1" applyAlignment="1">
      <alignment horizontal="right" vertical="center" wrapText="1"/>
    </xf>
    <xf numFmtId="0" fontId="31" fillId="8" borderId="85" xfId="0" applyFont="1" applyFill="1" applyBorder="1" applyAlignment="1">
      <alignment horizontal="center" wrapText="1"/>
    </xf>
    <xf numFmtId="0" fontId="31" fillId="8" borderId="86" xfId="0" applyFont="1" applyFill="1" applyBorder="1" applyAlignment="1">
      <alignment horizontal="center" wrapText="1"/>
    </xf>
    <xf numFmtId="0" fontId="8" fillId="0" borderId="3" xfId="0" applyFont="1" applyBorder="1" applyAlignment="1">
      <alignment horizontal="left" vertical="center" wrapText="1"/>
    </xf>
    <xf numFmtId="0" fontId="8" fillId="0" borderId="17" xfId="0" applyFont="1" applyBorder="1" applyAlignment="1">
      <alignment vertical="center" wrapText="1"/>
    </xf>
    <xf numFmtId="0" fontId="8" fillId="0" borderId="17" xfId="0" applyFont="1" applyBorder="1" applyAlignment="1">
      <alignment wrapText="1"/>
    </xf>
    <xf numFmtId="0" fontId="8" fillId="0" borderId="13" xfId="0" applyFont="1" applyBorder="1" applyAlignment="1">
      <alignment vertical="center" wrapText="1"/>
    </xf>
    <xf numFmtId="0" fontId="8" fillId="6" borderId="17" xfId="0" applyFont="1" applyFill="1" applyBorder="1" applyAlignment="1">
      <alignment horizontal="left" vertical="center" wrapText="1" indent="1"/>
    </xf>
    <xf numFmtId="0" fontId="8" fillId="0" borderId="17" xfId="0" applyFont="1" applyBorder="1" applyAlignment="1">
      <alignment horizontal="left" vertical="center" wrapText="1" indent="1"/>
    </xf>
    <xf numFmtId="0" fontId="8" fillId="0" borderId="59" xfId="0" applyFont="1" applyBorder="1" applyAlignment="1">
      <alignment vertical="center" wrapText="1"/>
    </xf>
    <xf numFmtId="0" fontId="8" fillId="0" borderId="66" xfId="0" applyFont="1" applyBorder="1" applyAlignment="1">
      <alignment vertical="center" wrapText="1"/>
    </xf>
    <xf numFmtId="0" fontId="8" fillId="0" borderId="27" xfId="0" applyFont="1" applyBorder="1" applyAlignment="1">
      <alignment vertical="center" wrapText="1"/>
    </xf>
    <xf numFmtId="0" fontId="8" fillId="9" borderId="27" xfId="0" applyFont="1" applyFill="1" applyBorder="1" applyAlignment="1">
      <alignment vertical="center" wrapText="1"/>
    </xf>
    <xf numFmtId="0" fontId="8" fillId="9" borderId="61" xfId="0" applyFont="1" applyFill="1" applyBorder="1" applyAlignment="1">
      <alignment vertical="center" wrapText="1"/>
    </xf>
    <xf numFmtId="0" fontId="43" fillId="0" borderId="131" xfId="0" applyFont="1" applyBorder="1" applyAlignment="1">
      <alignment vertical="center" wrapText="1"/>
    </xf>
    <xf numFmtId="0" fontId="43" fillId="0" borderId="132" xfId="0" applyFont="1" applyBorder="1" applyAlignment="1">
      <alignment vertical="center" wrapText="1"/>
    </xf>
    <xf numFmtId="0" fontId="43" fillId="0" borderId="133" xfId="0" applyFont="1" applyBorder="1" applyAlignment="1">
      <alignment vertical="center" wrapText="1"/>
    </xf>
    <xf numFmtId="0" fontId="43" fillId="0" borderId="63" xfId="0" applyFont="1" applyBorder="1" applyAlignment="1">
      <alignment vertical="center" wrapText="1"/>
    </xf>
    <xf numFmtId="0" fontId="43" fillId="9" borderId="63" xfId="0" applyFont="1" applyFill="1" applyBorder="1" applyAlignment="1">
      <alignment vertical="center" wrapText="1"/>
    </xf>
    <xf numFmtId="0" fontId="43" fillId="0" borderId="63" xfId="0" applyFont="1" applyBorder="1" applyAlignment="1">
      <alignment vertical="top" wrapText="1"/>
    </xf>
    <xf numFmtId="0" fontId="43" fillId="0" borderId="10" xfId="0" applyFont="1" applyBorder="1" applyAlignment="1">
      <alignment horizontal="left" vertical="center" wrapText="1"/>
    </xf>
    <xf numFmtId="0" fontId="43" fillId="0" borderId="10" xfId="0" applyFont="1" applyBorder="1" applyAlignment="1">
      <alignment vertical="top" wrapText="1"/>
    </xf>
    <xf numFmtId="0" fontId="43" fillId="0" borderId="10" xfId="0" applyFont="1" applyBorder="1" applyAlignment="1">
      <alignment vertical="center" wrapText="1"/>
    </xf>
    <xf numFmtId="0" fontId="43" fillId="0" borderId="134" xfId="0" applyFont="1" applyBorder="1" applyAlignment="1">
      <alignment vertical="center" wrapText="1"/>
    </xf>
    <xf numFmtId="0" fontId="43" fillId="0" borderId="135"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horizontal="center" vertical="center" wrapText="1"/>
    </xf>
    <xf numFmtId="0" fontId="8" fillId="0" borderId="26" xfId="0" applyFont="1" applyBorder="1" applyAlignment="1">
      <alignment vertical="center" wrapText="1"/>
    </xf>
    <xf numFmtId="0" fontId="8" fillId="0" borderId="26" xfId="0" applyFont="1" applyBorder="1" applyAlignment="1">
      <alignment horizontal="left" vertical="center" wrapText="1"/>
    </xf>
    <xf numFmtId="0" fontId="8" fillId="0" borderId="61" xfId="0" applyFont="1" applyBorder="1" applyAlignment="1">
      <alignment vertical="center" wrapText="1"/>
    </xf>
    <xf numFmtId="0" fontId="8" fillId="0" borderId="62" xfId="0" applyFont="1" applyBorder="1" applyAlignment="1">
      <alignment horizontal="center" vertical="center" wrapText="1"/>
    </xf>
    <xf numFmtId="0" fontId="8" fillId="0" borderId="62" xfId="0" applyFont="1" applyBorder="1" applyAlignment="1">
      <alignment vertical="center" wrapText="1"/>
    </xf>
    <xf numFmtId="0" fontId="8" fillId="0" borderId="62" xfId="0" applyFont="1" applyBorder="1" applyAlignment="1">
      <alignment horizontal="left" vertical="center" wrapText="1"/>
    </xf>
    <xf numFmtId="0" fontId="32" fillId="0" borderId="0" xfId="2" applyFont="1" applyAlignment="1">
      <alignment vertical="center"/>
    </xf>
    <xf numFmtId="0" fontId="36" fillId="0" borderId="0" xfId="2" applyFont="1"/>
    <xf numFmtId="0" fontId="36" fillId="0" borderId="17" xfId="2" applyFont="1" applyBorder="1" applyAlignment="1">
      <alignment horizontal="center"/>
    </xf>
    <xf numFmtId="0" fontId="32" fillId="0" borderId="0" xfId="2" applyFont="1" applyAlignment="1"/>
    <xf numFmtId="0" fontId="21" fillId="0" borderId="0" xfId="0" applyFont="1" applyAlignment="1">
      <alignment wrapText="1"/>
    </xf>
    <xf numFmtId="0" fontId="34" fillId="0" borderId="0" xfId="0" applyFont="1" applyAlignment="1">
      <alignment vertical="center" wrapText="1"/>
    </xf>
    <xf numFmtId="0" fontId="24" fillId="8" borderId="52" xfId="0" applyFont="1" applyFill="1" applyBorder="1" applyAlignment="1">
      <alignment horizontal="center" vertical="center" wrapText="1"/>
    </xf>
    <xf numFmtId="0" fontId="21" fillId="0" borderId="72" xfId="0" applyFont="1" applyBorder="1" applyAlignment="1">
      <alignment horizontal="left" vertical="top" wrapText="1"/>
    </xf>
    <xf numFmtId="0" fontId="21" fillId="0" borderId="73" xfId="0" applyFont="1" applyBorder="1" applyAlignment="1">
      <alignment horizontal="left" vertical="top" wrapText="1"/>
    </xf>
    <xf numFmtId="0" fontId="21" fillId="0" borderId="74" xfId="0" applyFont="1" applyBorder="1" applyAlignment="1">
      <alignment horizontal="left" vertical="top" wrapText="1"/>
    </xf>
    <xf numFmtId="0" fontId="21" fillId="0" borderId="71" xfId="0" applyFont="1" applyBorder="1" applyAlignment="1">
      <alignment horizontal="left" vertical="top" wrapText="1"/>
    </xf>
    <xf numFmtId="0" fontId="24" fillId="0" borderId="53" xfId="0" applyFont="1" applyBorder="1" applyAlignment="1">
      <alignment horizontal="center" vertical="center" wrapText="1"/>
    </xf>
    <xf numFmtId="0" fontId="44" fillId="0" borderId="95" xfId="2" applyFont="1" applyBorder="1" applyAlignment="1">
      <alignment horizontal="left" vertical="top" wrapText="1"/>
    </xf>
    <xf numFmtId="0" fontId="44" fillId="0" borderId="18" xfId="2" applyFont="1" applyBorder="1" applyAlignment="1">
      <alignment horizontal="left" vertical="top" wrapText="1"/>
    </xf>
    <xf numFmtId="0" fontId="44" fillId="0" borderId="96" xfId="2" applyFont="1" applyBorder="1" applyAlignment="1">
      <alignment horizontal="left" vertical="top" wrapText="1"/>
    </xf>
    <xf numFmtId="0" fontId="44" fillId="0" borderId="64" xfId="2" applyFont="1" applyBorder="1" applyAlignment="1">
      <alignment horizontal="left" vertical="top" wrapText="1"/>
    </xf>
    <xf numFmtId="0" fontId="2" fillId="22" borderId="0" xfId="0" applyFont="1" applyFill="1" applyAlignment="1">
      <alignment horizontal="center" vertical="center" wrapText="1"/>
    </xf>
    <xf numFmtId="0" fontId="0" fillId="22" borderId="0" xfId="0" applyFill="1"/>
    <xf numFmtId="0" fontId="35" fillId="22" borderId="0" xfId="0" applyFont="1" applyFill="1" applyAlignment="1">
      <alignment horizontal="left" vertical="center" wrapText="1"/>
    </xf>
    <xf numFmtId="0" fontId="26" fillId="22" borderId="0" xfId="0" applyFont="1" applyFill="1" applyAlignment="1">
      <alignment horizontal="center" vertical="center" wrapText="1"/>
    </xf>
    <xf numFmtId="0" fontId="36" fillId="22" borderId="0" xfId="2" applyFont="1" applyFill="1" applyBorder="1" applyAlignment="1">
      <alignment horizontal="center" vertical="center"/>
    </xf>
    <xf numFmtId="0" fontId="3" fillId="22" borderId="0" xfId="0" applyFont="1" applyFill="1" applyAlignment="1">
      <alignment horizontal="center" vertical="center"/>
    </xf>
    <xf numFmtId="0" fontId="36" fillId="22" borderId="0" xfId="2" applyFont="1" applyFill="1" applyBorder="1" applyAlignment="1">
      <alignment horizontal="center" vertical="center" wrapText="1"/>
    </xf>
    <xf numFmtId="0" fontId="36" fillId="22" borderId="0" xfId="2" applyFont="1" applyFill="1" applyBorder="1" applyAlignment="1">
      <alignment vertical="center"/>
    </xf>
    <xf numFmtId="0" fontId="3" fillId="22" borderId="0" xfId="0" applyFont="1" applyFill="1" applyAlignment="1">
      <alignment horizontal="center" vertical="center" wrapText="1"/>
    </xf>
    <xf numFmtId="0" fontId="18" fillId="0" borderId="0" xfId="0" applyFont="1" applyAlignment="1">
      <alignment horizontal="left"/>
    </xf>
    <xf numFmtId="165" fontId="0" fillId="19" borderId="0" xfId="0" applyNumberFormat="1" applyFill="1"/>
    <xf numFmtId="0" fontId="9" fillId="8" borderId="101" xfId="0" applyFont="1" applyFill="1" applyBorder="1" applyAlignment="1">
      <alignment horizontal="center" wrapText="1"/>
    </xf>
    <xf numFmtId="0" fontId="9" fillId="8" borderId="22" xfId="0" applyFont="1" applyFill="1" applyBorder="1" applyAlignment="1">
      <alignment horizontal="center" wrapText="1"/>
    </xf>
    <xf numFmtId="0" fontId="9" fillId="8" borderId="102" xfId="0" applyFont="1" applyFill="1" applyBorder="1" applyAlignment="1">
      <alignment horizontal="center" wrapText="1"/>
    </xf>
    <xf numFmtId="0" fontId="2" fillId="0" borderId="0" xfId="0" applyFont="1" applyAlignment="1">
      <alignment vertical="center" wrapText="1"/>
    </xf>
    <xf numFmtId="0" fontId="28" fillId="0" borderId="0" xfId="0" applyFont="1" applyAlignment="1">
      <alignment vertical="center" wrapText="1"/>
    </xf>
    <xf numFmtId="0" fontId="24" fillId="0" borderId="0" xfId="0" applyFont="1" applyAlignment="1">
      <alignment horizontal="center"/>
    </xf>
    <xf numFmtId="0" fontId="45" fillId="4" borderId="32" xfId="0" applyFont="1" applyFill="1" applyBorder="1" applyAlignment="1">
      <alignment horizontal="center" vertical="center" wrapText="1"/>
    </xf>
    <xf numFmtId="0" fontId="45" fillId="4" borderId="112" xfId="0" applyFont="1" applyFill="1" applyBorder="1" applyAlignment="1">
      <alignment horizontal="center" vertical="center" wrapText="1"/>
    </xf>
    <xf numFmtId="0" fontId="45" fillId="4" borderId="36" xfId="0" applyFont="1" applyFill="1" applyBorder="1" applyAlignment="1">
      <alignment horizontal="center" vertical="center" wrapText="1"/>
    </xf>
    <xf numFmtId="0" fontId="21" fillId="0" borderId="0" xfId="0" applyFont="1" applyAlignment="1">
      <alignment horizontal="left" vertical="center" wrapText="1"/>
    </xf>
    <xf numFmtId="0" fontId="24" fillId="0" borderId="58"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8"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8" fillId="0" borderId="17" xfId="0" applyFont="1" applyBorder="1" applyAlignment="1">
      <alignment horizontal="center" vertical="center"/>
    </xf>
    <xf numFmtId="0" fontId="36" fillId="0" borderId="17" xfId="2" applyFont="1" applyBorder="1" applyAlignment="1">
      <alignment horizontal="center" vertical="center"/>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8" fillId="0" borderId="17" xfId="0" applyFont="1" applyBorder="1" applyAlignment="1">
      <alignment horizontal="center" vertical="center" wrapText="1"/>
    </xf>
    <xf numFmtId="0" fontId="36" fillId="0" borderId="17" xfId="2" applyFont="1" applyBorder="1" applyAlignment="1">
      <alignment horizontal="center" vertical="center" wrapText="1"/>
    </xf>
    <xf numFmtId="0" fontId="36" fillId="0" borderId="17" xfId="2" applyFont="1" applyBorder="1" applyAlignment="1">
      <alignment vertical="center"/>
    </xf>
    <xf numFmtId="0" fontId="3" fillId="0" borderId="17" xfId="0" applyFont="1" applyBorder="1" applyAlignment="1">
      <alignment horizontal="center" vertical="center" wrapText="1"/>
    </xf>
    <xf numFmtId="0" fontId="2" fillId="4" borderId="3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33" xfId="0" applyFont="1" applyBorder="1" applyAlignment="1">
      <alignment horizontal="center" vertical="center" wrapText="1"/>
    </xf>
    <xf numFmtId="0" fontId="2" fillId="3" borderId="0" xfId="0" applyFont="1" applyFill="1" applyAlignment="1">
      <alignment horizontal="center" vertical="center" wrapText="1"/>
    </xf>
    <xf numFmtId="0" fontId="2" fillId="3" borderId="3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35" xfId="0" applyFont="1" applyBorder="1" applyAlignment="1">
      <alignment horizontal="center" vertical="center" wrapText="1"/>
    </xf>
    <xf numFmtId="0" fontId="2"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0" borderId="42" xfId="0" applyFont="1" applyFill="1" applyBorder="1" applyAlignment="1">
      <alignment horizontal="center" vertical="center"/>
    </xf>
    <xf numFmtId="0" fontId="3" fillId="20" borderId="43" xfId="0" applyFont="1" applyFill="1" applyBorder="1" applyAlignment="1">
      <alignment horizontal="center" vertical="center"/>
    </xf>
    <xf numFmtId="0" fontId="3" fillId="20" borderId="41" xfId="0" applyFont="1" applyFill="1" applyBorder="1" applyAlignment="1">
      <alignment horizontal="center" vertical="center"/>
    </xf>
    <xf numFmtId="0" fontId="3" fillId="20" borderId="44" xfId="0" applyFont="1" applyFill="1" applyBorder="1" applyAlignment="1">
      <alignment horizontal="center" vertical="center"/>
    </xf>
    <xf numFmtId="0" fontId="3" fillId="20" borderId="0" xfId="0" applyFont="1" applyFill="1" applyAlignment="1">
      <alignment horizontal="center" vertical="center"/>
    </xf>
    <xf numFmtId="0" fontId="3" fillId="20" borderId="24" xfId="0" applyFont="1" applyFill="1" applyBorder="1" applyAlignment="1">
      <alignment horizontal="center" vertical="center"/>
    </xf>
    <xf numFmtId="0" fontId="3" fillId="20" borderId="45" xfId="0" applyFont="1" applyFill="1" applyBorder="1" applyAlignment="1">
      <alignment horizontal="center" vertical="center"/>
    </xf>
    <xf numFmtId="0" fontId="3" fillId="20" borderId="46" xfId="0" applyFont="1" applyFill="1" applyBorder="1" applyAlignment="1">
      <alignment horizontal="center" vertical="center"/>
    </xf>
    <xf numFmtId="0" fontId="3" fillId="20" borderId="21"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2" fillId="3" borderId="9" xfId="0" applyFont="1" applyFill="1" applyBorder="1" applyAlignment="1">
      <alignment horizontal="center" vertical="center" wrapText="1"/>
    </xf>
    <xf numFmtId="0" fontId="9" fillId="21" borderId="40" xfId="0" applyFont="1" applyFill="1" applyBorder="1" applyAlignment="1">
      <alignment horizontal="center" vertical="center" wrapText="1"/>
    </xf>
    <xf numFmtId="0" fontId="9" fillId="21" borderId="8" xfId="0" applyFont="1" applyFill="1" applyBorder="1" applyAlignment="1">
      <alignment horizontal="center" vertical="center" wrapText="1"/>
    </xf>
    <xf numFmtId="0" fontId="11" fillId="0" borderId="0" xfId="0" applyFont="1" applyAlignment="1">
      <alignment horizontal="left" wrapText="1"/>
    </xf>
    <xf numFmtId="0" fontId="32" fillId="0" borderId="0" xfId="2" applyFont="1" applyAlignment="1">
      <alignment horizontal="left" wrapText="1"/>
    </xf>
    <xf numFmtId="0" fontId="2" fillId="3" borderId="17"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9" fillId="8" borderId="17" xfId="0" applyFont="1" applyFill="1" applyBorder="1" applyAlignment="1">
      <alignment horizontal="center"/>
    </xf>
    <xf numFmtId="0" fontId="8" fillId="17" borderId="42" xfId="0" applyFont="1" applyFill="1" applyBorder="1" applyAlignment="1">
      <alignment horizontal="center" vertical="center" wrapText="1"/>
    </xf>
    <xf numFmtId="0" fontId="8" fillId="17" borderId="41" xfId="0" applyFont="1" applyFill="1" applyBorder="1" applyAlignment="1">
      <alignment horizontal="center" vertical="center" wrapText="1"/>
    </xf>
    <xf numFmtId="0" fontId="8" fillId="17" borderId="44" xfId="0" applyFont="1" applyFill="1" applyBorder="1" applyAlignment="1">
      <alignment horizontal="center" vertical="center" wrapText="1"/>
    </xf>
    <xf numFmtId="0" fontId="8" fillId="17" borderId="24" xfId="0" applyFont="1" applyFill="1" applyBorder="1" applyAlignment="1">
      <alignment horizontal="center" vertical="center" wrapText="1"/>
    </xf>
    <xf numFmtId="0" fontId="8" fillId="17" borderId="45" xfId="0" applyFont="1" applyFill="1" applyBorder="1" applyAlignment="1">
      <alignment horizontal="center" vertical="center" wrapText="1"/>
    </xf>
    <xf numFmtId="0" fontId="8" fillId="17"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8" fillId="17" borderId="22" xfId="0" applyFont="1" applyFill="1" applyBorder="1" applyAlignment="1">
      <alignment horizontal="center" vertical="center" wrapText="1"/>
    </xf>
    <xf numFmtId="0" fontId="8" fillId="17" borderId="30"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24" xfId="0" applyFont="1" applyBorder="1" applyAlignment="1">
      <alignment horizontal="center" vertical="center"/>
    </xf>
    <xf numFmtId="0" fontId="8" fillId="17" borderId="28"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8" fillId="17" borderId="19"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1" xfId="0" applyFont="1" applyBorder="1" applyAlignment="1">
      <alignment horizontal="center" vertical="center" wrapText="1"/>
    </xf>
    <xf numFmtId="0" fontId="8" fillId="17" borderId="42" xfId="0" applyFont="1" applyFill="1" applyBorder="1" applyAlignment="1">
      <alignment horizontal="center" vertical="center"/>
    </xf>
    <xf numFmtId="0" fontId="8" fillId="17" borderId="41" xfId="0" applyFont="1" applyFill="1" applyBorder="1" applyAlignment="1">
      <alignment horizontal="center" vertical="center"/>
    </xf>
    <xf numFmtId="0" fontId="8" fillId="17" borderId="44" xfId="0" applyFont="1" applyFill="1" applyBorder="1" applyAlignment="1">
      <alignment horizontal="center" vertical="center"/>
    </xf>
    <xf numFmtId="0" fontId="8" fillId="17" borderId="24" xfId="0" applyFont="1" applyFill="1" applyBorder="1" applyAlignment="1">
      <alignment horizontal="center" vertical="center"/>
    </xf>
    <xf numFmtId="0" fontId="8" fillId="17" borderId="45" xfId="0" applyFont="1" applyFill="1" applyBorder="1" applyAlignment="1">
      <alignment horizontal="center" vertical="center"/>
    </xf>
    <xf numFmtId="0" fontId="8" fillId="17" borderId="21" xfId="0" applyFont="1" applyFill="1" applyBorder="1" applyAlignment="1">
      <alignment horizontal="center" vertical="center"/>
    </xf>
    <xf numFmtId="0" fontId="8" fillId="0" borderId="22" xfId="0" applyFont="1" applyBorder="1" applyAlignment="1">
      <alignment horizontal="left" vertical="center" wrapText="1"/>
    </xf>
    <xf numFmtId="0" fontId="8" fillId="0" borderId="30" xfId="0" applyFont="1" applyBorder="1" applyAlignment="1">
      <alignment horizontal="left" vertical="center" wrapText="1"/>
    </xf>
    <xf numFmtId="0" fontId="8" fillId="0" borderId="19" xfId="0" applyFont="1" applyBorder="1" applyAlignment="1">
      <alignment horizontal="center" vertical="center" wrapText="1"/>
    </xf>
    <xf numFmtId="0" fontId="8" fillId="17" borderId="22" xfId="0" applyFont="1" applyFill="1" applyBorder="1" applyAlignment="1">
      <alignment horizontal="left" vertical="center" wrapText="1"/>
    </xf>
    <xf numFmtId="0" fontId="8" fillId="17" borderId="30" xfId="0" applyFont="1" applyFill="1" applyBorder="1" applyAlignment="1">
      <alignment horizontal="left" vertical="center" wrapText="1"/>
    </xf>
    <xf numFmtId="0" fontId="8" fillId="17" borderId="19" xfId="0" applyFont="1" applyFill="1" applyBorder="1" applyAlignment="1">
      <alignment horizontal="left" vertical="center" wrapText="1"/>
    </xf>
    <xf numFmtId="0" fontId="8" fillId="17" borderId="28" xfId="0" applyFont="1" applyFill="1" applyBorder="1" applyAlignment="1">
      <alignment horizontal="center" vertical="center"/>
    </xf>
    <xf numFmtId="0" fontId="8" fillId="17" borderId="18" xfId="0" applyFont="1" applyFill="1" applyBorder="1" applyAlignment="1">
      <alignment horizontal="center" vertical="center"/>
    </xf>
    <xf numFmtId="0" fontId="8" fillId="0" borderId="17" xfId="0" applyFont="1" applyBorder="1" applyAlignment="1">
      <alignment horizontal="left" vertical="center" wrapText="1"/>
    </xf>
    <xf numFmtId="0" fontId="14" fillId="0" borderId="0" xfId="0" applyFont="1" applyAlignment="1">
      <alignment horizontal="center"/>
    </xf>
    <xf numFmtId="0" fontId="8" fillId="17" borderId="17" xfId="0" applyFont="1" applyFill="1" applyBorder="1" applyAlignment="1">
      <alignment horizontal="center" vertical="center" wrapText="1"/>
    </xf>
    <xf numFmtId="0" fontId="8" fillId="17" borderId="17" xfId="0" applyFont="1" applyFill="1" applyBorder="1" applyAlignment="1">
      <alignment horizontal="left" vertical="center" wrapText="1"/>
    </xf>
    <xf numFmtId="0" fontId="28" fillId="3" borderId="44" xfId="0" applyFont="1" applyFill="1" applyBorder="1" applyAlignment="1">
      <alignment horizontal="center"/>
    </xf>
    <xf numFmtId="0" fontId="28" fillId="3" borderId="0" xfId="0" applyFont="1" applyFill="1" applyAlignment="1">
      <alignment horizontal="center"/>
    </xf>
    <xf numFmtId="0" fontId="28" fillId="3" borderId="28" xfId="0" applyFont="1" applyFill="1" applyBorder="1" applyAlignment="1">
      <alignment horizontal="center"/>
    </xf>
    <xf numFmtId="0" fontId="28" fillId="3" borderId="18" xfId="0" applyFont="1" applyFill="1" applyBorder="1" applyAlignment="1">
      <alignment horizontal="center"/>
    </xf>
    <xf numFmtId="0" fontId="2" fillId="4" borderId="123" xfId="0" applyFont="1" applyFill="1" applyBorder="1" applyAlignment="1">
      <alignment horizontal="center" vertical="center" textRotation="89" wrapText="1"/>
    </xf>
    <xf numFmtId="0" fontId="2" fillId="4" borderId="124" xfId="0" applyFont="1" applyFill="1" applyBorder="1" applyAlignment="1">
      <alignment horizontal="center" vertical="center" textRotation="89" wrapText="1"/>
    </xf>
    <xf numFmtId="0" fontId="27" fillId="0" borderId="17" xfId="0" applyFont="1" applyBorder="1" applyAlignment="1">
      <alignment horizontal="left" vertical="center" wrapText="1"/>
    </xf>
    <xf numFmtId="0" fontId="2" fillId="4" borderId="125" xfId="0" applyFont="1" applyFill="1" applyBorder="1" applyAlignment="1">
      <alignment horizontal="center" vertical="center" wrapText="1"/>
    </xf>
    <xf numFmtId="0" fontId="2" fillId="4" borderId="126" xfId="0" applyFont="1" applyFill="1" applyBorder="1" applyAlignment="1">
      <alignment horizontal="center" vertical="center" wrapText="1"/>
    </xf>
    <xf numFmtId="0" fontId="2" fillId="4" borderId="127" xfId="0" applyFont="1" applyFill="1" applyBorder="1" applyAlignment="1">
      <alignment horizontal="center" vertical="center" wrapText="1"/>
    </xf>
    <xf numFmtId="0" fontId="9" fillId="8" borderId="37" xfId="0" applyFont="1" applyFill="1" applyBorder="1" applyAlignment="1">
      <alignment horizontal="center" wrapText="1"/>
    </xf>
    <xf numFmtId="0" fontId="9" fillId="8" borderId="38" xfId="0" applyFont="1" applyFill="1" applyBorder="1" applyAlignment="1">
      <alignment horizontal="center" wrapText="1"/>
    </xf>
    <xf numFmtId="0" fontId="9" fillId="8" borderId="39" xfId="0" applyFont="1" applyFill="1" applyBorder="1" applyAlignment="1">
      <alignment horizont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18"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18" xfId="0" applyFont="1" applyBorder="1" applyAlignment="1">
      <alignment horizontal="left" vertical="center" wrapText="1"/>
    </xf>
    <xf numFmtId="0" fontId="29" fillId="0" borderId="0" xfId="0" applyFont="1" applyAlignment="1">
      <alignment horizontal="left"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8" fillId="3" borderId="17" xfId="0" applyFont="1" applyFill="1" applyBorder="1" applyAlignment="1">
      <alignment horizontal="center"/>
    </xf>
    <xf numFmtId="0" fontId="4" fillId="4" borderId="22"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41" xfId="0" applyFont="1" applyFill="1" applyBorder="1" applyAlignment="1">
      <alignment horizontal="center" vertical="center" wrapText="1"/>
    </xf>
    <xf numFmtId="0" fontId="28" fillId="3" borderId="44"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24" xfId="0" applyFont="1" applyFill="1" applyBorder="1" applyAlignment="1">
      <alignment horizontal="center" vertical="center" wrapText="1"/>
    </xf>
    <xf numFmtId="0" fontId="28" fillId="3" borderId="45"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0" fillId="20" borderId="17" xfId="0" applyFill="1" applyBorder="1" applyAlignment="1">
      <alignment horizontal="center"/>
    </xf>
    <xf numFmtId="0" fontId="3" fillId="0" borderId="17" xfId="0" applyFont="1" applyBorder="1" applyAlignment="1">
      <alignment horizontal="left" vertical="center" wrapText="1"/>
    </xf>
    <xf numFmtId="0" fontId="3" fillId="0" borderId="73" xfId="0" applyFont="1" applyBorder="1" applyAlignment="1">
      <alignment horizontal="left" vertical="center" wrapText="1"/>
    </xf>
    <xf numFmtId="0" fontId="8" fillId="0" borderId="17" xfId="0" applyFont="1" applyBorder="1" applyAlignment="1">
      <alignment horizontal="left" vertical="center"/>
    </xf>
    <xf numFmtId="0" fontId="8" fillId="0" borderId="73" xfId="0" applyFont="1" applyBorder="1" applyAlignment="1">
      <alignment horizontal="left" vertical="center"/>
    </xf>
    <xf numFmtId="0" fontId="3" fillId="0" borderId="19" xfId="0" applyFont="1" applyBorder="1" applyAlignment="1">
      <alignment horizontal="left" vertical="center" wrapText="1"/>
    </xf>
    <xf numFmtId="0" fontId="3" fillId="0" borderId="75" xfId="0" applyFont="1" applyBorder="1" applyAlignment="1">
      <alignment horizontal="left" vertical="center" wrapText="1"/>
    </xf>
    <xf numFmtId="0" fontId="26" fillId="8" borderId="76" xfId="0" applyFont="1" applyFill="1" applyBorder="1" applyAlignment="1">
      <alignment horizontal="center" vertical="center" wrapText="1"/>
    </xf>
    <xf numFmtId="0" fontId="26" fillId="8" borderId="71" xfId="0" applyFont="1" applyFill="1" applyBorder="1" applyAlignment="1">
      <alignment horizontal="center" vertical="center" wrapText="1"/>
    </xf>
    <xf numFmtId="0" fontId="8" fillId="0" borderId="94" xfId="0" applyFont="1" applyBorder="1" applyAlignment="1">
      <alignment horizontal="left" vertical="center"/>
    </xf>
    <xf numFmtId="0" fontId="8" fillId="0" borderId="92" xfId="0" applyFont="1" applyBorder="1" applyAlignment="1">
      <alignment horizontal="left" vertical="center"/>
    </xf>
    <xf numFmtId="0" fontId="8" fillId="0" borderId="97" xfId="0" applyFont="1" applyBorder="1" applyAlignment="1">
      <alignment horizontal="left" vertical="center"/>
    </xf>
    <xf numFmtId="0" fontId="8" fillId="0" borderId="73" xfId="0" applyFont="1" applyBorder="1" applyAlignment="1">
      <alignment horizontal="left" vertical="center" wrapText="1"/>
    </xf>
    <xf numFmtId="0" fontId="8" fillId="9" borderId="17" xfId="0" applyFont="1" applyFill="1" applyBorder="1" applyAlignment="1">
      <alignment horizontal="left" vertical="center" wrapText="1"/>
    </xf>
    <xf numFmtId="0" fontId="8" fillId="9" borderId="73" xfId="0" applyFont="1" applyFill="1" applyBorder="1" applyAlignment="1">
      <alignment horizontal="left" vertical="center" wrapText="1"/>
    </xf>
    <xf numFmtId="0" fontId="8" fillId="9" borderId="19" xfId="0" applyFont="1" applyFill="1" applyBorder="1" applyAlignment="1">
      <alignment horizontal="left" vertical="center" wrapText="1"/>
    </xf>
    <xf numFmtId="0" fontId="8" fillId="9" borderId="75" xfId="0" applyFont="1" applyFill="1" applyBorder="1" applyAlignment="1">
      <alignment horizontal="left" vertical="center" wrapText="1"/>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7" fillId="0" borderId="27" xfId="0" applyFont="1" applyBorder="1" applyAlignment="1">
      <alignment horizontal="justify" vertical="center" wrapText="1"/>
    </xf>
    <xf numFmtId="0" fontId="27" fillId="0" borderId="17" xfId="0" applyFont="1" applyBorder="1" applyAlignment="1">
      <alignment horizontal="justify" vertical="center" wrapText="1"/>
    </xf>
    <xf numFmtId="0" fontId="27" fillId="0" borderId="17" xfId="0" applyFont="1" applyBorder="1" applyAlignment="1">
      <alignment horizontal="left" vertical="center" wrapText="1" indent="1"/>
    </xf>
    <xf numFmtId="0" fontId="3" fillId="0" borderId="62" xfId="0" applyFont="1" applyBorder="1" applyAlignment="1">
      <alignment horizontal="left" vertical="center" wrapText="1"/>
    </xf>
    <xf numFmtId="0" fontId="3" fillId="0" borderId="74" xfId="0" applyFont="1" applyBorder="1" applyAlignment="1">
      <alignment horizontal="left" vertical="center" wrapText="1"/>
    </xf>
    <xf numFmtId="0" fontId="2" fillId="4" borderId="111"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7" fillId="0" borderId="6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9" xfId="0" applyFont="1" applyBorder="1" applyAlignment="1">
      <alignment horizontal="left" vertical="center" wrapText="1"/>
    </xf>
    <xf numFmtId="0" fontId="3" fillId="0" borderId="102" xfId="0" applyFont="1" applyBorder="1" applyAlignment="1">
      <alignment horizontal="left" vertical="center" wrapText="1"/>
    </xf>
    <xf numFmtId="0" fontId="3" fillId="0" borderId="100" xfId="0" applyFont="1" applyBorder="1" applyAlignment="1">
      <alignment horizontal="left" vertical="center" wrapText="1"/>
    </xf>
    <xf numFmtId="0" fontId="26" fillId="0" borderId="22" xfId="0" applyFont="1" applyBorder="1" applyAlignment="1">
      <alignment horizontal="left" vertical="center" wrapText="1"/>
    </xf>
    <xf numFmtId="0" fontId="26" fillId="0" borderId="30" xfId="0" applyFont="1" applyBorder="1" applyAlignment="1">
      <alignment horizontal="left" vertical="center" wrapText="1"/>
    </xf>
    <xf numFmtId="0" fontId="26" fillId="0" borderId="19" xfId="0" applyFont="1" applyBorder="1" applyAlignment="1">
      <alignment horizontal="left" vertical="center" wrapText="1"/>
    </xf>
    <xf numFmtId="0" fontId="27" fillId="0" borderId="22" xfId="0" applyFont="1" applyBorder="1" applyAlignment="1">
      <alignment horizontal="left" vertical="center" wrapText="1"/>
    </xf>
    <xf numFmtId="0" fontId="27" fillId="0" borderId="30" xfId="0" applyFont="1" applyBorder="1" applyAlignment="1">
      <alignment horizontal="left" vertical="center" wrapText="1"/>
    </xf>
    <xf numFmtId="0" fontId="27" fillId="0" borderId="102" xfId="0" applyFont="1" applyBorder="1" applyAlignment="1">
      <alignment horizontal="left" vertical="center" wrapText="1"/>
    </xf>
    <xf numFmtId="0" fontId="27" fillId="0" borderId="100" xfId="0" applyFont="1" applyBorder="1" applyAlignment="1">
      <alignment horizontal="left" vertical="center" wrapText="1"/>
    </xf>
    <xf numFmtId="0" fontId="27" fillId="0" borderId="75" xfId="0" applyFont="1" applyBorder="1" applyAlignment="1">
      <alignment horizontal="left" vertical="center" wrapText="1"/>
    </xf>
    <xf numFmtId="0" fontId="21" fillId="0" borderId="0" xfId="0" applyFont="1" applyAlignment="1">
      <alignment horizontal="left"/>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32" fillId="0" borderId="0" xfId="2" applyFont="1" applyAlignment="1">
      <alignment horizontal="left"/>
    </xf>
    <xf numFmtId="0" fontId="2" fillId="4" borderId="85"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89" xfId="0" applyFont="1" applyFill="1" applyBorder="1" applyAlignment="1">
      <alignment horizontal="center" vertical="center" wrapText="1"/>
    </xf>
    <xf numFmtId="164" fontId="2" fillId="4" borderId="54" xfId="0" applyNumberFormat="1" applyFont="1" applyFill="1" applyBorder="1" applyAlignment="1">
      <alignment horizontal="center" vertical="center" wrapText="1"/>
    </xf>
    <xf numFmtId="164" fontId="2" fillId="4" borderId="55" xfId="0" applyNumberFormat="1" applyFont="1" applyFill="1" applyBorder="1" applyAlignment="1">
      <alignment horizontal="center" vertical="center" wrapText="1"/>
    </xf>
    <xf numFmtId="0" fontId="28" fillId="0" borderId="0" xfId="0" applyFont="1" applyAlignment="1">
      <alignment horizontal="center" wrapText="1"/>
    </xf>
    <xf numFmtId="0" fontId="9" fillId="12" borderId="54" xfId="0" applyFont="1" applyFill="1" applyBorder="1" applyAlignment="1">
      <alignment horizontal="center" wrapText="1"/>
    </xf>
    <xf numFmtId="0" fontId="9" fillId="12" borderId="55" xfId="0" applyFont="1" applyFill="1" applyBorder="1" applyAlignment="1">
      <alignment horizontal="center" wrapText="1"/>
    </xf>
    <xf numFmtId="0" fontId="9" fillId="12" borderId="56" xfId="0" applyFont="1" applyFill="1" applyBorder="1" applyAlignment="1">
      <alignment horizontal="center" wrapText="1"/>
    </xf>
    <xf numFmtId="0" fontId="9" fillId="13" borderId="50" xfId="0" applyFont="1" applyFill="1" applyBorder="1" applyAlignment="1">
      <alignment horizontal="center" wrapText="1"/>
    </xf>
    <xf numFmtId="0" fontId="9" fillId="13" borderId="51" xfId="0" applyFont="1" applyFill="1" applyBorder="1" applyAlignment="1">
      <alignment horizontal="center" wrapText="1"/>
    </xf>
    <xf numFmtId="0" fontId="9" fillId="13" borderId="52" xfId="0" applyFont="1" applyFill="1" applyBorder="1" applyAlignment="1">
      <alignment horizontal="center" wrapText="1"/>
    </xf>
    <xf numFmtId="0" fontId="9" fillId="14" borderId="50" xfId="0" applyFont="1" applyFill="1" applyBorder="1" applyAlignment="1">
      <alignment horizontal="center" wrapText="1"/>
    </xf>
    <xf numFmtId="0" fontId="9" fillId="14" borderId="51" xfId="0" applyFont="1" applyFill="1" applyBorder="1" applyAlignment="1">
      <alignment horizontal="center" wrapText="1"/>
    </xf>
    <xf numFmtId="0" fontId="9" fillId="14" borderId="52" xfId="0" applyFont="1" applyFill="1" applyBorder="1" applyAlignment="1">
      <alignment horizontal="center" wrapText="1"/>
    </xf>
    <xf numFmtId="0" fontId="9" fillId="15" borderId="50" xfId="0" applyFont="1" applyFill="1" applyBorder="1" applyAlignment="1">
      <alignment horizontal="center" wrapText="1"/>
    </xf>
    <xf numFmtId="0" fontId="9" fillId="15" borderId="51" xfId="0" applyFont="1" applyFill="1" applyBorder="1" applyAlignment="1">
      <alignment horizontal="center" wrapText="1"/>
    </xf>
    <xf numFmtId="0" fontId="9" fillId="15" borderId="52" xfId="0" applyFont="1" applyFill="1" applyBorder="1" applyAlignment="1">
      <alignment horizontal="center" wrapText="1"/>
    </xf>
    <xf numFmtId="0" fontId="9" fillId="18" borderId="50" xfId="0" applyFont="1" applyFill="1" applyBorder="1" applyAlignment="1">
      <alignment horizontal="center" wrapText="1"/>
    </xf>
    <xf numFmtId="0" fontId="9" fillId="18" borderId="51" xfId="0" applyFont="1" applyFill="1" applyBorder="1" applyAlignment="1">
      <alignment horizontal="center" wrapText="1"/>
    </xf>
    <xf numFmtId="0" fontId="9" fillId="18" borderId="52" xfId="0" applyFont="1" applyFill="1" applyBorder="1" applyAlignment="1">
      <alignment horizontal="center" wrapText="1"/>
    </xf>
    <xf numFmtId="164" fontId="33" fillId="19" borderId="17" xfId="0" applyNumberFormat="1" applyFont="1" applyFill="1" applyBorder="1" applyAlignment="1">
      <alignment horizontal="center" vertical="center"/>
    </xf>
    <xf numFmtId="9" fontId="33" fillId="19" borderId="17" xfId="0" applyNumberFormat="1" applyFont="1" applyFill="1" applyBorder="1" applyAlignment="1">
      <alignment horizontal="center" vertical="center" wrapText="1"/>
    </xf>
    <xf numFmtId="0" fontId="33" fillId="19" borderId="17" xfId="0" applyFont="1" applyFill="1" applyBorder="1" applyAlignment="1">
      <alignment horizontal="center" vertical="center" wrapText="1"/>
    </xf>
    <xf numFmtId="0" fontId="33" fillId="19" borderId="73" xfId="0" applyFont="1" applyFill="1" applyBorder="1" applyAlignment="1">
      <alignment horizontal="center" vertical="center" wrapText="1"/>
    </xf>
    <xf numFmtId="0" fontId="25" fillId="8" borderId="30" xfId="0" applyFont="1" applyFill="1" applyBorder="1" applyAlignment="1">
      <alignment horizontal="center" vertical="center" wrapText="1"/>
    </xf>
    <xf numFmtId="0" fontId="25" fillId="8" borderId="100" xfId="0" applyFont="1" applyFill="1" applyBorder="1" applyAlignment="1">
      <alignment horizontal="center" vertical="center" wrapText="1"/>
    </xf>
    <xf numFmtId="164" fontId="2" fillId="4" borderId="54" xfId="0" applyNumberFormat="1" applyFont="1" applyFill="1" applyBorder="1" applyAlignment="1">
      <alignment horizontal="left" vertical="center" wrapText="1"/>
    </xf>
    <xf numFmtId="164" fontId="2" fillId="4" borderId="55" xfId="0" applyNumberFormat="1" applyFont="1" applyFill="1" applyBorder="1" applyAlignment="1">
      <alignment horizontal="left" vertical="center" wrapText="1"/>
    </xf>
    <xf numFmtId="164" fontId="2" fillId="4" borderId="56" xfId="0" applyNumberFormat="1" applyFont="1" applyFill="1" applyBorder="1" applyAlignment="1">
      <alignment horizontal="center" vertical="center" wrapText="1"/>
    </xf>
    <xf numFmtId="164" fontId="2" fillId="4" borderId="54" xfId="0" applyNumberFormat="1" applyFont="1" applyFill="1" applyBorder="1" applyAlignment="1">
      <alignment horizontal="right" vertical="center" wrapText="1"/>
    </xf>
    <xf numFmtId="164" fontId="2" fillId="4" borderId="55" xfId="0" applyNumberFormat="1" applyFont="1" applyFill="1" applyBorder="1" applyAlignment="1">
      <alignment horizontal="right" vertical="center" wrapText="1"/>
    </xf>
    <xf numFmtId="164" fontId="2" fillId="4" borderId="56" xfId="0" applyNumberFormat="1" applyFont="1" applyFill="1" applyBorder="1" applyAlignment="1">
      <alignment horizontal="left" vertical="center" wrapText="1"/>
    </xf>
    <xf numFmtId="0" fontId="25" fillId="8" borderId="44" xfId="0" applyFont="1" applyFill="1" applyBorder="1" applyAlignment="1">
      <alignment horizontal="center" vertical="center" wrapText="1"/>
    </xf>
    <xf numFmtId="9" fontId="33" fillId="0" borderId="26" xfId="0" applyNumberFormat="1" applyFont="1" applyBorder="1" applyAlignment="1">
      <alignment horizontal="center" vertical="center"/>
    </xf>
    <xf numFmtId="9" fontId="33" fillId="0" borderId="72" xfId="0" applyNumberFormat="1" applyFont="1" applyBorder="1" applyAlignment="1">
      <alignment horizontal="center" vertical="center"/>
    </xf>
    <xf numFmtId="9" fontId="22" fillId="0" borderId="95" xfId="0" applyNumberFormat="1" applyFont="1" applyBorder="1" applyAlignment="1">
      <alignment horizontal="center" vertical="center" wrapText="1"/>
    </xf>
    <xf numFmtId="9" fontId="22" fillId="0" borderId="18" xfId="0" applyNumberFormat="1" applyFont="1" applyBorder="1" applyAlignment="1">
      <alignment horizontal="center" vertical="center" wrapText="1"/>
    </xf>
    <xf numFmtId="9" fontId="22" fillId="0" borderId="41" xfId="0" applyNumberFormat="1" applyFont="1" applyBorder="1" applyAlignment="1">
      <alignment horizontal="center" vertical="center" wrapText="1"/>
    </xf>
    <xf numFmtId="164" fontId="33" fillId="0" borderId="86" xfId="0" applyNumberFormat="1" applyFont="1" applyBorder="1" applyAlignment="1">
      <alignment horizontal="center" vertical="center"/>
    </xf>
    <xf numFmtId="164" fontId="33" fillId="0" borderId="30" xfId="0" applyNumberFormat="1" applyFont="1" applyBorder="1" applyAlignment="1">
      <alignment horizontal="center" vertical="center"/>
    </xf>
    <xf numFmtId="164" fontId="33" fillId="0" borderId="28" xfId="0" applyNumberFormat="1" applyFont="1" applyBorder="1" applyAlignment="1">
      <alignment horizontal="center" vertical="center"/>
    </xf>
    <xf numFmtId="164" fontId="33" fillId="0" borderId="29" xfId="0" applyNumberFormat="1" applyFont="1" applyBorder="1" applyAlignment="1">
      <alignment horizontal="center" vertical="center"/>
    </xf>
    <xf numFmtId="164" fontId="33" fillId="0" borderId="18" xfId="0" applyNumberFormat="1" applyFont="1" applyBorder="1" applyAlignment="1">
      <alignment horizontal="center" vertical="center"/>
    </xf>
    <xf numFmtId="164" fontId="33" fillId="0" borderId="17" xfId="0" applyNumberFormat="1" applyFont="1" applyBorder="1" applyAlignment="1">
      <alignment horizontal="center" vertical="center"/>
    </xf>
    <xf numFmtId="9" fontId="33" fillId="0" borderId="17" xfId="0" applyNumberFormat="1" applyFont="1" applyBorder="1" applyAlignment="1">
      <alignment horizontal="center" vertical="center"/>
    </xf>
    <xf numFmtId="9" fontId="33" fillId="0" borderId="73" xfId="0" applyNumberFormat="1" applyFont="1" applyBorder="1" applyAlignment="1">
      <alignment horizontal="center" vertical="center"/>
    </xf>
    <xf numFmtId="0" fontId="25" fillId="8" borderId="117" xfId="0" applyFont="1" applyFill="1" applyBorder="1" applyAlignment="1">
      <alignment horizontal="center" vertical="center" textRotation="90" wrapText="1"/>
    </xf>
    <xf numFmtId="0" fontId="25" fillId="8" borderId="118" xfId="0" applyFont="1" applyFill="1" applyBorder="1" applyAlignment="1">
      <alignment horizontal="center" vertical="center" textRotation="90" wrapText="1"/>
    </xf>
    <xf numFmtId="0" fontId="25" fillId="8" borderId="119" xfId="0" applyFont="1" applyFill="1" applyBorder="1" applyAlignment="1">
      <alignment horizontal="center" vertical="center" textRotation="90" wrapText="1"/>
    </xf>
    <xf numFmtId="0" fontId="22" fillId="0" borderId="77"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79"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81" xfId="0" applyFont="1" applyBorder="1" applyAlignment="1">
      <alignment horizontal="center" vertical="center" wrapText="1"/>
    </xf>
    <xf numFmtId="0" fontId="22" fillId="0" borderId="105" xfId="0" applyFont="1" applyBorder="1" applyAlignment="1">
      <alignment horizontal="left" vertical="center" wrapText="1"/>
    </xf>
    <xf numFmtId="0" fontId="22" fillId="0" borderId="29" xfId="0" applyFont="1" applyBorder="1" applyAlignment="1">
      <alignment horizontal="left" vertical="center" wrapText="1"/>
    </xf>
    <xf numFmtId="9" fontId="22" fillId="0" borderId="25" xfId="0" applyNumberFormat="1" applyFont="1" applyBorder="1" applyAlignment="1">
      <alignment horizontal="center" vertical="center" wrapText="1"/>
    </xf>
    <xf numFmtId="9" fontId="22" fillId="0" borderId="27" xfId="0" applyNumberFormat="1" applyFont="1" applyBorder="1" applyAlignment="1">
      <alignment horizontal="center" vertical="center" wrapText="1"/>
    </xf>
    <xf numFmtId="9" fontId="22" fillId="0" borderId="101" xfId="0" applyNumberFormat="1" applyFont="1" applyBorder="1" applyAlignment="1">
      <alignment horizontal="center" vertical="center" wrapText="1"/>
    </xf>
    <xf numFmtId="164" fontId="33" fillId="0" borderId="26" xfId="0" applyNumberFormat="1" applyFont="1" applyBorder="1" applyAlignment="1">
      <alignment horizontal="center" vertical="center"/>
    </xf>
    <xf numFmtId="164" fontId="33" fillId="0" borderId="22" xfId="0" applyNumberFormat="1" applyFont="1" applyBorder="1" applyAlignment="1">
      <alignment horizontal="center" vertical="center"/>
    </xf>
    <xf numFmtId="164" fontId="33" fillId="0" borderId="94" xfId="0" applyNumberFormat="1" applyFont="1" applyBorder="1" applyAlignment="1">
      <alignment horizontal="center" vertical="center"/>
    </xf>
    <xf numFmtId="164" fontId="33" fillId="0" borderId="92" xfId="0" applyNumberFormat="1" applyFont="1" applyBorder="1" applyAlignment="1">
      <alignment horizontal="center" vertical="center"/>
    </xf>
    <xf numFmtId="9" fontId="33" fillId="19" borderId="17" xfId="0" applyNumberFormat="1" applyFont="1" applyFill="1" applyBorder="1" applyAlignment="1">
      <alignment horizontal="center" vertical="center"/>
    </xf>
    <xf numFmtId="164" fontId="33" fillId="19" borderId="42" xfId="0" applyNumberFormat="1" applyFont="1" applyFill="1" applyBorder="1" applyAlignment="1">
      <alignment horizontal="center" vertical="center"/>
    </xf>
    <xf numFmtId="164" fontId="33" fillId="19" borderId="43" xfId="0" applyNumberFormat="1" applyFont="1" applyFill="1" applyBorder="1" applyAlignment="1">
      <alignment horizontal="center" vertical="center"/>
    </xf>
    <xf numFmtId="164" fontId="33" fillId="19" borderId="41" xfId="0" applyNumberFormat="1" applyFont="1" applyFill="1" applyBorder="1" applyAlignment="1">
      <alignment horizontal="center" vertical="center"/>
    </xf>
    <xf numFmtId="164" fontId="33" fillId="0" borderId="73" xfId="0" applyNumberFormat="1" applyFont="1" applyBorder="1" applyAlignment="1">
      <alignment horizontal="center" vertical="center"/>
    </xf>
    <xf numFmtId="9" fontId="33" fillId="0" borderId="93" xfId="0" applyNumberFormat="1" applyFont="1" applyBorder="1" applyAlignment="1">
      <alignment horizontal="center" vertical="center"/>
    </xf>
    <xf numFmtId="9" fontId="22" fillId="0" borderId="85" xfId="0" applyNumberFormat="1" applyFont="1" applyBorder="1" applyAlignment="1">
      <alignment horizontal="center" vertical="center" wrapText="1"/>
    </xf>
    <xf numFmtId="9" fontId="22" fillId="0" borderId="87" xfId="0" applyNumberFormat="1" applyFont="1" applyBorder="1" applyAlignment="1">
      <alignment horizontal="center" vertical="center" wrapText="1"/>
    </xf>
    <xf numFmtId="0" fontId="22" fillId="19" borderId="0" xfId="0" applyFont="1" applyFill="1" applyAlignment="1">
      <alignment horizontal="left" vertical="center" wrapText="1"/>
    </xf>
    <xf numFmtId="0" fontId="22" fillId="19" borderId="68" xfId="0" applyFont="1" applyFill="1" applyBorder="1" applyAlignment="1">
      <alignment horizontal="left" vertical="center" wrapText="1"/>
    </xf>
    <xf numFmtId="9" fontId="33" fillId="19" borderId="73" xfId="0" applyNumberFormat="1" applyFont="1" applyFill="1" applyBorder="1" applyAlignment="1">
      <alignment horizontal="center" vertical="center"/>
    </xf>
    <xf numFmtId="164" fontId="33" fillId="19" borderId="22" xfId="0" applyNumberFormat="1" applyFont="1" applyFill="1" applyBorder="1" applyAlignment="1">
      <alignment horizontal="center" vertical="center"/>
    </xf>
    <xf numFmtId="164" fontId="33" fillId="19" borderId="102" xfId="0" applyNumberFormat="1" applyFont="1" applyFill="1" applyBorder="1" applyAlignment="1">
      <alignment horizontal="center" vertical="center"/>
    </xf>
    <xf numFmtId="9" fontId="33" fillId="19" borderId="28" xfId="0" applyNumberFormat="1" applyFont="1" applyFill="1" applyBorder="1" applyAlignment="1">
      <alignment horizontal="center" vertical="center"/>
    </xf>
    <xf numFmtId="9" fontId="33" fillId="19" borderId="22" xfId="0" applyNumberFormat="1" applyFont="1" applyFill="1" applyBorder="1" applyAlignment="1">
      <alignment horizontal="center" vertical="center"/>
    </xf>
    <xf numFmtId="9" fontId="33" fillId="19" borderId="102" xfId="0" applyNumberFormat="1" applyFont="1" applyFill="1" applyBorder="1" applyAlignment="1">
      <alignment horizontal="center" vertical="center"/>
    </xf>
    <xf numFmtId="0" fontId="23"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23" xfId="0" applyFont="1" applyBorder="1" applyAlignment="1">
      <alignment horizontal="left"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1" xfId="0" applyFont="1" applyBorder="1" applyAlignment="1">
      <alignment horizontal="center" vertical="center" wrapText="1"/>
    </xf>
    <xf numFmtId="164" fontId="33" fillId="0" borderId="62" xfId="0" applyNumberFormat="1" applyFont="1" applyBorder="1" applyAlignment="1">
      <alignment horizontal="center" vertical="center"/>
    </xf>
    <xf numFmtId="9" fontId="33" fillId="0" borderId="105" xfId="0" applyNumberFormat="1" applyFont="1" applyBorder="1" applyAlignment="1">
      <alignment horizontal="center" vertical="center"/>
    </xf>
    <xf numFmtId="9" fontId="33" fillId="0" borderId="95" xfId="0" applyNumberFormat="1" applyFont="1" applyBorder="1" applyAlignment="1">
      <alignment horizontal="center" vertical="center"/>
    </xf>
    <xf numFmtId="9" fontId="33" fillId="0" borderId="116" xfId="0" applyNumberFormat="1" applyFont="1" applyBorder="1" applyAlignment="1">
      <alignment horizontal="center" vertical="center"/>
    </xf>
    <xf numFmtId="0" fontId="22" fillId="0" borderId="85"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60" xfId="0" applyFont="1" applyBorder="1" applyAlignment="1">
      <alignment horizontal="center" vertical="center" wrapText="1"/>
    </xf>
    <xf numFmtId="164" fontId="33" fillId="0" borderId="99" xfId="0" applyNumberFormat="1" applyFont="1" applyBorder="1" applyAlignment="1">
      <alignment horizontal="center" vertical="center"/>
    </xf>
    <xf numFmtId="164" fontId="33" fillId="0" borderId="98" xfId="0" applyNumberFormat="1" applyFont="1" applyBorder="1" applyAlignment="1">
      <alignment horizontal="center" vertical="center"/>
    </xf>
    <xf numFmtId="0" fontId="22" fillId="0" borderId="9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96" xfId="0" applyFont="1" applyBorder="1" applyAlignment="1">
      <alignment horizontal="center" vertical="center" wrapText="1"/>
    </xf>
    <xf numFmtId="0" fontId="22" fillId="19" borderId="104" xfId="0" applyFont="1" applyFill="1" applyBorder="1" applyAlignment="1">
      <alignment horizontal="left" vertical="center" wrapText="1"/>
    </xf>
    <xf numFmtId="0" fontId="22" fillId="19" borderId="23" xfId="0" applyFont="1" applyFill="1" applyBorder="1" applyAlignment="1">
      <alignment horizontal="left" vertical="center" wrapText="1"/>
    </xf>
    <xf numFmtId="9" fontId="33" fillId="19" borderId="29" xfId="0" applyNumberFormat="1" applyFont="1" applyFill="1" applyBorder="1" applyAlignment="1">
      <alignment horizontal="center" vertical="center"/>
    </xf>
    <xf numFmtId="9" fontId="33" fillId="19" borderId="18" xfId="0" applyNumberFormat="1" applyFont="1" applyFill="1" applyBorder="1" applyAlignment="1">
      <alignment horizontal="center" vertical="center"/>
    </xf>
    <xf numFmtId="9" fontId="33" fillId="19" borderId="98" xfId="0" applyNumberFormat="1" applyFont="1" applyFill="1" applyBorder="1" applyAlignment="1">
      <alignment horizontal="center" vertical="center"/>
    </xf>
    <xf numFmtId="164" fontId="33" fillId="19" borderId="28" xfId="0" applyNumberFormat="1" applyFont="1" applyFill="1" applyBorder="1" applyAlignment="1">
      <alignment horizontal="center" vertical="center"/>
    </xf>
    <xf numFmtId="164" fontId="33" fillId="19" borderId="29" xfId="0" applyNumberFormat="1" applyFont="1" applyFill="1" applyBorder="1" applyAlignment="1">
      <alignment horizontal="center" vertical="center"/>
    </xf>
    <xf numFmtId="164" fontId="33" fillId="19" borderId="18" xfId="0" applyNumberFormat="1" applyFont="1" applyFill="1" applyBorder="1" applyAlignment="1">
      <alignment horizontal="center" vertical="center"/>
    </xf>
    <xf numFmtId="164" fontId="33" fillId="19" borderId="98" xfId="0" applyNumberFormat="1" applyFont="1" applyFill="1" applyBorder="1" applyAlignment="1">
      <alignment horizontal="center" vertical="center"/>
    </xf>
    <xf numFmtId="164" fontId="33" fillId="19" borderId="73" xfId="0" applyNumberFormat="1" applyFont="1" applyFill="1" applyBorder="1" applyAlignment="1">
      <alignment horizontal="center" vertical="center"/>
    </xf>
    <xf numFmtId="0" fontId="22" fillId="0" borderId="104" xfId="0" applyFont="1" applyBorder="1" applyAlignment="1">
      <alignment horizontal="left" vertical="center" wrapText="1"/>
    </xf>
    <xf numFmtId="0" fontId="22" fillId="0" borderId="68" xfId="0" applyFont="1" applyBorder="1" applyAlignment="1">
      <alignment horizontal="left" vertical="center" wrapText="1"/>
    </xf>
    <xf numFmtId="9" fontId="33" fillId="0" borderId="28" xfId="0" applyNumberFormat="1" applyFont="1" applyBorder="1" applyAlignment="1">
      <alignment horizontal="center" vertical="center"/>
    </xf>
    <xf numFmtId="9" fontId="33" fillId="0" borderId="29" xfId="0" applyNumberFormat="1" applyFont="1" applyBorder="1" applyAlignment="1">
      <alignment horizontal="center" vertical="center"/>
    </xf>
    <xf numFmtId="9" fontId="33" fillId="0" borderId="18" xfId="0" applyNumberFormat="1" applyFont="1" applyBorder="1" applyAlignment="1">
      <alignment horizontal="center" vertical="center"/>
    </xf>
    <xf numFmtId="9" fontId="33" fillId="0" borderId="98" xfId="0" applyNumberFormat="1" applyFont="1" applyBorder="1" applyAlignment="1">
      <alignment horizontal="center" vertical="center"/>
    </xf>
    <xf numFmtId="164" fontId="33" fillId="0" borderId="74" xfId="0" applyNumberFormat="1" applyFont="1" applyBorder="1" applyAlignment="1">
      <alignment horizontal="center" vertical="center"/>
    </xf>
    <xf numFmtId="164" fontId="33" fillId="0" borderId="97" xfId="0" applyNumberFormat="1" applyFont="1" applyBorder="1" applyAlignment="1">
      <alignment horizontal="center" vertical="center"/>
    </xf>
    <xf numFmtId="9" fontId="33" fillId="0" borderId="62" xfId="0" applyNumberFormat="1" applyFont="1" applyBorder="1" applyAlignment="1">
      <alignment horizontal="center" vertical="center"/>
    </xf>
    <xf numFmtId="9" fontId="33" fillId="0" borderId="74" xfId="0" applyNumberFormat="1" applyFont="1" applyBorder="1" applyAlignment="1">
      <alignment horizontal="center" vertical="center"/>
    </xf>
    <xf numFmtId="0" fontId="25" fillId="8" borderId="76" xfId="0" applyFont="1" applyFill="1" applyBorder="1" applyAlignment="1">
      <alignment horizontal="center" vertical="center" wrapText="1"/>
    </xf>
    <xf numFmtId="0" fontId="25" fillId="8" borderId="71" xfId="0" applyFont="1" applyFill="1" applyBorder="1" applyAlignment="1">
      <alignment horizontal="center" vertical="center" wrapText="1"/>
    </xf>
    <xf numFmtId="0" fontId="25" fillId="10" borderId="54" xfId="0" applyFont="1" applyFill="1" applyBorder="1" applyAlignment="1">
      <alignment horizontal="center" vertical="center" wrapText="1"/>
    </xf>
    <xf numFmtId="0" fontId="25" fillId="10" borderId="55" xfId="0" applyFont="1" applyFill="1" applyBorder="1" applyAlignment="1">
      <alignment horizontal="center" vertical="center" wrapText="1"/>
    </xf>
    <xf numFmtId="0" fontId="25" fillId="10" borderId="64" xfId="0" applyFont="1" applyFill="1" applyBorder="1" applyAlignment="1">
      <alignment horizontal="center" vertical="center" wrapText="1"/>
    </xf>
    <xf numFmtId="0" fontId="25" fillId="8" borderId="103" xfId="0" applyFont="1" applyFill="1" applyBorder="1" applyAlignment="1">
      <alignment horizontal="center" vertical="center" textRotation="90" wrapText="1"/>
    </xf>
    <xf numFmtId="164" fontId="33" fillId="19" borderId="120" xfId="0" applyNumberFormat="1" applyFont="1" applyFill="1" applyBorder="1" applyAlignment="1">
      <alignment horizontal="center" vertical="center"/>
    </xf>
    <xf numFmtId="164" fontId="33" fillId="19" borderId="105" xfId="0" applyNumberFormat="1" applyFont="1" applyFill="1" applyBorder="1" applyAlignment="1">
      <alignment horizontal="center" vertical="center"/>
    </xf>
    <xf numFmtId="164" fontId="33" fillId="19" borderId="116" xfId="0" applyNumberFormat="1" applyFont="1" applyFill="1" applyBorder="1" applyAlignment="1">
      <alignment horizontal="center" vertical="center"/>
    </xf>
    <xf numFmtId="164" fontId="33" fillId="19" borderId="26" xfId="0" applyNumberFormat="1" applyFont="1" applyFill="1" applyBorder="1" applyAlignment="1">
      <alignment horizontal="center" vertical="center"/>
    </xf>
    <xf numFmtId="9" fontId="33" fillId="19" borderId="26" xfId="0" applyNumberFormat="1" applyFont="1" applyFill="1" applyBorder="1" applyAlignment="1">
      <alignment horizontal="center" vertical="center"/>
    </xf>
    <xf numFmtId="9" fontId="33" fillId="0" borderId="17" xfId="0" applyNumberFormat="1" applyFont="1" applyBorder="1" applyAlignment="1">
      <alignment horizontal="center" vertical="center" wrapText="1"/>
    </xf>
    <xf numFmtId="0" fontId="33" fillId="0" borderId="17"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0" xfId="0" applyFont="1" applyAlignment="1">
      <alignment horizontal="center" vertical="center" wrapText="1"/>
    </xf>
    <xf numFmtId="0" fontId="22" fillId="0" borderId="70" xfId="0" applyFont="1" applyBorder="1" applyAlignment="1">
      <alignment horizontal="center" vertical="center" wrapText="1"/>
    </xf>
    <xf numFmtId="0" fontId="22" fillId="0" borderId="68" xfId="0" applyFont="1" applyBorder="1" applyAlignment="1">
      <alignment horizontal="center" vertical="center" wrapText="1"/>
    </xf>
    <xf numFmtId="0" fontId="25" fillId="10" borderId="91" xfId="0" applyFont="1" applyFill="1" applyBorder="1" applyAlignment="1">
      <alignment horizontal="center" vertical="center" wrapText="1"/>
    </xf>
    <xf numFmtId="0" fontId="25" fillId="10" borderId="51" xfId="0" applyFont="1" applyFill="1" applyBorder="1" applyAlignment="1">
      <alignment horizontal="center" vertical="center" wrapText="1"/>
    </xf>
    <xf numFmtId="0" fontId="25" fillId="10" borderId="90" xfId="0" applyFont="1" applyFill="1" applyBorder="1" applyAlignment="1">
      <alignment horizontal="center" vertical="center" wrapText="1"/>
    </xf>
    <xf numFmtId="0" fontId="25" fillId="10" borderId="69" xfId="0" applyFont="1" applyFill="1" applyBorder="1" applyAlignment="1">
      <alignment horizontal="center" vertical="center" wrapText="1"/>
    </xf>
    <xf numFmtId="0" fontId="25" fillId="10" borderId="52"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55" xfId="0" applyFont="1" applyFill="1" applyBorder="1" applyAlignment="1">
      <alignment horizontal="center" vertical="center" wrapText="1"/>
    </xf>
    <xf numFmtId="164" fontId="33" fillId="19" borderId="25" xfId="0" applyNumberFormat="1" applyFont="1" applyFill="1" applyBorder="1" applyAlignment="1">
      <alignment horizontal="center" vertical="center"/>
    </xf>
    <xf numFmtId="9" fontId="33" fillId="19" borderId="26" xfId="0" applyNumberFormat="1" applyFont="1" applyFill="1" applyBorder="1" applyAlignment="1">
      <alignment horizontal="center" vertical="center" wrapText="1"/>
    </xf>
    <xf numFmtId="0" fontId="33" fillId="19" borderId="26" xfId="0" applyFont="1" applyFill="1" applyBorder="1" applyAlignment="1">
      <alignment horizontal="center" vertical="center" wrapText="1"/>
    </xf>
    <xf numFmtId="0" fontId="33" fillId="19" borderId="72" xfId="0" applyFont="1" applyFill="1" applyBorder="1" applyAlignment="1">
      <alignment horizontal="center" vertical="center" wrapText="1"/>
    </xf>
    <xf numFmtId="9" fontId="33" fillId="19" borderId="72" xfId="0" applyNumberFormat="1" applyFont="1" applyFill="1" applyBorder="1" applyAlignment="1">
      <alignment horizontal="center" vertical="center"/>
    </xf>
    <xf numFmtId="9" fontId="33" fillId="19" borderId="93" xfId="0" applyNumberFormat="1" applyFont="1" applyFill="1" applyBorder="1" applyAlignment="1">
      <alignment horizontal="center" vertical="center"/>
    </xf>
    <xf numFmtId="164" fontId="33" fillId="0" borderId="27" xfId="0" applyNumberFormat="1" applyFont="1" applyBorder="1" applyAlignment="1">
      <alignment horizontal="center" vertical="center"/>
    </xf>
    <xf numFmtId="0" fontId="33" fillId="0" borderId="73" xfId="0" applyFont="1" applyBorder="1" applyAlignment="1">
      <alignment horizontal="center" vertical="center" wrapText="1"/>
    </xf>
    <xf numFmtId="0" fontId="33" fillId="0" borderId="28" xfId="0" applyFont="1" applyBorder="1" applyAlignment="1">
      <alignment horizontal="center" vertical="center" wrapText="1"/>
    </xf>
    <xf numFmtId="164" fontId="33" fillId="19" borderId="27" xfId="0" applyNumberFormat="1" applyFont="1" applyFill="1" applyBorder="1" applyAlignment="1">
      <alignment horizontal="center" vertical="center"/>
    </xf>
    <xf numFmtId="0" fontId="33" fillId="19" borderId="28" xfId="0" applyFont="1" applyFill="1" applyBorder="1" applyAlignment="1">
      <alignment horizontal="center" vertical="center" wrapText="1"/>
    </xf>
    <xf numFmtId="164" fontId="33" fillId="0" borderId="121" xfId="0" applyNumberFormat="1" applyFont="1" applyBorder="1" applyAlignment="1">
      <alignment horizontal="center" vertical="center"/>
    </xf>
    <xf numFmtId="9" fontId="33" fillId="0" borderId="62" xfId="0" applyNumberFormat="1" applyFont="1" applyBorder="1" applyAlignment="1">
      <alignment horizontal="center" vertical="center" wrapText="1"/>
    </xf>
    <xf numFmtId="0" fontId="33" fillId="0" borderId="62" xfId="0" applyFont="1" applyBorder="1" applyAlignment="1">
      <alignment horizontal="center" vertical="center" wrapText="1"/>
    </xf>
    <xf numFmtId="0" fontId="33" fillId="0" borderId="94" xfId="0" applyFont="1" applyBorder="1" applyAlignment="1">
      <alignment horizontal="center" vertical="center" wrapText="1"/>
    </xf>
    <xf numFmtId="0" fontId="25" fillId="8" borderId="56" xfId="0" applyFont="1" applyFill="1" applyBorder="1" applyAlignment="1">
      <alignment horizontal="center" vertical="center" wrapText="1"/>
    </xf>
    <xf numFmtId="0" fontId="29" fillId="0" borderId="121" xfId="0" applyFont="1" applyBorder="1" applyAlignment="1">
      <alignment horizontal="center" vertical="center" wrapText="1"/>
    </xf>
    <xf numFmtId="0" fontId="29" fillId="0" borderId="97" xfId="0" applyFont="1" applyBorder="1" applyAlignment="1">
      <alignment horizontal="center" vertical="center" wrapText="1"/>
    </xf>
    <xf numFmtId="0" fontId="29" fillId="19" borderId="106" xfId="0" applyFont="1" applyFill="1" applyBorder="1" applyAlignment="1">
      <alignment horizontal="center" vertical="center" wrapText="1"/>
    </xf>
    <xf numFmtId="0" fontId="29" fillId="19" borderId="98" xfId="0" applyFont="1" applyFill="1" applyBorder="1" applyAlignment="1">
      <alignment horizontal="center" vertical="center" wrapText="1"/>
    </xf>
    <xf numFmtId="0" fontId="29" fillId="0" borderId="106" xfId="0" applyFont="1" applyBorder="1" applyAlignment="1">
      <alignment horizontal="center" vertical="center" wrapText="1"/>
    </xf>
    <xf numFmtId="0" fontId="29" fillId="0" borderId="98" xfId="0" applyFont="1" applyBorder="1" applyAlignment="1">
      <alignment horizontal="center" vertical="center" wrapText="1"/>
    </xf>
    <xf numFmtId="0" fontId="29" fillId="19" borderId="120" xfId="0" applyFont="1" applyFill="1" applyBorder="1" applyAlignment="1">
      <alignment horizontal="center" vertical="center" wrapText="1"/>
    </xf>
    <xf numFmtId="0" fontId="29" fillId="19" borderId="116" xfId="0" applyFont="1" applyFill="1" applyBorder="1" applyAlignment="1">
      <alignment horizontal="center" vertical="center" wrapText="1"/>
    </xf>
    <xf numFmtId="0" fontId="33" fillId="0" borderId="74" xfId="0" applyFont="1" applyBorder="1" applyAlignment="1">
      <alignment horizontal="center" vertical="center" wrapText="1"/>
    </xf>
    <xf numFmtId="164" fontId="33" fillId="0" borderId="61" xfId="0" applyNumberFormat="1" applyFont="1" applyBorder="1" applyAlignment="1">
      <alignment horizontal="center" vertical="center"/>
    </xf>
    <xf numFmtId="165" fontId="18" fillId="19" borderId="107" xfId="0" applyNumberFormat="1" applyFont="1" applyFill="1" applyBorder="1" applyAlignment="1">
      <alignment horizontal="center" vertical="center" wrapText="1"/>
    </xf>
    <xf numFmtId="165" fontId="18" fillId="19" borderId="43" xfId="0" applyNumberFormat="1" applyFont="1" applyFill="1" applyBorder="1" applyAlignment="1">
      <alignment horizontal="center" vertical="center" wrapText="1"/>
    </xf>
    <xf numFmtId="165" fontId="18" fillId="19" borderId="109" xfId="0" applyNumberFormat="1" applyFont="1" applyFill="1" applyBorder="1" applyAlignment="1">
      <alignment horizontal="center" vertical="center" wrapText="1"/>
    </xf>
    <xf numFmtId="165" fontId="18" fillId="19" borderId="108" xfId="0" applyNumberFormat="1" applyFont="1" applyFill="1" applyBorder="1" applyAlignment="1">
      <alignment horizontal="center" vertical="center" wrapText="1"/>
    </xf>
    <xf numFmtId="165" fontId="18" fillId="19" borderId="46" xfId="0" applyNumberFormat="1" applyFont="1" applyFill="1" applyBorder="1" applyAlignment="1">
      <alignment horizontal="center" vertical="center" wrapText="1"/>
    </xf>
    <xf numFmtId="165" fontId="18" fillId="19" borderId="67" xfId="0" applyNumberFormat="1" applyFont="1" applyFill="1" applyBorder="1" applyAlignment="1">
      <alignment horizontal="center" vertical="center" wrapText="1"/>
    </xf>
    <xf numFmtId="167" fontId="29" fillId="19" borderId="17" xfId="0" applyNumberFormat="1" applyFont="1" applyFill="1" applyBorder="1" applyAlignment="1">
      <alignment horizontal="center" vertical="center" wrapText="1"/>
    </xf>
    <xf numFmtId="167" fontId="29" fillId="19" borderId="28" xfId="0" applyNumberFormat="1" applyFont="1" applyFill="1" applyBorder="1" applyAlignment="1">
      <alignment horizontal="center" vertical="center" wrapText="1"/>
    </xf>
    <xf numFmtId="9" fontId="29" fillId="19" borderId="91" xfId="0" applyNumberFormat="1" applyFont="1" applyFill="1" applyBorder="1" applyAlignment="1">
      <alignment horizontal="center" vertical="center" wrapText="1"/>
    </xf>
    <xf numFmtId="9" fontId="29" fillId="19" borderId="51" xfId="0" applyNumberFormat="1" applyFont="1" applyFill="1" applyBorder="1" applyAlignment="1">
      <alignment horizontal="center" vertical="center" wrapText="1"/>
    </xf>
    <xf numFmtId="9" fontId="29" fillId="19" borderId="52" xfId="0" applyNumberFormat="1" applyFont="1" applyFill="1" applyBorder="1" applyAlignment="1">
      <alignment horizontal="center" vertical="center" wrapText="1"/>
    </xf>
    <xf numFmtId="9" fontId="29" fillId="19" borderId="45" xfId="0" applyNumberFormat="1" applyFont="1" applyFill="1" applyBorder="1" applyAlignment="1">
      <alignment horizontal="center" vertical="center" wrapText="1"/>
    </xf>
    <xf numFmtId="9" fontId="29" fillId="19" borderId="46" xfId="0" applyNumberFormat="1" applyFont="1" applyFill="1" applyBorder="1" applyAlignment="1">
      <alignment horizontal="center" vertical="center" wrapText="1"/>
    </xf>
    <xf numFmtId="9" fontId="29" fillId="19" borderId="67" xfId="0" applyNumberFormat="1" applyFont="1" applyFill="1" applyBorder="1" applyAlignment="1">
      <alignment horizontal="center" vertical="center" wrapText="1"/>
    </xf>
    <xf numFmtId="167" fontId="29" fillId="0" borderId="17" xfId="0" applyNumberFormat="1" applyFont="1" applyBorder="1" applyAlignment="1">
      <alignment horizontal="center" vertical="center" wrapText="1"/>
    </xf>
    <xf numFmtId="167" fontId="29" fillId="0" borderId="28" xfId="0" applyNumberFormat="1" applyFont="1" applyBorder="1" applyAlignment="1">
      <alignment horizontal="center" vertical="center" wrapText="1"/>
    </xf>
    <xf numFmtId="165" fontId="18" fillId="0" borderId="107" xfId="0" applyNumberFormat="1" applyFont="1" applyBorder="1" applyAlignment="1">
      <alignment horizontal="center" vertical="center" wrapText="1"/>
    </xf>
    <xf numFmtId="165" fontId="18" fillId="0" borderId="43" xfId="0" applyNumberFormat="1" applyFont="1" applyBorder="1" applyAlignment="1">
      <alignment horizontal="center" vertical="center" wrapText="1"/>
    </xf>
    <xf numFmtId="165" fontId="18" fillId="0" borderId="109" xfId="0" applyNumberFormat="1" applyFont="1" applyBorder="1" applyAlignment="1">
      <alignment horizontal="center" vertical="center" wrapText="1"/>
    </xf>
    <xf numFmtId="165" fontId="18" fillId="0" borderId="108" xfId="0" applyNumberFormat="1" applyFont="1" applyBorder="1" applyAlignment="1">
      <alignment horizontal="center" vertical="center" wrapText="1"/>
    </xf>
    <xf numFmtId="165" fontId="18" fillId="0" borderId="46" xfId="0" applyNumberFormat="1" applyFont="1" applyBorder="1" applyAlignment="1">
      <alignment horizontal="center" vertical="center" wrapText="1"/>
    </xf>
    <xf numFmtId="165" fontId="18" fillId="0" borderId="67" xfId="0" applyNumberFormat="1" applyFont="1" applyBorder="1" applyAlignment="1">
      <alignment horizontal="center" vertical="center" wrapText="1"/>
    </xf>
    <xf numFmtId="165" fontId="18" fillId="0" borderId="18" xfId="0" applyNumberFormat="1" applyFont="1" applyBorder="1" applyAlignment="1">
      <alignment horizontal="center" vertical="center" wrapText="1"/>
    </xf>
    <xf numFmtId="9" fontId="29" fillId="0" borderId="17" xfId="0" applyNumberFormat="1" applyFont="1" applyBorder="1" applyAlignment="1">
      <alignment horizontal="center" vertical="center" wrapText="1"/>
    </xf>
    <xf numFmtId="0" fontId="29" fillId="0" borderId="17" xfId="0" applyFont="1" applyBorder="1" applyAlignment="1">
      <alignment horizontal="center" vertical="center" wrapText="1"/>
    </xf>
    <xf numFmtId="0" fontId="29" fillId="0" borderId="28" xfId="0" applyFont="1" applyBorder="1" applyAlignment="1">
      <alignment horizontal="center" vertical="center" wrapText="1"/>
    </xf>
    <xf numFmtId="9" fontId="29" fillId="0" borderId="28" xfId="0" applyNumberFormat="1" applyFont="1" applyBorder="1" applyAlignment="1">
      <alignment horizontal="center" vertical="center" wrapText="1"/>
    </xf>
    <xf numFmtId="167" fontId="29" fillId="0" borderId="62" xfId="0" applyNumberFormat="1" applyFont="1" applyBorder="1" applyAlignment="1">
      <alignment horizontal="center" vertical="center" wrapText="1"/>
    </xf>
    <xf numFmtId="9" fontId="29" fillId="0" borderId="62" xfId="0" applyNumberFormat="1" applyFont="1" applyBorder="1" applyAlignment="1">
      <alignment horizontal="center" vertical="center" wrapText="1"/>
    </xf>
    <xf numFmtId="9" fontId="29" fillId="0" borderId="94" xfId="0" applyNumberFormat="1" applyFont="1" applyBorder="1" applyAlignment="1">
      <alignment horizontal="center" vertical="center" wrapText="1"/>
    </xf>
    <xf numFmtId="9" fontId="29" fillId="0" borderId="73" xfId="0" applyNumberFormat="1" applyFont="1" applyBorder="1" applyAlignment="1">
      <alignment horizontal="center" vertical="center" wrapText="1"/>
    </xf>
    <xf numFmtId="165" fontId="18" fillId="0" borderId="27" xfId="0" applyNumberFormat="1" applyFont="1" applyBorder="1" applyAlignment="1">
      <alignment horizontal="center" vertical="center" wrapText="1"/>
    </xf>
    <xf numFmtId="165" fontId="18" fillId="0" borderId="61" xfId="0" applyNumberFormat="1" applyFont="1" applyBorder="1" applyAlignment="1">
      <alignment horizontal="center" vertical="center" wrapText="1"/>
    </xf>
    <xf numFmtId="9" fontId="29" fillId="0" borderId="74" xfId="0" applyNumberFormat="1" applyFont="1" applyBorder="1" applyAlignment="1">
      <alignment horizontal="center" vertical="center" wrapText="1"/>
    </xf>
    <xf numFmtId="0" fontId="22" fillId="19" borderId="78" xfId="0" applyFont="1" applyFill="1" applyBorder="1" applyAlignment="1">
      <alignment horizontal="center" vertical="center" wrapText="1"/>
    </xf>
    <xf numFmtId="165" fontId="18" fillId="19" borderId="18" xfId="0" applyNumberFormat="1" applyFont="1" applyFill="1" applyBorder="1" applyAlignment="1">
      <alignment horizontal="center" vertical="center" wrapText="1"/>
    </xf>
    <xf numFmtId="9" fontId="29" fillId="19" borderId="17" xfId="0" applyNumberFormat="1" applyFont="1" applyFill="1" applyBorder="1" applyAlignment="1">
      <alignment horizontal="center" vertical="center" wrapText="1"/>
    </xf>
    <xf numFmtId="0" fontId="29" fillId="19" borderId="17" xfId="0" applyFont="1" applyFill="1" applyBorder="1" applyAlignment="1">
      <alignment horizontal="center" vertical="center" wrapText="1"/>
    </xf>
    <xf numFmtId="0" fontId="29" fillId="19" borderId="28" xfId="0" applyFont="1" applyFill="1" applyBorder="1" applyAlignment="1">
      <alignment horizontal="center" vertical="center" wrapText="1"/>
    </xf>
    <xf numFmtId="0" fontId="13" fillId="16" borderId="54" xfId="0" applyFont="1" applyFill="1" applyBorder="1" applyAlignment="1">
      <alignment horizontal="center" wrapText="1"/>
    </xf>
    <xf numFmtId="0" fontId="13" fillId="16" borderId="51" xfId="0" applyFont="1" applyFill="1" applyBorder="1" applyAlignment="1">
      <alignment horizontal="center" wrapText="1"/>
    </xf>
    <xf numFmtId="9" fontId="13" fillId="16" borderId="54" xfId="0" applyNumberFormat="1" applyFont="1" applyFill="1" applyBorder="1" applyAlignment="1">
      <alignment horizontal="center" wrapText="1"/>
    </xf>
    <xf numFmtId="9" fontId="13" fillId="16" borderId="55" xfId="0" applyNumberFormat="1" applyFont="1" applyFill="1" applyBorder="1" applyAlignment="1">
      <alignment horizontal="center" wrapText="1"/>
    </xf>
    <xf numFmtId="9" fontId="13" fillId="16" borderId="56" xfId="0" applyNumberFormat="1" applyFont="1" applyFill="1" applyBorder="1" applyAlignment="1">
      <alignment horizontal="center" wrapText="1"/>
    </xf>
    <xf numFmtId="9" fontId="13" fillId="16" borderId="51" xfId="0" applyNumberFormat="1" applyFont="1" applyFill="1" applyBorder="1" applyAlignment="1">
      <alignment horizontal="center" wrapText="1"/>
    </xf>
    <xf numFmtId="9" fontId="13" fillId="16" borderId="52" xfId="0" applyNumberFormat="1" applyFont="1" applyFill="1" applyBorder="1" applyAlignment="1">
      <alignment horizontal="center" wrapText="1"/>
    </xf>
    <xf numFmtId="9" fontId="13" fillId="16" borderId="50" xfId="0" applyNumberFormat="1" applyFont="1" applyFill="1" applyBorder="1" applyAlignment="1">
      <alignment horizontal="center" wrapText="1"/>
    </xf>
    <xf numFmtId="165" fontId="18" fillId="19" borderId="24" xfId="0" applyNumberFormat="1" applyFont="1" applyFill="1" applyBorder="1" applyAlignment="1">
      <alignment horizontal="center" vertical="center" wrapText="1"/>
    </xf>
    <xf numFmtId="165" fontId="18" fillId="19" borderId="21" xfId="0" applyNumberFormat="1" applyFont="1" applyFill="1" applyBorder="1" applyAlignment="1">
      <alignment horizontal="center" vertical="center" wrapText="1"/>
    </xf>
    <xf numFmtId="9" fontId="29" fillId="19" borderId="26" xfId="0" applyNumberFormat="1" applyFont="1" applyFill="1" applyBorder="1" applyAlignment="1">
      <alignment horizontal="center" vertical="center" wrapText="1"/>
    </xf>
    <xf numFmtId="0" fontId="29" fillId="19" borderId="26" xfId="0" applyFont="1" applyFill="1" applyBorder="1" applyAlignment="1">
      <alignment horizontal="center" vertical="center" wrapText="1"/>
    </xf>
    <xf numFmtId="165" fontId="18" fillId="19" borderId="95" xfId="0" applyNumberFormat="1" applyFont="1" applyFill="1" applyBorder="1" applyAlignment="1">
      <alignment horizontal="center" vertical="center" wrapText="1"/>
    </xf>
    <xf numFmtId="165" fontId="18" fillId="19" borderId="25" xfId="0" applyNumberFormat="1" applyFont="1" applyFill="1" applyBorder="1" applyAlignment="1">
      <alignment horizontal="center" vertical="center" wrapText="1"/>
    </xf>
    <xf numFmtId="165" fontId="18" fillId="19" borderId="27" xfId="0" applyNumberFormat="1"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83" xfId="0" applyFont="1" applyBorder="1" applyAlignment="1">
      <alignment horizontal="center" vertical="center" wrapText="1"/>
    </xf>
    <xf numFmtId="0" fontId="22" fillId="19" borderId="47" xfId="0" applyFont="1" applyFill="1" applyBorder="1" applyAlignment="1">
      <alignment horizontal="center" vertical="center" wrapText="1"/>
    </xf>
    <xf numFmtId="0" fontId="22" fillId="19" borderId="108" xfId="0" applyFont="1" applyFill="1" applyBorder="1" applyAlignment="1">
      <alignment horizontal="center" vertical="center" wrapText="1"/>
    </xf>
    <xf numFmtId="0" fontId="29" fillId="19" borderId="72" xfId="0" applyFont="1" applyFill="1" applyBorder="1" applyAlignment="1">
      <alignment horizontal="center" vertical="center" wrapText="1"/>
    </xf>
    <xf numFmtId="164" fontId="2" fillId="4" borderId="114" xfId="0" applyNumberFormat="1" applyFont="1" applyFill="1" applyBorder="1" applyAlignment="1">
      <alignment horizontal="center" vertical="center" wrapText="1"/>
    </xf>
    <xf numFmtId="164" fontId="2" fillId="4" borderId="110" xfId="0" applyNumberFormat="1" applyFont="1" applyFill="1" applyBorder="1" applyAlignment="1">
      <alignment horizontal="center" vertical="center" wrapText="1"/>
    </xf>
    <xf numFmtId="0" fontId="15" fillId="0" borderId="0" xfId="0" applyFont="1" applyAlignment="1">
      <alignment horizontal="center" wrapText="1"/>
    </xf>
    <xf numFmtId="0" fontId="13" fillId="12" borderId="54" xfId="0" applyFont="1" applyFill="1" applyBorder="1" applyAlignment="1">
      <alignment horizontal="center" wrapText="1"/>
    </xf>
    <xf numFmtId="0" fontId="13" fillId="12" borderId="55" xfId="0" applyFont="1" applyFill="1" applyBorder="1" applyAlignment="1">
      <alignment horizontal="center" wrapText="1"/>
    </xf>
    <xf numFmtId="0" fontId="13" fillId="12" borderId="56" xfId="0" applyFont="1" applyFill="1" applyBorder="1" applyAlignment="1">
      <alignment horizontal="center" wrapText="1"/>
    </xf>
    <xf numFmtId="0" fontId="13" fillId="13" borderId="55" xfId="0" applyFont="1" applyFill="1" applyBorder="1" applyAlignment="1">
      <alignment horizontal="center" wrapText="1"/>
    </xf>
    <xf numFmtId="0" fontId="13" fillId="13" borderId="56" xfId="0" applyFont="1" applyFill="1" applyBorder="1" applyAlignment="1">
      <alignment horizontal="center" wrapText="1"/>
    </xf>
    <xf numFmtId="0" fontId="13" fillId="11" borderId="54" xfId="0" applyFont="1" applyFill="1" applyBorder="1" applyAlignment="1">
      <alignment horizontal="center" wrapText="1"/>
    </xf>
    <xf numFmtId="0" fontId="13" fillId="11" borderId="55" xfId="0" applyFont="1" applyFill="1" applyBorder="1" applyAlignment="1">
      <alignment horizontal="center" wrapText="1"/>
    </xf>
    <xf numFmtId="0" fontId="13" fillId="11" borderId="56" xfId="0" applyFont="1" applyFill="1" applyBorder="1" applyAlignment="1">
      <alignment horizontal="center" wrapText="1"/>
    </xf>
    <xf numFmtId="0" fontId="13" fillId="15" borderId="54" xfId="0" applyFont="1" applyFill="1" applyBorder="1" applyAlignment="1">
      <alignment horizontal="center" wrapText="1"/>
    </xf>
    <xf numFmtId="0" fontId="13" fillId="15" borderId="55" xfId="0" applyFont="1" applyFill="1" applyBorder="1" applyAlignment="1">
      <alignment horizontal="center" wrapText="1"/>
    </xf>
    <xf numFmtId="0" fontId="13" fillId="15" borderId="56" xfId="0" applyFont="1" applyFill="1" applyBorder="1" applyAlignment="1">
      <alignment horizontal="center" wrapText="1"/>
    </xf>
    <xf numFmtId="0" fontId="15" fillId="7" borderId="54" xfId="0" applyFont="1" applyFill="1" applyBorder="1" applyAlignment="1">
      <alignment horizontal="center" wrapText="1"/>
    </xf>
    <xf numFmtId="0" fontId="15" fillId="7" borderId="55" xfId="0" applyFont="1" applyFill="1" applyBorder="1" applyAlignment="1">
      <alignment horizontal="center" wrapText="1"/>
    </xf>
    <xf numFmtId="0" fontId="15" fillId="7" borderId="56" xfId="0" applyFont="1" applyFill="1" applyBorder="1" applyAlignment="1">
      <alignment horizontal="center" wrapText="1"/>
    </xf>
    <xf numFmtId="0" fontId="29" fillId="0" borderId="29" xfId="0" applyFont="1" applyBorder="1" applyAlignment="1">
      <alignment horizontal="center" vertical="center" wrapText="1"/>
    </xf>
    <xf numFmtId="0" fontId="29" fillId="0" borderId="43" xfId="0" applyFont="1" applyBorder="1" applyAlignment="1">
      <alignment horizontal="center" vertical="center" wrapText="1"/>
    </xf>
    <xf numFmtId="0" fontId="22" fillId="0" borderId="80" xfId="0" applyFont="1" applyBorder="1" applyAlignment="1">
      <alignment horizontal="center" vertical="center" wrapText="1"/>
    </xf>
    <xf numFmtId="165" fontId="18" fillId="0" borderId="17" xfId="0" applyNumberFormat="1" applyFont="1" applyBorder="1" applyAlignment="1">
      <alignment horizontal="center" vertical="center" wrapText="1"/>
    </xf>
    <xf numFmtId="165" fontId="18" fillId="0" borderId="28" xfId="0" applyNumberFormat="1" applyFont="1" applyBorder="1" applyAlignment="1">
      <alignment horizontal="center" vertical="center" wrapText="1"/>
    </xf>
    <xf numFmtId="165" fontId="18" fillId="0" borderId="62" xfId="0" applyNumberFormat="1" applyFont="1" applyBorder="1" applyAlignment="1">
      <alignment horizontal="center" vertical="center" wrapText="1"/>
    </xf>
    <xf numFmtId="165" fontId="18" fillId="0" borderId="94" xfId="0" applyNumberFormat="1" applyFont="1" applyBorder="1" applyAlignment="1">
      <alignment horizontal="center" vertical="center" wrapText="1"/>
    </xf>
    <xf numFmtId="165" fontId="18" fillId="0" borderId="73" xfId="0" applyNumberFormat="1" applyFont="1" applyBorder="1" applyAlignment="1">
      <alignment horizontal="center" vertical="center" wrapText="1"/>
    </xf>
    <xf numFmtId="165" fontId="18" fillId="0" borderId="74" xfId="0" applyNumberFormat="1" applyFont="1" applyBorder="1" applyAlignment="1">
      <alignment horizontal="center" vertical="center" wrapText="1"/>
    </xf>
    <xf numFmtId="0" fontId="25" fillId="8" borderId="64" xfId="0" applyFont="1" applyFill="1" applyBorder="1" applyAlignment="1">
      <alignment horizontal="center" vertical="center" wrapText="1"/>
    </xf>
    <xf numFmtId="0" fontId="25" fillId="8" borderId="90" xfId="0" applyFont="1" applyFill="1" applyBorder="1" applyAlignment="1">
      <alignment horizontal="center" vertical="center" wrapText="1"/>
    </xf>
    <xf numFmtId="0" fontId="25" fillId="8" borderId="86" xfId="0" applyFont="1" applyFill="1" applyBorder="1" applyAlignment="1">
      <alignment horizontal="center" vertical="center" wrapText="1"/>
    </xf>
    <xf numFmtId="0" fontId="25" fillId="8" borderId="89" xfId="0" applyFont="1" applyFill="1" applyBorder="1" applyAlignment="1">
      <alignment horizontal="center" vertical="center" wrapText="1"/>
    </xf>
    <xf numFmtId="0" fontId="25" fillId="8" borderId="91" xfId="0" applyFont="1" applyFill="1" applyBorder="1" applyAlignment="1">
      <alignment horizontal="center" vertical="center" wrapText="1"/>
    </xf>
    <xf numFmtId="0" fontId="25" fillId="8" borderId="51" xfId="0" applyFont="1" applyFill="1" applyBorder="1" applyAlignment="1">
      <alignment horizontal="center" vertical="center" wrapText="1"/>
    </xf>
    <xf numFmtId="0" fontId="25" fillId="8" borderId="52" xfId="0" applyFont="1" applyFill="1" applyBorder="1" applyAlignment="1">
      <alignment horizontal="center" vertical="center" wrapText="1"/>
    </xf>
    <xf numFmtId="9" fontId="29" fillId="19" borderId="72" xfId="0" applyNumberFormat="1" applyFont="1" applyFill="1" applyBorder="1" applyAlignment="1">
      <alignment horizontal="center" vertical="center" wrapText="1"/>
    </xf>
    <xf numFmtId="9" fontId="29" fillId="19" borderId="73" xfId="0" applyNumberFormat="1" applyFont="1" applyFill="1" applyBorder="1" applyAlignment="1">
      <alignment horizontal="center" vertical="center" wrapText="1"/>
    </xf>
    <xf numFmtId="0" fontId="22" fillId="0" borderId="107"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10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67" xfId="0" applyFont="1" applyBorder="1" applyAlignment="1">
      <alignment horizontal="center" vertical="center" wrapText="1"/>
    </xf>
    <xf numFmtId="167" fontId="29" fillId="19" borderId="73" xfId="0" applyNumberFormat="1" applyFont="1" applyFill="1" applyBorder="1" applyAlignment="1">
      <alignment horizontal="center" vertical="center" wrapText="1"/>
    </xf>
    <xf numFmtId="165" fontId="18" fillId="19" borderId="87" xfId="0" applyNumberFormat="1" applyFont="1" applyFill="1" applyBorder="1" applyAlignment="1">
      <alignment horizontal="center" vertical="center" wrapText="1"/>
    </xf>
    <xf numFmtId="165" fontId="18" fillId="19" borderId="66" xfId="0" applyNumberFormat="1" applyFont="1" applyFill="1" applyBorder="1" applyAlignment="1">
      <alignment horizontal="center" vertical="center" wrapText="1"/>
    </xf>
    <xf numFmtId="0" fontId="22" fillId="19" borderId="107" xfId="0" applyFont="1" applyFill="1" applyBorder="1" applyAlignment="1">
      <alignment horizontal="center" vertical="center" wrapText="1"/>
    </xf>
    <xf numFmtId="9" fontId="29" fillId="19" borderId="42" xfId="0" applyNumberFormat="1" applyFont="1" applyFill="1" applyBorder="1" applyAlignment="1">
      <alignment horizontal="center" vertical="center" wrapText="1"/>
    </xf>
    <xf numFmtId="9" fontId="29" fillId="19" borderId="43" xfId="0" applyNumberFormat="1" applyFont="1" applyFill="1" applyBorder="1" applyAlignment="1">
      <alignment horizontal="center" vertical="center" wrapText="1"/>
    </xf>
    <xf numFmtId="9" fontId="29" fillId="19" borderId="109" xfId="0" applyNumberFormat="1" applyFont="1" applyFill="1" applyBorder="1" applyAlignment="1">
      <alignment horizontal="center" vertical="center" wrapText="1"/>
    </xf>
    <xf numFmtId="9" fontId="29" fillId="0" borderId="42" xfId="0" applyNumberFormat="1" applyFont="1" applyBorder="1" applyAlignment="1">
      <alignment horizontal="center" vertical="center" wrapText="1"/>
    </xf>
    <xf numFmtId="9" fontId="29" fillId="0" borderId="43" xfId="0" applyNumberFormat="1" applyFont="1" applyBorder="1" applyAlignment="1">
      <alignment horizontal="center" vertical="center" wrapText="1"/>
    </xf>
    <xf numFmtId="9" fontId="29" fillId="0" borderId="109" xfId="0" applyNumberFormat="1" applyFont="1" applyBorder="1" applyAlignment="1">
      <alignment horizontal="center" vertical="center" wrapText="1"/>
    </xf>
    <xf numFmtId="9" fontId="29" fillId="0" borderId="45" xfId="0" applyNumberFormat="1" applyFont="1" applyBorder="1" applyAlignment="1">
      <alignment horizontal="center" vertical="center" wrapText="1"/>
    </xf>
    <xf numFmtId="9" fontId="29" fillId="0" borderId="46" xfId="0" applyNumberFormat="1" applyFont="1" applyBorder="1" applyAlignment="1">
      <alignment horizontal="center" vertical="center" wrapText="1"/>
    </xf>
    <xf numFmtId="9" fontId="29" fillId="0" borderId="67" xfId="0" applyNumberFormat="1" applyFont="1" applyBorder="1" applyAlignment="1">
      <alignment horizontal="center" vertical="center" wrapText="1"/>
    </xf>
    <xf numFmtId="165" fontId="18" fillId="0" borderId="41" xfId="0" applyNumberFormat="1" applyFont="1" applyBorder="1" applyAlignment="1">
      <alignment horizontal="center" vertical="center" wrapText="1"/>
    </xf>
    <xf numFmtId="165" fontId="18" fillId="0" borderId="21" xfId="0" applyNumberFormat="1" applyFont="1" applyBorder="1" applyAlignment="1">
      <alignment horizontal="center" vertical="center" wrapText="1"/>
    </xf>
    <xf numFmtId="165" fontId="18" fillId="0" borderId="101" xfId="0" applyNumberFormat="1" applyFont="1" applyBorder="1" applyAlignment="1">
      <alignment horizontal="center" vertical="center" wrapText="1"/>
    </xf>
    <xf numFmtId="165" fontId="18" fillId="0" borderId="66" xfId="0" applyNumberFormat="1" applyFont="1" applyBorder="1" applyAlignment="1">
      <alignment horizontal="center" vertical="center" wrapText="1"/>
    </xf>
    <xf numFmtId="165" fontId="18" fillId="19" borderId="101" xfId="0" applyNumberFormat="1" applyFont="1" applyFill="1" applyBorder="1" applyAlignment="1">
      <alignment horizontal="center" vertical="center" wrapText="1"/>
    </xf>
    <xf numFmtId="165" fontId="18" fillId="19" borderId="41" xfId="0" applyNumberFormat="1" applyFont="1" applyFill="1" applyBorder="1" applyAlignment="1">
      <alignment horizontal="center" vertical="center" wrapText="1"/>
    </xf>
    <xf numFmtId="0" fontId="29" fillId="0" borderId="73" xfId="0" applyFont="1" applyBorder="1" applyAlignment="1">
      <alignment horizontal="center" vertical="center" wrapText="1"/>
    </xf>
    <xf numFmtId="167" fontId="29" fillId="0" borderId="73" xfId="0" applyNumberFormat="1" applyFont="1" applyBorder="1" applyAlignment="1">
      <alignment horizontal="center" vertical="center" wrapText="1"/>
    </xf>
    <xf numFmtId="0" fontId="29" fillId="19" borderId="73" xfId="0" applyFont="1" applyFill="1" applyBorder="1" applyAlignment="1">
      <alignment horizontal="center" vertical="center" wrapText="1"/>
    </xf>
    <xf numFmtId="165" fontId="18" fillId="19" borderId="17" xfId="0" applyNumberFormat="1" applyFont="1" applyFill="1" applyBorder="1" applyAlignment="1">
      <alignment horizontal="center" vertical="center" wrapText="1"/>
    </xf>
    <xf numFmtId="165" fontId="18" fillId="19" borderId="73" xfId="0" applyNumberFormat="1" applyFont="1" applyFill="1" applyBorder="1" applyAlignment="1">
      <alignment horizontal="center" vertical="center" wrapText="1"/>
    </xf>
    <xf numFmtId="165" fontId="29" fillId="0" borderId="28" xfId="0" applyNumberFormat="1" applyFont="1" applyBorder="1" applyAlignment="1">
      <alignment horizontal="center" vertical="center" wrapText="1"/>
    </xf>
    <xf numFmtId="9" fontId="29" fillId="0" borderId="29" xfId="0" applyNumberFormat="1" applyFont="1" applyBorder="1" applyAlignment="1">
      <alignment horizontal="center" vertical="center" wrapText="1"/>
    </xf>
    <xf numFmtId="9" fontId="29" fillId="0" borderId="98" xfId="0" applyNumberFormat="1" applyFont="1" applyBorder="1" applyAlignment="1">
      <alignment horizontal="center" vertical="center" wrapText="1"/>
    </xf>
    <xf numFmtId="165" fontId="18" fillId="19" borderId="28" xfId="0" applyNumberFormat="1" applyFont="1" applyFill="1" applyBorder="1" applyAlignment="1">
      <alignment horizontal="center" vertical="center" wrapText="1"/>
    </xf>
    <xf numFmtId="165" fontId="18" fillId="19" borderId="68" xfId="0" applyNumberFormat="1" applyFont="1" applyFill="1" applyBorder="1" applyAlignment="1">
      <alignment horizontal="center" vertical="center" wrapText="1"/>
    </xf>
    <xf numFmtId="165" fontId="18" fillId="19" borderId="57" xfId="0" applyNumberFormat="1" applyFont="1" applyFill="1" applyBorder="1" applyAlignment="1">
      <alignment horizontal="center" vertical="center" wrapText="1"/>
    </xf>
    <xf numFmtId="165" fontId="18" fillId="19" borderId="70" xfId="0" applyNumberFormat="1" applyFont="1" applyFill="1" applyBorder="1" applyAlignment="1">
      <alignment horizontal="center" vertical="center" wrapText="1"/>
    </xf>
    <xf numFmtId="167" fontId="29" fillId="19" borderId="22" xfId="0" applyNumberFormat="1" applyFont="1" applyFill="1" applyBorder="1" applyAlignment="1">
      <alignment horizontal="center" vertical="center" wrapText="1"/>
    </xf>
    <xf numFmtId="0" fontId="22" fillId="19" borderId="70" xfId="0" applyFont="1" applyFill="1" applyBorder="1" applyAlignment="1">
      <alignment horizontal="center" vertical="center" wrapText="1"/>
    </xf>
    <xf numFmtId="0" fontId="22" fillId="19" borderId="43" xfId="0" applyFont="1" applyFill="1" applyBorder="1" applyAlignment="1">
      <alignment horizontal="center" vertical="center" wrapText="1"/>
    </xf>
    <xf numFmtId="0" fontId="22" fillId="19" borderId="109" xfId="0" applyFont="1" applyFill="1" applyBorder="1" applyAlignment="1">
      <alignment horizontal="center" vertical="center" wrapText="1"/>
    </xf>
    <xf numFmtId="0" fontId="22" fillId="19" borderId="68" xfId="0" applyFont="1" applyFill="1" applyBorder="1" applyAlignment="1">
      <alignment horizontal="center" vertical="center" wrapText="1"/>
    </xf>
    <xf numFmtId="0" fontId="22" fillId="19" borderId="57" xfId="0" applyFont="1" applyFill="1" applyBorder="1" applyAlignment="1">
      <alignment horizontal="center" vertical="center" wrapText="1"/>
    </xf>
    <xf numFmtId="9" fontId="29" fillId="0" borderId="26" xfId="0" applyNumberFormat="1" applyFont="1" applyBorder="1" applyAlignment="1">
      <alignment horizontal="center" vertical="center" wrapText="1"/>
    </xf>
    <xf numFmtId="0" fontId="29" fillId="0" borderId="26" xfId="0" applyFont="1" applyBorder="1" applyAlignment="1">
      <alignment horizontal="center" vertical="center" wrapText="1"/>
    </xf>
    <xf numFmtId="0" fontId="29" fillId="0" borderId="72" xfId="0" applyFont="1" applyBorder="1" applyAlignment="1">
      <alignment horizontal="center" vertical="center" wrapText="1"/>
    </xf>
    <xf numFmtId="165" fontId="18" fillId="0" borderId="25" xfId="0" applyNumberFormat="1" applyFont="1" applyBorder="1" applyAlignment="1">
      <alignment horizontal="center" vertical="center" wrapText="1"/>
    </xf>
    <xf numFmtId="9" fontId="29" fillId="19" borderId="28" xfId="0" applyNumberFormat="1" applyFont="1" applyFill="1" applyBorder="1" applyAlignment="1">
      <alignment horizontal="center" vertical="center" wrapText="1"/>
    </xf>
    <xf numFmtId="9" fontId="29" fillId="19" borderId="29" xfId="0" applyNumberFormat="1" applyFont="1" applyFill="1" applyBorder="1" applyAlignment="1">
      <alignment horizontal="center" vertical="center" wrapText="1"/>
    </xf>
    <xf numFmtId="9" fontId="29" fillId="19" borderId="18" xfId="0" applyNumberFormat="1" applyFont="1" applyFill="1" applyBorder="1" applyAlignment="1">
      <alignment horizontal="center" vertical="center" wrapText="1"/>
    </xf>
    <xf numFmtId="0" fontId="29" fillId="0" borderId="93" xfId="0" applyFont="1" applyBorder="1" applyAlignment="1">
      <alignment horizontal="center" vertical="center" wrapText="1"/>
    </xf>
    <xf numFmtId="9" fontId="29" fillId="19" borderId="98" xfId="0" applyNumberFormat="1" applyFont="1" applyFill="1" applyBorder="1" applyAlignment="1">
      <alignment horizontal="center" vertical="center" wrapText="1"/>
    </xf>
    <xf numFmtId="165" fontId="18" fillId="19" borderId="61" xfId="0" applyNumberFormat="1" applyFont="1" applyFill="1" applyBorder="1" applyAlignment="1">
      <alignment horizontal="center" vertical="center" wrapText="1"/>
    </xf>
    <xf numFmtId="0" fontId="13" fillId="16" borderId="55" xfId="0" applyFont="1" applyFill="1" applyBorder="1" applyAlignment="1">
      <alignment horizontal="center" wrapText="1"/>
    </xf>
    <xf numFmtId="1" fontId="13" fillId="16" borderId="54" xfId="0" applyNumberFormat="1" applyFont="1" applyFill="1" applyBorder="1" applyAlignment="1">
      <alignment horizontal="center" wrapText="1"/>
    </xf>
    <xf numFmtId="1" fontId="13" fillId="16" borderId="55" xfId="0" applyNumberFormat="1" applyFont="1" applyFill="1" applyBorder="1" applyAlignment="1">
      <alignment horizontal="center" wrapText="1"/>
    </xf>
    <xf numFmtId="1" fontId="13" fillId="16" borderId="56" xfId="0" applyNumberFormat="1" applyFont="1" applyFill="1" applyBorder="1" applyAlignment="1">
      <alignment horizontal="center" wrapText="1"/>
    </xf>
    <xf numFmtId="1" fontId="13" fillId="16" borderId="50" xfId="0" applyNumberFormat="1" applyFont="1" applyFill="1" applyBorder="1" applyAlignment="1">
      <alignment horizontal="center" wrapText="1"/>
    </xf>
    <xf numFmtId="1" fontId="13" fillId="16" borderId="51" xfId="0" applyNumberFormat="1" applyFont="1" applyFill="1" applyBorder="1" applyAlignment="1">
      <alignment horizontal="center" wrapText="1"/>
    </xf>
    <xf numFmtId="1" fontId="13" fillId="16" borderId="52" xfId="0" applyNumberFormat="1" applyFont="1" applyFill="1" applyBorder="1" applyAlignment="1">
      <alignment horizontal="center" wrapText="1"/>
    </xf>
    <xf numFmtId="0" fontId="13" fillId="13" borderId="54" xfId="0" applyFont="1" applyFill="1" applyBorder="1" applyAlignment="1">
      <alignment horizontal="center" wrapText="1"/>
    </xf>
    <xf numFmtId="167" fontId="29" fillId="19" borderId="62" xfId="0" applyNumberFormat="1" applyFont="1" applyFill="1" applyBorder="1" applyAlignment="1">
      <alignment horizontal="center" vertical="center" wrapText="1"/>
    </xf>
    <xf numFmtId="167" fontId="29" fillId="19" borderId="74" xfId="0" applyNumberFormat="1" applyFont="1" applyFill="1" applyBorder="1" applyAlignment="1">
      <alignment horizontal="center" vertical="center" wrapText="1"/>
    </xf>
    <xf numFmtId="0" fontId="25" fillId="8" borderId="49" xfId="0" applyFont="1" applyFill="1" applyBorder="1" applyAlignment="1">
      <alignment horizontal="center" vertical="center" wrapText="1"/>
    </xf>
    <xf numFmtId="0" fontId="25" fillId="8" borderId="50" xfId="0" applyFont="1" applyFill="1" applyBorder="1" applyAlignment="1">
      <alignment horizontal="center" vertical="center" wrapText="1"/>
    </xf>
    <xf numFmtId="0" fontId="25" fillId="8" borderId="85" xfId="0" applyFont="1" applyFill="1" applyBorder="1" applyAlignment="1">
      <alignment horizontal="center" vertical="center" wrapText="1"/>
    </xf>
    <xf numFmtId="165" fontId="18" fillId="0" borderId="50" xfId="0" applyNumberFormat="1" applyFont="1" applyBorder="1" applyAlignment="1">
      <alignment horizontal="center" vertical="center" wrapText="1"/>
    </xf>
    <xf numFmtId="165" fontId="18" fillId="0" borderId="51" xfId="0" applyNumberFormat="1" applyFont="1" applyBorder="1" applyAlignment="1">
      <alignment horizontal="center" vertical="center" wrapText="1"/>
    </xf>
    <xf numFmtId="165" fontId="18" fillId="0" borderId="52" xfId="0" applyNumberFormat="1" applyFont="1" applyBorder="1" applyAlignment="1">
      <alignment horizontal="center" vertical="center" wrapText="1"/>
    </xf>
    <xf numFmtId="165" fontId="18" fillId="0" borderId="95" xfId="0" applyNumberFormat="1" applyFont="1" applyBorder="1" applyAlignment="1">
      <alignment horizontal="center" vertical="center" wrapText="1"/>
    </xf>
    <xf numFmtId="9" fontId="29" fillId="0" borderId="44" xfId="0" applyNumberFormat="1" applyFont="1" applyBorder="1" applyAlignment="1">
      <alignment horizontal="center" vertical="center" wrapText="1"/>
    </xf>
    <xf numFmtId="9" fontId="29" fillId="0" borderId="0" xfId="0" applyNumberFormat="1" applyFont="1" applyAlignment="1">
      <alignment horizontal="center" vertical="center" wrapText="1"/>
    </xf>
    <xf numFmtId="9" fontId="29" fillId="0" borderId="19" xfId="0" applyNumberFormat="1" applyFont="1" applyBorder="1" applyAlignment="1">
      <alignment horizontal="center" vertical="center" wrapText="1"/>
    </xf>
    <xf numFmtId="0" fontId="29" fillId="0" borderId="19" xfId="0" applyFont="1" applyBorder="1" applyAlignment="1">
      <alignment horizontal="center" vertical="center" wrapText="1"/>
    </xf>
    <xf numFmtId="9" fontId="29" fillId="0" borderId="48" xfId="0" applyNumberFormat="1" applyFont="1" applyBorder="1" applyAlignment="1">
      <alignment horizontal="center" vertical="center" wrapText="1"/>
    </xf>
    <xf numFmtId="9" fontId="29" fillId="0" borderId="72" xfId="0" applyNumberFormat="1" applyFont="1" applyBorder="1" applyAlignment="1">
      <alignment horizontal="center" vertical="center" wrapText="1"/>
    </xf>
    <xf numFmtId="165" fontId="18" fillId="0" borderId="90" xfId="0" applyNumberFormat="1" applyFont="1" applyBorder="1" applyAlignment="1">
      <alignment horizontal="center" vertical="center" wrapText="1"/>
    </xf>
    <xf numFmtId="9" fontId="29" fillId="0" borderId="91" xfId="0" applyNumberFormat="1" applyFont="1" applyBorder="1" applyAlignment="1">
      <alignment horizontal="center" vertical="center" wrapText="1"/>
    </xf>
    <xf numFmtId="9" fontId="29" fillId="0" borderId="51" xfId="0" applyNumberFormat="1" applyFont="1" applyBorder="1" applyAlignment="1">
      <alignment horizontal="center" vertical="center" wrapText="1"/>
    </xf>
    <xf numFmtId="165" fontId="29" fillId="0" borderId="17" xfId="0" applyNumberFormat="1" applyFont="1" applyBorder="1" applyAlignment="1">
      <alignment horizontal="center" vertical="center" wrapText="1"/>
    </xf>
    <xf numFmtId="0" fontId="22" fillId="0" borderId="81" xfId="0" applyFont="1" applyBorder="1" applyAlignment="1">
      <alignment horizontal="center" vertical="center" wrapText="1"/>
    </xf>
    <xf numFmtId="165" fontId="18" fillId="0" borderId="70" xfId="0" applyNumberFormat="1" applyFont="1" applyBorder="1" applyAlignment="1">
      <alignment horizontal="center" vertical="center" wrapText="1"/>
    </xf>
    <xf numFmtId="165" fontId="18" fillId="0" borderId="68" xfId="0" applyNumberFormat="1" applyFont="1" applyBorder="1" applyAlignment="1">
      <alignment horizontal="center" vertical="center" wrapText="1"/>
    </xf>
    <xf numFmtId="165" fontId="18" fillId="0" borderId="57" xfId="0" applyNumberFormat="1" applyFont="1" applyBorder="1" applyAlignment="1">
      <alignment horizontal="center" vertical="center" wrapText="1"/>
    </xf>
    <xf numFmtId="167" fontId="29" fillId="0" borderId="22" xfId="0" applyNumberFormat="1" applyFont="1" applyBorder="1" applyAlignment="1">
      <alignment horizontal="center" vertical="center" wrapText="1"/>
    </xf>
    <xf numFmtId="167" fontId="29" fillId="0" borderId="42" xfId="0" applyNumberFormat="1" applyFont="1" applyBorder="1" applyAlignment="1">
      <alignment horizontal="center" vertical="center" wrapText="1"/>
    </xf>
    <xf numFmtId="0" fontId="22" fillId="0" borderId="57" xfId="0" applyFont="1" applyBorder="1" applyAlignment="1">
      <alignment horizontal="center" vertical="center" wrapText="1"/>
    </xf>
    <xf numFmtId="165" fontId="18" fillId="0" borderId="22" xfId="0" applyNumberFormat="1" applyFont="1" applyBorder="1" applyAlignment="1">
      <alignment horizontal="center" vertical="center" wrapText="1"/>
    </xf>
    <xf numFmtId="165" fontId="18" fillId="0" borderId="102" xfId="0" applyNumberFormat="1" applyFont="1" applyBorder="1" applyAlignment="1">
      <alignment horizontal="center" vertical="center" wrapText="1"/>
    </xf>
    <xf numFmtId="165" fontId="18" fillId="0" borderId="24" xfId="0" applyNumberFormat="1" applyFont="1" applyBorder="1" applyAlignment="1">
      <alignment horizontal="center" vertical="center" wrapText="1"/>
    </xf>
    <xf numFmtId="0" fontId="22" fillId="19" borderId="80" xfId="0" applyFont="1" applyFill="1" applyBorder="1" applyAlignment="1">
      <alignment horizontal="center" vertical="center" wrapText="1"/>
    </xf>
    <xf numFmtId="0" fontId="22" fillId="19" borderId="81" xfId="0" applyFont="1" applyFill="1" applyBorder="1" applyAlignment="1">
      <alignment horizontal="center" vertical="center" wrapText="1"/>
    </xf>
    <xf numFmtId="165" fontId="18" fillId="19" borderId="50" xfId="0" applyNumberFormat="1" applyFont="1" applyFill="1" applyBorder="1" applyAlignment="1">
      <alignment horizontal="center" vertical="center" wrapText="1"/>
    </xf>
    <xf numFmtId="165" fontId="18" fillId="19" borderId="51" xfId="0" applyNumberFormat="1" applyFont="1" applyFill="1" applyBorder="1" applyAlignment="1">
      <alignment horizontal="center" vertical="center" wrapText="1"/>
    </xf>
    <xf numFmtId="165" fontId="18" fillId="19" borderId="52" xfId="0" applyNumberFormat="1" applyFont="1" applyFill="1" applyBorder="1" applyAlignment="1">
      <alignment horizontal="center" vertical="center" wrapText="1"/>
    </xf>
    <xf numFmtId="0" fontId="22" fillId="19" borderId="58" xfId="0" applyFont="1" applyFill="1" applyBorder="1" applyAlignment="1">
      <alignment horizontal="center" vertical="center" wrapText="1"/>
    </xf>
    <xf numFmtId="0" fontId="22" fillId="19" borderId="50" xfId="0" applyFont="1" applyFill="1" applyBorder="1" applyAlignment="1">
      <alignment horizontal="center" vertical="center" wrapText="1"/>
    </xf>
    <xf numFmtId="9" fontId="29" fillId="0" borderId="107" xfId="0" applyNumberFormat="1" applyFont="1" applyBorder="1" applyAlignment="1">
      <alignment horizontal="center" vertical="center" wrapText="1"/>
    </xf>
    <xf numFmtId="9" fontId="29" fillId="0" borderId="108" xfId="0" applyNumberFormat="1" applyFont="1" applyBorder="1" applyAlignment="1">
      <alignment horizontal="center" vertical="center" wrapText="1"/>
    </xf>
    <xf numFmtId="9" fontId="29" fillId="0" borderId="18" xfId="0" applyNumberFormat="1" applyFont="1" applyBorder="1" applyAlignment="1">
      <alignment horizontal="center" vertical="center" wrapText="1"/>
    </xf>
    <xf numFmtId="167" fontId="29" fillId="0" borderId="18" xfId="0" applyNumberFormat="1" applyFont="1" applyBorder="1" applyAlignment="1">
      <alignment horizontal="center" vertical="center" wrapText="1"/>
    </xf>
    <xf numFmtId="167" fontId="29" fillId="19" borderId="18" xfId="0" applyNumberFormat="1" applyFont="1" applyFill="1" applyBorder="1" applyAlignment="1">
      <alignment horizontal="center" vertical="center" wrapText="1"/>
    </xf>
    <xf numFmtId="0" fontId="22" fillId="19" borderId="82" xfId="0" applyFont="1" applyFill="1" applyBorder="1" applyAlignment="1">
      <alignment horizontal="center" vertical="center" wrapText="1"/>
    </xf>
    <xf numFmtId="0" fontId="22" fillId="0" borderId="48" xfId="0" applyFont="1" applyBorder="1" applyAlignment="1">
      <alignment horizontal="center" vertical="center" wrapText="1"/>
    </xf>
    <xf numFmtId="165" fontId="18" fillId="0" borderId="47" xfId="0" applyNumberFormat="1" applyFont="1" applyBorder="1" applyAlignment="1">
      <alignment horizontal="center" vertical="center" wrapText="1"/>
    </xf>
    <xf numFmtId="165" fontId="18" fillId="0" borderId="0" xfId="0" applyNumberFormat="1" applyFont="1" applyAlignment="1">
      <alignment horizontal="center" vertical="center" wrapText="1"/>
    </xf>
    <xf numFmtId="165" fontId="18" fillId="0" borderId="48" xfId="0" applyNumberFormat="1" applyFont="1" applyBorder="1" applyAlignment="1">
      <alignment horizontal="center" vertical="center" wrapText="1"/>
    </xf>
    <xf numFmtId="167" fontId="29" fillId="19" borderId="85" xfId="0" applyNumberFormat="1" applyFont="1" applyFill="1" applyBorder="1" applyAlignment="1">
      <alignment horizontal="center" vertical="center" wrapText="1"/>
    </xf>
    <xf numFmtId="167" fontId="29" fillId="19" borderId="66" xfId="0" applyNumberFormat="1" applyFont="1" applyFill="1" applyBorder="1" applyAlignment="1">
      <alignment horizontal="center" vertical="center" wrapText="1"/>
    </xf>
    <xf numFmtId="0" fontId="29" fillId="19" borderId="93" xfId="0" applyFont="1" applyFill="1" applyBorder="1" applyAlignment="1">
      <alignment horizontal="center" vertical="center" wrapText="1"/>
    </xf>
    <xf numFmtId="165" fontId="18" fillId="19" borderId="26" xfId="0" applyNumberFormat="1" applyFont="1" applyFill="1" applyBorder="1" applyAlignment="1">
      <alignment horizontal="center" vertical="center" wrapText="1"/>
    </xf>
    <xf numFmtId="165" fontId="18" fillId="19" borderId="93" xfId="0" applyNumberFormat="1" applyFont="1" applyFill="1" applyBorder="1" applyAlignment="1">
      <alignment horizontal="center" vertical="center" wrapText="1"/>
    </xf>
    <xf numFmtId="0" fontId="22" fillId="19" borderId="46" xfId="0" applyFont="1" applyFill="1" applyBorder="1" applyAlignment="1">
      <alignment horizontal="center" vertical="center" wrapText="1"/>
    </xf>
    <xf numFmtId="0" fontId="22" fillId="19" borderId="67" xfId="0" applyFont="1" applyFill="1" applyBorder="1" applyAlignment="1">
      <alignment horizontal="center" vertical="center" wrapText="1"/>
    </xf>
    <xf numFmtId="167" fontId="29" fillId="0" borderId="94" xfId="0" applyNumberFormat="1" applyFont="1" applyBorder="1" applyAlignment="1">
      <alignment horizontal="center" vertical="center" wrapText="1"/>
    </xf>
    <xf numFmtId="167" fontId="29" fillId="0" borderId="74" xfId="0" applyNumberFormat="1" applyFont="1" applyBorder="1" applyAlignment="1">
      <alignment horizontal="center" vertical="center" wrapText="1"/>
    </xf>
    <xf numFmtId="167" fontId="29" fillId="19" borderId="25" xfId="0" applyNumberFormat="1" applyFont="1" applyFill="1" applyBorder="1" applyAlignment="1">
      <alignment horizontal="center" vertical="center" wrapText="1"/>
    </xf>
    <xf numFmtId="167" fontId="29" fillId="19" borderId="27" xfId="0" applyNumberFormat="1" applyFont="1" applyFill="1" applyBorder="1" applyAlignment="1">
      <alignment horizontal="center" vertical="center" wrapText="1"/>
    </xf>
    <xf numFmtId="0" fontId="29" fillId="0" borderId="77"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79" xfId="0" applyFont="1" applyBorder="1" applyAlignment="1">
      <alignment horizontal="center" vertical="center" wrapText="1"/>
    </xf>
    <xf numFmtId="0" fontId="22" fillId="19" borderId="105" xfId="0" applyFont="1" applyFill="1" applyBorder="1" applyAlignment="1">
      <alignment horizontal="center" vertical="center" wrapText="1"/>
    </xf>
    <xf numFmtId="0" fontId="22" fillId="19" borderId="29" xfId="0" applyFont="1" applyFill="1" applyBorder="1" applyAlignment="1">
      <alignment horizontal="center" vertical="center" wrapText="1"/>
    </xf>
    <xf numFmtId="0" fontId="22" fillId="19" borderId="77" xfId="0" applyFont="1" applyFill="1" applyBorder="1" applyAlignment="1">
      <alignment horizontal="center" vertical="center" wrapText="1"/>
    </xf>
    <xf numFmtId="0" fontId="22" fillId="0" borderId="29" xfId="0" applyFont="1" applyBorder="1" applyAlignment="1">
      <alignment horizontal="center" vertical="center" wrapText="1"/>
    </xf>
    <xf numFmtId="9" fontId="29" fillId="19" borderId="93" xfId="0" applyNumberFormat="1" applyFont="1" applyFill="1" applyBorder="1" applyAlignment="1">
      <alignment horizontal="center" vertical="center" wrapText="1"/>
    </xf>
    <xf numFmtId="165" fontId="18" fillId="19" borderId="22" xfId="0" applyNumberFormat="1" applyFont="1" applyFill="1" applyBorder="1" applyAlignment="1">
      <alignment horizontal="center" vertical="center" wrapText="1"/>
    </xf>
    <xf numFmtId="165" fontId="18" fillId="19" borderId="42" xfId="0" applyNumberFormat="1" applyFont="1" applyFill="1" applyBorder="1" applyAlignment="1">
      <alignment horizontal="center" vertical="center" wrapText="1"/>
    </xf>
    <xf numFmtId="0" fontId="29" fillId="19" borderId="107" xfId="0" applyFont="1" applyFill="1" applyBorder="1" applyAlignment="1">
      <alignment horizontal="center" vertical="center" wrapText="1"/>
    </xf>
    <xf numFmtId="0" fontId="29" fillId="19" borderId="43" xfId="0" applyFont="1" applyFill="1" applyBorder="1" applyAlignment="1">
      <alignment horizontal="center" vertical="center" wrapText="1"/>
    </xf>
    <xf numFmtId="0" fontId="29" fillId="19" borderId="109" xfId="0" applyFont="1" applyFill="1" applyBorder="1" applyAlignment="1">
      <alignment horizontal="center" vertical="center" wrapText="1"/>
    </xf>
    <xf numFmtId="0" fontId="29" fillId="19" borderId="47" xfId="0" applyFont="1" applyFill="1" applyBorder="1" applyAlignment="1">
      <alignment horizontal="center" vertical="center" wrapText="1"/>
    </xf>
    <xf numFmtId="0" fontId="29" fillId="19" borderId="0" xfId="0" applyFont="1" applyFill="1" applyAlignment="1">
      <alignment horizontal="center" vertical="center" wrapText="1"/>
    </xf>
    <xf numFmtId="0" fontId="29" fillId="19" borderId="48" xfId="0" applyFont="1" applyFill="1" applyBorder="1" applyAlignment="1">
      <alignment horizontal="center" vertical="center" wrapText="1"/>
    </xf>
    <xf numFmtId="9" fontId="29" fillId="19" borderId="22" xfId="0" applyNumberFormat="1" applyFont="1" applyFill="1" applyBorder="1" applyAlignment="1">
      <alignment horizontal="center" vertical="center" wrapText="1"/>
    </xf>
    <xf numFmtId="9" fontId="29" fillId="19" borderId="102" xfId="0" applyNumberFormat="1" applyFont="1" applyFill="1" applyBorder="1" applyAlignment="1">
      <alignment horizontal="center" vertical="center" wrapText="1"/>
    </xf>
    <xf numFmtId="0" fontId="29" fillId="19" borderId="29" xfId="0" applyFont="1" applyFill="1" applyBorder="1" applyAlignment="1">
      <alignment horizontal="center" vertical="center" wrapText="1"/>
    </xf>
    <xf numFmtId="165" fontId="7" fillId="0" borderId="25" xfId="0" applyNumberFormat="1" applyFont="1" applyBorder="1" applyAlignment="1">
      <alignment horizontal="center" vertical="center" wrapText="1"/>
    </xf>
    <xf numFmtId="165" fontId="7" fillId="0" borderId="27" xfId="0" applyNumberFormat="1" applyFont="1" applyBorder="1" applyAlignment="1">
      <alignment horizontal="center" vertical="center" wrapText="1"/>
    </xf>
    <xf numFmtId="0" fontId="29" fillId="0" borderId="120" xfId="0" applyFont="1" applyBorder="1" applyAlignment="1">
      <alignment horizontal="center" vertical="center" wrapText="1"/>
    </xf>
    <xf numFmtId="165" fontId="7" fillId="19" borderId="27" xfId="0" applyNumberFormat="1" applyFont="1" applyFill="1" applyBorder="1" applyAlignment="1">
      <alignment horizontal="center" vertical="center" wrapText="1"/>
    </xf>
    <xf numFmtId="165" fontId="18" fillId="0" borderId="96" xfId="0" applyNumberFormat="1" applyFont="1" applyBorder="1" applyAlignment="1">
      <alignment horizontal="center" vertical="center" wrapText="1"/>
    </xf>
    <xf numFmtId="9" fontId="29" fillId="19" borderId="19" xfId="0" applyNumberFormat="1" applyFont="1" applyFill="1" applyBorder="1" applyAlignment="1">
      <alignment horizontal="center" vertical="center" wrapText="1"/>
    </xf>
    <xf numFmtId="0" fontId="29" fillId="19" borderId="19" xfId="0" applyFont="1" applyFill="1" applyBorder="1" applyAlignment="1">
      <alignment horizontal="center" vertical="center" wrapText="1"/>
    </xf>
    <xf numFmtId="9" fontId="29" fillId="19" borderId="75" xfId="0" applyNumberFormat="1" applyFont="1" applyFill="1" applyBorder="1" applyAlignment="1">
      <alignment horizontal="center" vertical="center" wrapText="1"/>
    </xf>
    <xf numFmtId="0" fontId="29" fillId="0" borderId="81" xfId="0" applyFont="1" applyBorder="1" applyAlignment="1">
      <alignment horizontal="center" vertical="center" wrapText="1"/>
    </xf>
    <xf numFmtId="0" fontId="29" fillId="0" borderId="80" xfId="0" applyFont="1" applyBorder="1" applyAlignment="1">
      <alignment horizontal="center" vertical="center" wrapText="1"/>
    </xf>
    <xf numFmtId="0" fontId="29" fillId="19" borderId="46" xfId="0" applyFont="1" applyFill="1" applyBorder="1" applyAlignment="1">
      <alignment horizontal="center" vertical="center" wrapText="1"/>
    </xf>
    <xf numFmtId="165" fontId="18" fillId="19" borderId="19" xfId="0" applyNumberFormat="1" applyFont="1" applyFill="1" applyBorder="1" applyAlignment="1">
      <alignment horizontal="center" vertical="center" wrapText="1"/>
    </xf>
    <xf numFmtId="165" fontId="18" fillId="19" borderId="45" xfId="0" applyNumberFormat="1" applyFont="1" applyFill="1" applyBorder="1" applyAlignment="1">
      <alignment horizontal="center" vertical="center" wrapText="1"/>
    </xf>
    <xf numFmtId="0" fontId="29" fillId="19" borderId="45" xfId="0" applyFont="1" applyFill="1" applyBorder="1" applyAlignment="1">
      <alignment horizontal="center" vertical="center" wrapText="1"/>
    </xf>
    <xf numFmtId="0" fontId="29" fillId="19" borderId="75" xfId="0" applyFont="1" applyFill="1" applyBorder="1" applyAlignment="1">
      <alignment horizontal="center" vertical="center" wrapText="1"/>
    </xf>
    <xf numFmtId="167" fontId="29" fillId="19" borderId="102" xfId="0" applyNumberFormat="1" applyFont="1" applyFill="1" applyBorder="1" applyAlignment="1">
      <alignment horizontal="center" vertical="center" wrapText="1"/>
    </xf>
    <xf numFmtId="165" fontId="18" fillId="0" borderId="26" xfId="0" applyNumberFormat="1" applyFont="1" applyBorder="1" applyAlignment="1">
      <alignment horizontal="center" vertical="center" wrapText="1"/>
    </xf>
    <xf numFmtId="165" fontId="18" fillId="0" borderId="93" xfId="0" applyNumberFormat="1" applyFont="1" applyBorder="1" applyAlignment="1">
      <alignment horizontal="center" vertical="center" wrapText="1"/>
    </xf>
    <xf numFmtId="0" fontId="29" fillId="0" borderId="105" xfId="0" applyFont="1" applyBorder="1" applyAlignment="1">
      <alignment horizontal="center" vertical="center" wrapText="1"/>
    </xf>
    <xf numFmtId="0" fontId="22" fillId="19" borderId="92" xfId="0" applyFont="1" applyFill="1" applyBorder="1" applyAlignment="1">
      <alignment horizontal="center" vertical="center" wrapText="1"/>
    </xf>
    <xf numFmtId="0" fontId="22" fillId="19" borderId="79" xfId="0" applyFont="1" applyFill="1" applyBorder="1" applyAlignment="1">
      <alignment horizontal="center" vertical="center" wrapText="1"/>
    </xf>
    <xf numFmtId="165" fontId="18" fillId="19" borderId="96" xfId="0" applyNumberFormat="1" applyFont="1" applyFill="1" applyBorder="1" applyAlignment="1">
      <alignment horizontal="center" vertical="center" wrapText="1"/>
    </xf>
    <xf numFmtId="165" fontId="18" fillId="19" borderId="62" xfId="0" applyNumberFormat="1" applyFont="1" applyFill="1" applyBorder="1" applyAlignment="1">
      <alignment horizontal="center" vertical="center" wrapText="1"/>
    </xf>
    <xf numFmtId="165" fontId="18" fillId="19" borderId="94" xfId="0" applyNumberFormat="1" applyFont="1" applyFill="1" applyBorder="1" applyAlignment="1">
      <alignment horizontal="center" vertical="center" wrapText="1"/>
    </xf>
    <xf numFmtId="167" fontId="29" fillId="19" borderId="94" xfId="0" applyNumberFormat="1" applyFont="1" applyFill="1" applyBorder="1" applyAlignment="1">
      <alignment horizontal="center" vertical="center" wrapText="1"/>
    </xf>
    <xf numFmtId="165" fontId="18" fillId="19" borderId="74" xfId="0" applyNumberFormat="1" applyFont="1" applyFill="1" applyBorder="1" applyAlignment="1">
      <alignment horizontal="center" vertical="center" wrapText="1"/>
    </xf>
    <xf numFmtId="9" fontId="16" fillId="0" borderId="86" xfId="1" applyFont="1" applyBorder="1" applyAlignment="1">
      <alignment horizontal="left" vertical="center" wrapText="1"/>
    </xf>
    <xf numFmtId="9" fontId="16" fillId="0" borderId="30" xfId="1" applyFont="1" applyBorder="1" applyAlignment="1">
      <alignment horizontal="left" vertical="center" wrapText="1"/>
    </xf>
    <xf numFmtId="9" fontId="16" fillId="0" borderId="19" xfId="1" applyFont="1" applyBorder="1" applyAlignment="1">
      <alignment horizontal="left" vertical="center" wrapText="1"/>
    </xf>
    <xf numFmtId="9" fontId="16" fillId="0" borderId="85" xfId="1" applyFont="1" applyBorder="1" applyAlignment="1">
      <alignment horizontal="center" vertical="center" wrapText="1"/>
    </xf>
    <xf numFmtId="9" fontId="16" fillId="0" borderId="87" xfId="1" applyFont="1" applyBorder="1" applyAlignment="1">
      <alignment horizontal="center" vertical="center" wrapText="1"/>
    </xf>
    <xf numFmtId="9" fontId="16" fillId="0" borderId="66" xfId="1" applyFont="1" applyBorder="1" applyAlignment="1">
      <alignment horizontal="center" vertical="center" wrapText="1"/>
    </xf>
    <xf numFmtId="9" fontId="16" fillId="0" borderId="27" xfId="1" applyFont="1" applyBorder="1" applyAlignment="1">
      <alignment horizontal="center" vertical="center" wrapText="1"/>
    </xf>
    <xf numFmtId="9" fontId="16" fillId="0" borderId="61" xfId="1" applyFont="1" applyBorder="1" applyAlignment="1">
      <alignment horizontal="center" vertical="center" wrapText="1"/>
    </xf>
    <xf numFmtId="0" fontId="34" fillId="3" borderId="114" xfId="0" applyFont="1" applyFill="1" applyBorder="1" applyAlignment="1">
      <alignment horizontal="center" vertical="center" wrapText="1"/>
    </xf>
    <xf numFmtId="0" fontId="34" fillId="3" borderId="110" xfId="0" applyFont="1" applyFill="1" applyBorder="1" applyAlignment="1">
      <alignment horizontal="center" vertical="center" wrapText="1"/>
    </xf>
    <xf numFmtId="0" fontId="34" fillId="3" borderId="115" xfId="0" applyFont="1" applyFill="1" applyBorder="1" applyAlignment="1">
      <alignment horizontal="center" vertical="center" wrapText="1"/>
    </xf>
    <xf numFmtId="0" fontId="34" fillId="4" borderId="54" xfId="0" applyFont="1" applyFill="1" applyBorder="1" applyAlignment="1">
      <alignment horizontal="center" vertical="center" wrapText="1"/>
    </xf>
    <xf numFmtId="0" fontId="34" fillId="4" borderId="55" xfId="0" applyFont="1" applyFill="1" applyBorder="1" applyAlignment="1">
      <alignment horizontal="center" vertical="center" wrapText="1"/>
    </xf>
    <xf numFmtId="0" fontId="34" fillId="4" borderId="64" xfId="0" applyFont="1" applyFill="1" applyBorder="1" applyAlignment="1">
      <alignment horizontal="center" vertical="center" wrapText="1"/>
    </xf>
    <xf numFmtId="0" fontId="0" fillId="0" borderId="0" xfId="0" applyAlignment="1">
      <alignment horizontal="center"/>
    </xf>
  </cellXfs>
  <cellStyles count="5">
    <cellStyle name="Hipervínculo" xfId="2" builtinId="8"/>
    <cellStyle name="Normal" xfId="0" builtinId="0"/>
    <cellStyle name="Normal 10" xfId="3" xr:uid="{F6374D28-CBC9-4EB6-8A16-1B1ACCB3265B}"/>
    <cellStyle name="Normal 2" xfId="4" xr:uid="{94171297-58B9-464B-A52F-36F53BE85A29}"/>
    <cellStyle name="Porcentaje" xfId="1" builtinId="5"/>
  </cellStyles>
  <dxfs count="0"/>
  <tableStyles count="0" defaultTableStyle="TableStyleMedium2" defaultPivotStyle="PivotStyleLight16"/>
  <colors>
    <mruColors>
      <color rgb="FFFFF8E1"/>
      <color rgb="FFFFF1C5"/>
      <color rgb="FFFFF4D1"/>
      <color rgb="FFEF1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27218</xdr:rowOff>
    </xdr:from>
    <xdr:to>
      <xdr:col>3</xdr:col>
      <xdr:colOff>2884058</xdr:colOff>
      <xdr:row>54</xdr:row>
      <xdr:rowOff>123183</xdr:rowOff>
    </xdr:to>
    <xdr:pic>
      <xdr:nvPicPr>
        <xdr:cNvPr id="2" name="Imagen 1">
          <a:extLst>
            <a:ext uri="{FF2B5EF4-FFF2-40B4-BE49-F238E27FC236}">
              <a16:creationId xmlns:a16="http://schemas.microsoft.com/office/drawing/2014/main" id="{13947E6A-A081-4E1C-9B17-EC62419B815B}"/>
            </a:ext>
          </a:extLst>
        </xdr:cNvPr>
        <xdr:cNvPicPr>
          <a:picLocks noChangeAspect="1"/>
        </xdr:cNvPicPr>
      </xdr:nvPicPr>
      <xdr:blipFill>
        <a:blip xmlns:r="http://schemas.openxmlformats.org/officeDocument/2006/relationships" r:embed="rId1"/>
        <a:stretch>
          <a:fillRect/>
        </a:stretch>
      </xdr:blipFill>
      <xdr:spPr>
        <a:xfrm>
          <a:off x="923925" y="27878318"/>
          <a:ext cx="5236733" cy="5172790"/>
        </a:xfrm>
        <a:prstGeom prst="rect">
          <a:avLst/>
        </a:prstGeom>
      </xdr:spPr>
    </xdr:pic>
    <xdr:clientData/>
  </xdr:twoCellAnchor>
  <xdr:twoCellAnchor editAs="oneCell">
    <xdr:from>
      <xdr:col>3</xdr:col>
      <xdr:colOff>3000375</xdr:colOff>
      <xdr:row>28</xdr:row>
      <xdr:rowOff>27216</xdr:rowOff>
    </xdr:from>
    <xdr:to>
      <xdr:col>5</xdr:col>
      <xdr:colOff>1541883</xdr:colOff>
      <xdr:row>55</xdr:row>
      <xdr:rowOff>113633</xdr:rowOff>
    </xdr:to>
    <xdr:pic>
      <xdr:nvPicPr>
        <xdr:cNvPr id="3" name="Imagen 2">
          <a:extLst>
            <a:ext uri="{FF2B5EF4-FFF2-40B4-BE49-F238E27FC236}">
              <a16:creationId xmlns:a16="http://schemas.microsoft.com/office/drawing/2014/main" id="{87445964-4406-43E4-8BC5-70070B99C0FC}"/>
            </a:ext>
          </a:extLst>
        </xdr:cNvPr>
        <xdr:cNvPicPr>
          <a:picLocks noChangeAspect="1"/>
        </xdr:cNvPicPr>
      </xdr:nvPicPr>
      <xdr:blipFill>
        <a:blip xmlns:r="http://schemas.openxmlformats.org/officeDocument/2006/relationships" r:embed="rId2"/>
        <a:stretch>
          <a:fillRect/>
        </a:stretch>
      </xdr:blipFill>
      <xdr:spPr>
        <a:xfrm>
          <a:off x="6276975" y="27878316"/>
          <a:ext cx="6618708" cy="5353742"/>
        </a:xfrm>
        <a:prstGeom prst="rect">
          <a:avLst/>
        </a:prstGeom>
      </xdr:spPr>
    </xdr:pic>
    <xdr:clientData/>
  </xdr:twoCellAnchor>
  <xdr:twoCellAnchor editAs="oneCell">
    <xdr:from>
      <xdr:col>6</xdr:col>
      <xdr:colOff>0</xdr:colOff>
      <xdr:row>28</xdr:row>
      <xdr:rowOff>27214</xdr:rowOff>
    </xdr:from>
    <xdr:to>
      <xdr:col>8</xdr:col>
      <xdr:colOff>1444260</xdr:colOff>
      <xdr:row>54</xdr:row>
      <xdr:rowOff>170798</xdr:rowOff>
    </xdr:to>
    <xdr:pic>
      <xdr:nvPicPr>
        <xdr:cNvPr id="4" name="Imagen 3">
          <a:extLst>
            <a:ext uri="{FF2B5EF4-FFF2-40B4-BE49-F238E27FC236}">
              <a16:creationId xmlns:a16="http://schemas.microsoft.com/office/drawing/2014/main" id="{DE436887-F910-4CB3-A2C9-CD0A242B0B7C}"/>
            </a:ext>
          </a:extLst>
        </xdr:cNvPr>
        <xdr:cNvPicPr>
          <a:picLocks noChangeAspect="1"/>
        </xdr:cNvPicPr>
      </xdr:nvPicPr>
      <xdr:blipFill>
        <a:blip xmlns:r="http://schemas.openxmlformats.org/officeDocument/2006/relationships" r:embed="rId3"/>
        <a:stretch>
          <a:fillRect/>
        </a:stretch>
      </xdr:blipFill>
      <xdr:spPr>
        <a:xfrm>
          <a:off x="13620750" y="27878314"/>
          <a:ext cx="6530610" cy="5220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13607</xdr:colOff>
      <xdr:row>94</xdr:row>
      <xdr:rowOff>13608</xdr:rowOff>
    </xdr:from>
    <xdr:to>
      <xdr:col>6</xdr:col>
      <xdr:colOff>1374976</xdr:colOff>
      <xdr:row>123</xdr:row>
      <xdr:rowOff>184346</xdr:rowOff>
    </xdr:to>
    <xdr:pic>
      <xdr:nvPicPr>
        <xdr:cNvPr id="2" name="Imagen 1">
          <a:extLst>
            <a:ext uri="{FF2B5EF4-FFF2-40B4-BE49-F238E27FC236}">
              <a16:creationId xmlns:a16="http://schemas.microsoft.com/office/drawing/2014/main" id="{17882946-DEBE-4EA0-A1C0-7ED431B51E2F}"/>
            </a:ext>
          </a:extLst>
        </xdr:cNvPr>
        <xdr:cNvPicPr>
          <a:picLocks noChangeAspect="1"/>
        </xdr:cNvPicPr>
      </xdr:nvPicPr>
      <xdr:blipFill>
        <a:blip xmlns:r="http://schemas.openxmlformats.org/officeDocument/2006/relationships" r:embed="rId1"/>
        <a:stretch>
          <a:fillRect/>
        </a:stretch>
      </xdr:blipFill>
      <xdr:spPr>
        <a:xfrm>
          <a:off x="2394857" y="64983633"/>
          <a:ext cx="5638094" cy="56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ecretaria_General\Documentos_Trabajo\PETI\Fichas_Servicios\Asesoria_Tecnica_y_Proyectos_en_Materia_Tic_S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solidado"/>
      <sheetName val="Ficha 1"/>
      <sheetName val="Ficha 2"/>
      <sheetName val="Instrucciones diligenciamiento"/>
      <sheetName val="Datos"/>
      <sheetName val="1. GSDSC"/>
      <sheetName val="2. FAGPD"/>
      <sheetName val="3. EIRD"/>
      <sheetName val="4. GFAPDDC"/>
      <sheetName val="5. IB"/>
      <sheetName val="6. ACDTIC"/>
      <sheetName val="7. ACDVPR"/>
      <sheetName val="8. GPPD "/>
      <sheetName val="SNC+Tratamien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udashboard.com/que-es-un-analisis-descriptivo/" TargetMode="External"/><Relationship Id="rId13" Type="http://schemas.openxmlformats.org/officeDocument/2006/relationships/hyperlink" Target="https://www.redhat.com/es/topics/virtualization/what-is-a-virtual-machine" TargetMode="External"/><Relationship Id="rId18" Type="http://schemas.openxmlformats.org/officeDocument/2006/relationships/hyperlink" Target="http://openaccess.uoc.edu/webapps/o2/bitstream/10609/45590/7/lameijideTFC0116memoria.pdf" TargetMode="External"/><Relationship Id="rId3" Type="http://schemas.openxmlformats.org/officeDocument/2006/relationships/hyperlink" Target="https://observatorioti.mintic.gov.co/703/articles-101625_boletin_pdf.pdf" TargetMode="External"/><Relationship Id="rId7" Type="http://schemas.openxmlformats.org/officeDocument/2006/relationships/hyperlink" Target="https://blogs.imf-formacion.com/blog/marketing/analisis-predictivo-aplicaciones/" TargetMode="External"/><Relationship Id="rId12" Type="http://schemas.openxmlformats.org/officeDocument/2006/relationships/hyperlink" Target="https://blog.powerdata.es/el-valor-de-la-gestion-de-datos/bid/394442/qu-es-la-arquitectura-orientada-a-servicios-soa" TargetMode="External"/><Relationship Id="rId17" Type="http://schemas.openxmlformats.org/officeDocument/2006/relationships/hyperlink" Target="https://proagilist.es/gestion-servicios-itil-4/" TargetMode="External"/><Relationship Id="rId2" Type="http://schemas.openxmlformats.org/officeDocument/2006/relationships/hyperlink" Target="https://www.abast.es/automatizacion-de-procesos-y-rpa/business-process-management-bpm/" TargetMode="External"/><Relationship Id="rId16" Type="http://schemas.openxmlformats.org/officeDocument/2006/relationships/hyperlink" Target="https://www.datos.gov.co/stories/s/smn2-7atz" TargetMode="External"/><Relationship Id="rId1" Type="http://schemas.openxmlformats.org/officeDocument/2006/relationships/hyperlink" Target="https://coggle.it/diagram/YZz6nmaAVURSswvl/t/las-aplicaciones-m%C3%B3viles" TargetMode="External"/><Relationship Id="rId6" Type="http://schemas.openxmlformats.org/officeDocument/2006/relationships/hyperlink" Target="https://observatorioti.mintic.gov.co/703/articles-101625_boletin_pdf.pdf" TargetMode="External"/><Relationship Id="rId11" Type="http://schemas.openxmlformats.org/officeDocument/2006/relationships/hyperlink" Target="https://www.grapheverywhere.com/bases-de-datos-nosql-marcas-tipos-ventajas/" TargetMode="External"/><Relationship Id="rId5" Type="http://schemas.openxmlformats.org/officeDocument/2006/relationships/hyperlink" Target="https://observatorioti.mintic.gov.co/703/articles-101625_boletin_pdf.pdf" TargetMode="External"/><Relationship Id="rId15" Type="http://schemas.openxmlformats.org/officeDocument/2006/relationships/hyperlink" Target="https://mintic.gov.co/portal/vivedigital/612/w3-article-19498.html" TargetMode="External"/><Relationship Id="rId10" Type="http://schemas.openxmlformats.org/officeDocument/2006/relationships/hyperlink" Target="https://www.grapheverywhere.com/herramientas-de-calidad-de-datos/" TargetMode="External"/><Relationship Id="rId4" Type="http://schemas.openxmlformats.org/officeDocument/2006/relationships/hyperlink" Target="https://observatorioti.mintic.gov.co/703/articles-101625_boletin_pdf.pdf" TargetMode="External"/><Relationship Id="rId9" Type="http://schemas.openxmlformats.org/officeDocument/2006/relationships/hyperlink" Target="https://www.mtp.es/blog/testing-software/sistemas-cognitivos-calidad-software/" TargetMode="External"/><Relationship Id="rId14" Type="http://schemas.openxmlformats.org/officeDocument/2006/relationships/hyperlink" Target="https://www.iebschool.com/blog/que-son-metodologias-agiles-agile-scru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ecretariageneral.gov.co/transparencia/contratacion/plan-anual-adquisicion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secretariageneral.gov.co/transparencia/contratacion/plan-anual-adquisicion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secretariageneral.gov.co/transparencia/contratacion/plan-anual-adquisicion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portiz@alcaldiabogota.gov.co" TargetMode="External"/><Relationship Id="rId3" Type="http://schemas.openxmlformats.org/officeDocument/2006/relationships/hyperlink" Target="mailto:nsanchez@alcaldiabogota.gov.co" TargetMode="External"/><Relationship Id="rId7" Type="http://schemas.openxmlformats.org/officeDocument/2006/relationships/hyperlink" Target="mailto:sdurrego@alcaldiabogota.gov.co" TargetMode="External"/><Relationship Id="rId2" Type="http://schemas.openxmlformats.org/officeDocument/2006/relationships/hyperlink" Target="mailto:oamartinez@alcaldiabogota.gov.co" TargetMode="External"/><Relationship Id="rId1" Type="http://schemas.openxmlformats.org/officeDocument/2006/relationships/hyperlink" Target="mailto:jdgalvis@alcaldiabogota.gov.co" TargetMode="External"/><Relationship Id="rId6" Type="http://schemas.openxmlformats.org/officeDocument/2006/relationships/hyperlink" Target="mailto:wacamargo@alcaldiabogota.gov.co" TargetMode="External"/><Relationship Id="rId5" Type="http://schemas.openxmlformats.org/officeDocument/2006/relationships/hyperlink" Target="mailto:dfagudelo@alcaldiabogota.gov.co" TargetMode="External"/><Relationship Id="rId4" Type="http://schemas.openxmlformats.org/officeDocument/2006/relationships/hyperlink" Target="mailto:dusgame@alcaldiabogota.gov.c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ecretariageneral.gov.co/sites/default/files/presupuesto/ejecucionpresupuestal_diciembre20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general.gov.co/transparencia/planeacion/portafolio-productos-y-servicios-secretaria-general-1" TargetMode="External"/><Relationship Id="rId2" Type="http://schemas.openxmlformats.org/officeDocument/2006/relationships/hyperlink" Target="https://secretariageneral.gov.co/transparencia/planeacion/portafolio-productos-y-servicios-secretaria-general-1" TargetMode="External"/><Relationship Id="rId1" Type="http://schemas.openxmlformats.org/officeDocument/2006/relationships/hyperlink" Target="https://secretariageneral.gov.co/transparencia/planeacion/portafolio-productos-y-servicios-secretaria-general-1"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secretariageneral.gov.co/transparencia/planeacion/portafolio-productos-y-servicios-secretaria-general-1"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ecretariageneral.gov.co/sites/default/files/institucional/modelo_de_operacion_por_procesos.pdf" TargetMode="External"/><Relationship Id="rId1" Type="http://schemas.openxmlformats.org/officeDocument/2006/relationships/hyperlink" Target="https://secretariageneral.gov.co/transparencia/estructura-organica-talento-humano/procesos-y-procedimientos"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8"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Gesti&#195;&#179;n%20del%20sistema%20distrital%20de%20servicio%20a%20la%20ciudadan&#195;&#173;a\Ficha%20t&#195;&#169;cnica%20producto%20o%20servicio" TargetMode="External"/><Relationship Id="rId3" Type="http://schemas.openxmlformats.org/officeDocument/2006/relationships/hyperlink" Target="../../../:f:/r/personal/oapsecgeneral_alcaldiabogota_gov_co/Documents/Documentos%20del%20Sistema%20Integrado%20de%20Gesti%25C3%25B3n/Procesos%20misionales/Asesor%25C3%25ADa%20T%25C3%25A9cnica%20y%20Proyectos%20en%20Materia%20TIC/Ficha%20t%25C3%25A9cnica%20producto%20o%20servicio%3fcsf=1&amp;web=1&amp;e=QzMlTX" TargetMode="External"/><Relationship Id="rId7"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Gesti&#195;&#179;n%20de%20la%20funci&#195;&#179;n%20archiv&#195;&#173;stica%20y%20del%20patrimonio%20documental%20del%20D.C\Ficha%20T&#195;&#169;cnica%20Producto%20o%20Servicio" TargetMode="External"/><Relationship Id="rId2" Type="http://schemas.openxmlformats.org/officeDocument/2006/relationships/hyperlink" Target="http://172.16.101.25:7772/vision/" TargetMode="External"/><Relationship Id="rId1" Type="http://schemas.openxmlformats.org/officeDocument/2006/relationships/hyperlink" Target="https://secretariageneral.gov.co/transparencia/tramites-servicios" TargetMode="External"/><Relationship Id="rId6"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Fortalecimiento%20a%20la%20administraci&#195;&#179;n%20y%20la%20gesti&#195;&#179;n%20p&#195;&#186;blica%20distrital\Ficha%20t&#195;&#169;cnica%20producto%20o%20servicio" TargetMode="External"/><Relationship Id="rId5"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Elaboraci&#195;&#179;n%20de%20impresos%20y%20registro%20distrital\Ficha%20t&#195;&#169;cnica%20producto%20o%20servicio" TargetMode="External"/><Relationship Id="rId10" Type="http://schemas.openxmlformats.org/officeDocument/2006/relationships/printerSettings" Target="../printerSettings/printerSettings6.bin"/><Relationship Id="rId4"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Asistencia,%20atenci&#195;&#179;n%20y%20reparaci&#195;&#179;n%20a%20victimas%20del%20conflicto%20armado\Ficha%20t&#195;&#169;cnica%20de%20producto%20o%20servicio" TargetMode="External"/><Relationship Id="rId9"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Internacionalizaci&#195;&#179;n%20de%20Bogot&#195;&#161;\Ficha%20t&#195;&#169;cnica%20producto%20o%20servici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172.16.101.25:7772/visio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visor.suit.gov.co/VisorSUIT/index.jsf?FI=15849" TargetMode="External"/><Relationship Id="rId13"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18"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6" Type="http://schemas.openxmlformats.org/officeDocument/2006/relationships/hyperlink" Target="../../../: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3" Type="http://schemas.openxmlformats.org/officeDocument/2006/relationships/hyperlink" Target="http://visor.suit.gov.co/VisorSUIT/index.jsf?FI=9025" TargetMode="External"/><Relationship Id="rId21"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7" Type="http://schemas.openxmlformats.org/officeDocument/2006/relationships/hyperlink" Target="http://visor.suit.gov.co/VisorSUIT/index.jsf?FI=9144" TargetMode="External"/><Relationship Id="rId12" Type="http://schemas.openxmlformats.org/officeDocument/2006/relationships/hyperlink" Target="../../../:x:/r/personal/oapsecgeneral_alcaldiabogota_gov_co/_layouts/15/Doc.aspx%3fsourcedoc=%7bA254F5A5-E0CA-4D69-9FB2-35A10B56DE90%7d&amp;file=Gesti%25C3%25B3n%20de%20la%20funci%25C3%25B3n%20archiv%25C3%25ADstica%20y%20del%20patrimonio%20documental.xlsm&amp;action=default&amp;mobileredirect=true" TargetMode="External"/><Relationship Id="rId17"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5" Type="http://schemas.openxmlformats.org/officeDocument/2006/relationships/hyperlink" Target="../../../: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2" Type="http://schemas.openxmlformats.org/officeDocument/2006/relationships/hyperlink" Target="http://visor.suit.gov.co/VisorSUIT/index.jsf?FI=9025" TargetMode="External"/><Relationship Id="rId16"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0" Type="http://schemas.openxmlformats.org/officeDocument/2006/relationships/hyperlink" Target="../../../../../oapsecgeneral_alcaldiabogota_gov_co/Documents/Documentos%20del%20Sistema%20Integrado%20de%20Gesti%C3%B3n/Procesos%20misionales/Asistencia%20atenci%C3%B3n%20y%20reparaci%C3%B3n%20a%20victimas/Ficha%20t%C3%A9cnica%20de%20producto%20o%20servicio/Asistencia%20atenci%C3%B3n%20y%20reparaci%C3%B3n%20a%20victimas.xlsm?web=1" TargetMode="External"/><Relationship Id="rId29"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Internacionalizaci&#195;&#179;n%20de%20Bogot&#195;&#161;\Ficha%20t&#195;&#169;cnica%20producto%20o%20servicio" TargetMode="External"/><Relationship Id="rId1" Type="http://schemas.openxmlformats.org/officeDocument/2006/relationships/hyperlink" Target="https://www.funcionpublica.gov.co/web/suit/buscadortramites?_com_liferay_iframe_web_portlet_IFramePortlet_INSTANCE_MLkB2d7OVwPr_iframe_query=secretaria+general&amp;x=31&amp;y=35&amp;p_p_id=com_liferay_iframe_web_portlet_IFramePortlet_INSTANCE_MLkB2d7OVwPr&amp;_com_liferay_iframe_web_portlet_IFramePortlet_INSTANCE_MLkB2d7OVwPr_iframe_find=FindNext" TargetMode="External"/><Relationship Id="rId6" Type="http://schemas.openxmlformats.org/officeDocument/2006/relationships/hyperlink" Target="http://visor.suit.gov.co/VisorSUIT/index.jsf?FI=9144" TargetMode="External"/><Relationship Id="rId11" Type="http://schemas.openxmlformats.org/officeDocument/2006/relationships/hyperlink" Target="../../../../../oapsecgeneral_alcaldiabogota_gov_co/Documents/Documentos%20del%20Sistema%20Integrado%20de%20Gesti%C3%B3n/Procesos%20misionales/Asistencia%20atenci%C3%B3n%20y%20reparaci%C3%B3n%20a%20victimas/Ficha%20t%C3%A9cnica%20de%20producto%20o%20servicio/Asistencia%20atenci%C3%B3n%20y%20reparaci%C3%B3n%20a%20victimas.xlsm?web=1" TargetMode="External"/><Relationship Id="rId24" Type="http://schemas.openxmlformats.org/officeDocument/2006/relationships/hyperlink" Target="../../../: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5" Type="http://schemas.openxmlformats.org/officeDocument/2006/relationships/hyperlink" Target="http://visor.suit.gov.co/VisorSUIT/index.jsf?FI=9144" TargetMode="External"/><Relationship Id="rId15"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23" Type="http://schemas.openxmlformats.org/officeDocument/2006/relationships/hyperlink" Target="../../../:x:/r/personal/oapsecgeneral_alcaldiabogota_gov_co/_layouts/15/Doc.aspx%3fsourcedoc=%7bB873482B-714C-4BF2-8E4C-4375260DB400%7d&amp;file=Gesti%25C3%25B3n%20del%20sistema%20distrital%20de%20servicio%20a%20la%20ciudadan%25C3%25ADa%2003-01-2022.xlsm&amp;action=default&amp;mobileredirect=true" TargetMode="External"/><Relationship Id="rId28" Type="http://schemas.openxmlformats.org/officeDocument/2006/relationships/hyperlink" Target="../../../:x:/r/personal/oapsecgeneral_alcaldiabogota_gov_co/_layouts/15/Doc.aspx%3fsourcedoc=%7b5A919D83-078D-481A-B4A5-4AF697ADEFAE%7d&amp;file=Ficha%20de%20producto%20o%20servicio%20-%20proceso%20Internacionalizaci%25C3%25B3n%20de%20Bogot%25C3%25A1.xlsm&amp;action=default&amp;mobileredirect=true" TargetMode="External"/><Relationship Id="rId10"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Asistencia,%20atenci&#195;&#179;n%20y%20reparaci&#195;&#179;n%20a%20victimas%20del%20conflicto%20armado\Ficha%20t&#195;&#169;cnica%20de%20producto%20o%20servicio" TargetMode="External"/><Relationship Id="rId19" Type="http://schemas.openxmlformats.org/officeDocument/2006/relationships/hyperlink" Target="../../../../../oapsecgeneral_alcaldiabogota_gov_co/Documents/Documentos%20del%20Sistema%20Integrado%20de%20Gesti&#195;&#179;n/Procesos%20misionales/Gesti&#195;&#179;n%20de%20la%20funci&#195;&#179;n%20archiv&#195;&#173;stica%20%20y%20del%20patrimonio%20documental/Ficha%20T&#195;&#169;cnica%20Producto%20o%20Servicio/Gesti&#195;&#179;n%20de%20la%20funci&#195;&#179;n%20archiv&#195;&#173;stica%20y%20del%20patrimonio%20documental.xlsm?web=1" TargetMode="External"/><Relationship Id="rId4" Type="http://schemas.openxmlformats.org/officeDocument/2006/relationships/hyperlink" Target="http://visor.suit.gov.co/VisorSUIT/index.jsf?FI=9144" TargetMode="External"/><Relationship Id="rId9" Type="http://schemas.openxmlformats.org/officeDocument/2006/relationships/hyperlink" Target="http://visor.suit.gov.co/VisorSUIT/index.jsf?FI=4287" TargetMode="External"/><Relationship Id="rId14"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Gesti&#195;&#179;n%20de%20la%20funci&#195;&#179;n%20archiv&#195;&#173;stica%20y%20del%20patrimonio%20documental%20del%20D.C\Ficha%20T&#195;&#169;cnica%20Producto%20o%20Servicio" TargetMode="External"/><Relationship Id="rId22" Type="http://schemas.openxmlformats.org/officeDocument/2006/relationships/hyperlink" Target="../../../:x:/r/personal/oapsecgeneral_alcaldiabogota_gov_co/_layouts/15/Doc.aspx%3fsourcedoc=%7bA254F5A5-E0CA-4D69-9FB2-35A10B56DE90%7d&amp;file=Gesti%25C3%25B3n%20de%20la%20funci%25C3%25B3n%20archiv%25C3%25ADstica%20y%20del%20patrimonio%20documental.xlsm&amp;action=default&amp;mobileredirect=true" TargetMode="External"/><Relationship Id="rId27" Type="http://schemas.openxmlformats.org/officeDocument/2006/relationships/hyperlink" Target="../../../../../oapsecgeneral_alcaldiabogota_gov_co/_layouts/15/onedrive.aspx?ct=1645213927246&amp;or=OWA-NT&amp;cid=093d2bdc-b407-a246-0b11-18fa4f5ce89c&amp;id=\personal\oapsecgeneral_alcaldiabogota_gov_co\Documents\Documentos%20del%20Sistema%20Integrado%20de%20Gesti&#195;&#179;n\Procesos%20misionales\Gesti&#195;&#179;n%20del%20sistema%20distrital%20de%20servicio%20a%20la%20ciudadan&#195;&#173;a\Ficha%20t&#195;&#169;cnica%20producto%20o%20servicio" TargetMode="External"/><Relationship Id="rId30"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s://secretariageneral.gov.co/sites/default/files/planeacion/caracterizacion_usuarios_sg.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62B18-19EE-4DC4-AE9F-4EB85B6FFBD9}">
  <dimension ref="A1:E25"/>
  <sheetViews>
    <sheetView zoomScale="80" zoomScaleNormal="80" workbookViewId="0">
      <selection activeCell="E11" sqref="E11"/>
    </sheetView>
  </sheetViews>
  <sheetFormatPr defaultColWidth="11.42578125" defaultRowHeight="16.5"/>
  <cols>
    <col min="1" max="1" width="5" style="53" customWidth="1"/>
    <col min="2" max="2" width="14.28515625" style="272" customWidth="1"/>
    <col min="3" max="3" width="53.7109375" style="272" customWidth="1"/>
    <col min="4" max="4" width="50" style="272" customWidth="1"/>
    <col min="5" max="16384" width="11.42578125" style="53"/>
  </cols>
  <sheetData>
    <row r="1" spans="1:5">
      <c r="A1" s="300" t="s">
        <v>0</v>
      </c>
      <c r="B1" s="300"/>
      <c r="C1" s="300"/>
      <c r="D1" s="300"/>
      <c r="E1" s="300"/>
    </row>
    <row r="3" spans="1:5" ht="17.25" thickBot="1">
      <c r="B3" s="301" t="s">
        <v>1</v>
      </c>
      <c r="C3" s="302"/>
      <c r="D3" s="303"/>
      <c r="E3" s="273"/>
    </row>
    <row r="4" spans="1:5" ht="17.25" thickBot="1">
      <c r="B4" s="274" t="s">
        <v>2</v>
      </c>
      <c r="C4" s="274" t="s">
        <v>3</v>
      </c>
      <c r="D4" s="274" t="s">
        <v>4</v>
      </c>
    </row>
    <row r="5" spans="1:5">
      <c r="B5" s="307" t="s">
        <v>5</v>
      </c>
      <c r="C5" s="280" t="s">
        <v>6</v>
      </c>
      <c r="D5" s="275" t="s">
        <v>7</v>
      </c>
    </row>
    <row r="6" spans="1:5" ht="33">
      <c r="B6" s="308"/>
      <c r="C6" s="281" t="s">
        <v>8</v>
      </c>
      <c r="D6" s="276" t="s">
        <v>9</v>
      </c>
    </row>
    <row r="7" spans="1:5" ht="19.5" customHeight="1">
      <c r="B7" s="308"/>
      <c r="C7" s="281" t="s">
        <v>10</v>
      </c>
      <c r="D7" s="276" t="s">
        <v>11</v>
      </c>
    </row>
    <row r="8" spans="1:5" ht="16.5" customHeight="1">
      <c r="B8" s="308"/>
      <c r="C8" s="281" t="s">
        <v>12</v>
      </c>
      <c r="D8" s="276" t="s">
        <v>13</v>
      </c>
    </row>
    <row r="9" spans="1:5" ht="33.75" thickBot="1">
      <c r="B9" s="309"/>
      <c r="C9" s="282" t="s">
        <v>14</v>
      </c>
      <c r="D9" s="277" t="s">
        <v>15</v>
      </c>
    </row>
    <row r="10" spans="1:5" ht="33">
      <c r="B10" s="307" t="s">
        <v>16</v>
      </c>
      <c r="C10" s="280" t="s">
        <v>17</v>
      </c>
      <c r="D10" s="275" t="s">
        <v>18</v>
      </c>
    </row>
    <row r="11" spans="1:5" ht="49.5">
      <c r="B11" s="308"/>
      <c r="C11" s="281" t="s">
        <v>19</v>
      </c>
      <c r="D11" s="276" t="s">
        <v>20</v>
      </c>
    </row>
    <row r="12" spans="1:5">
      <c r="B12" s="308"/>
      <c r="C12" s="281" t="s">
        <v>21</v>
      </c>
      <c r="D12" s="276" t="s">
        <v>22</v>
      </c>
    </row>
    <row r="13" spans="1:5" ht="33">
      <c r="B13" s="308"/>
      <c r="C13" s="281" t="s">
        <v>23</v>
      </c>
      <c r="D13" s="276" t="s">
        <v>24</v>
      </c>
    </row>
    <row r="14" spans="1:5" ht="33.75" thickBot="1">
      <c r="B14" s="309"/>
      <c r="C14" s="282" t="s">
        <v>25</v>
      </c>
      <c r="D14" s="277" t="s">
        <v>26</v>
      </c>
    </row>
    <row r="15" spans="1:5">
      <c r="B15" s="305" t="s">
        <v>27</v>
      </c>
      <c r="C15" s="280" t="s">
        <v>28</v>
      </c>
      <c r="D15" s="275" t="s">
        <v>29</v>
      </c>
    </row>
    <row r="16" spans="1:5" ht="22.5" customHeight="1">
      <c r="B16" s="306"/>
      <c r="C16" s="281" t="s">
        <v>30</v>
      </c>
      <c r="D16" s="276" t="s">
        <v>31</v>
      </c>
    </row>
    <row r="17" spans="2:4" ht="33">
      <c r="B17" s="306"/>
      <c r="C17" s="281" t="s">
        <v>32</v>
      </c>
      <c r="D17" s="276" t="s">
        <v>33</v>
      </c>
    </row>
    <row r="18" spans="2:4">
      <c r="B18" s="306"/>
      <c r="C18" s="281" t="s">
        <v>34</v>
      </c>
      <c r="D18" s="276" t="s">
        <v>35</v>
      </c>
    </row>
    <row r="19" spans="2:4" ht="33">
      <c r="B19" s="306"/>
      <c r="C19" s="281" t="s">
        <v>36</v>
      </c>
      <c r="D19" s="276" t="s">
        <v>37</v>
      </c>
    </row>
    <row r="20" spans="2:4" ht="33">
      <c r="B20" s="306"/>
      <c r="C20" s="281" t="s">
        <v>38</v>
      </c>
      <c r="D20" s="276" t="s">
        <v>39</v>
      </c>
    </row>
    <row r="21" spans="2:4" ht="33">
      <c r="B21" s="306"/>
      <c r="C21" s="281" t="s">
        <v>40</v>
      </c>
      <c r="D21" s="276" t="s">
        <v>41</v>
      </c>
    </row>
    <row r="22" spans="2:4" ht="17.25" thickBot="1">
      <c r="B22" s="306"/>
      <c r="C22" s="281" t="s">
        <v>42</v>
      </c>
      <c r="D22" s="276" t="s">
        <v>43</v>
      </c>
    </row>
    <row r="23" spans="2:4" ht="33.75" thickBot="1">
      <c r="B23" s="279" t="s">
        <v>44</v>
      </c>
      <c r="C23" s="283" t="s">
        <v>45</v>
      </c>
      <c r="D23" s="278" t="s">
        <v>46</v>
      </c>
    </row>
    <row r="25" spans="2:4" ht="25.5" customHeight="1">
      <c r="B25" s="304" t="s">
        <v>47</v>
      </c>
      <c r="C25" s="304"/>
      <c r="D25" s="304"/>
    </row>
  </sheetData>
  <mergeCells count="6">
    <mergeCell ref="A1:E1"/>
    <mergeCell ref="B3:D3"/>
    <mergeCell ref="B25:D25"/>
    <mergeCell ref="B15:B22"/>
    <mergeCell ref="B5:B9"/>
    <mergeCell ref="B10:B14"/>
  </mergeCells>
  <hyperlinks>
    <hyperlink ref="C5" location="'Sesión 1_EquipoPETI'!A1" display="Sesión 1: Involucrar a los participantes e interesados" xr:uid="{D51BCE31-77EC-4F2C-8F43-626626851AC0}"/>
    <hyperlink ref="C6" location="'Sesión 2_FichaEntidad'!A1" display="Sesión 2: Entender la estrategia " xr:uid="{D249BF05-2128-485B-9FC1-5F1A24E107F4}"/>
    <hyperlink ref="C7" location="'Sesión 3_ServiciosEntidad'!A1" display="Sesión 3: Identificar y caracterizar los servicios" xr:uid="{517DC246-7388-4455-9209-0C25E3BB361F}"/>
    <hyperlink ref="C8" location="'Sesión 4_ModeloOperativo'!A1" display="Sesión 4: Identificar y caracterizar la operación" xr:uid="{02F762B2-AA1B-4C3D-A0FC-3ADE7F1A1885}"/>
    <hyperlink ref="C9" location="'Sesión 5_FichaTecnicaServicios'!A1" display="Sesión 5: Evaluar y comprender los servicios" xr:uid="{5647BC45-F6C1-43D3-B840-8326D6C3AED0}"/>
    <hyperlink ref="C10" location="'Sesión 6_DOFA'!A1" display="Sesión 6: Analizar los factores internos y externos" xr:uid="{5A5A7445-45AB-4960-9995-C22DAD05EF96}"/>
    <hyperlink ref="C11" location="'Sesión 7_MarcoNormativo'!A1" display="Sesión 7: Analizar el entorno y la normatividad vigente" xr:uid="{36B55D8C-F7D7-4464-86EB-F393B4ADDF1E}"/>
    <hyperlink ref="C12" location="'Sesión 8_CaracterizacionPersona'!A1" display="Sesión 8: Caracterizar los usuarios" xr:uid="{FB815317-CFBB-40CF-A1EA-556FE326CF4C}"/>
    <hyperlink ref="C13" location="'Sesión 9_TendenciasTecnologicas'!A1" display="Sesión 9: Evaluar las tendencias tecnológicas" xr:uid="{48DAF828-2919-4BB7-B7D3-569E28409387}"/>
    <hyperlink ref="C14" location="'Sesión 10_OportunidadesMejora'!A1" display="Sesión 10: Consolidar la matriz de hallazgos" xr:uid="{574259EB-C8C7-4B1A-9596-99C7C54EC91E}"/>
    <hyperlink ref="C15" location="'Sesion 11_EstrategiaTI'!A1" display="Sesión 11: Construir la Estrategia de TI" xr:uid="{1CC2B61C-3962-4C86-89BA-228F89444DC1}"/>
    <hyperlink ref="C16" location="'Sesion 12_OpMejoraTIServicios'!A1" display="Sesión 12: Identificar mejoras en los servicios y la operación" xr:uid="{0AA3EF47-3038-4D08-8B76-0B00C66EDC24}"/>
    <hyperlink ref="C17" location="Contenido!A1" display="Sesión 13: Identificar las brechas" xr:uid="{026138B2-3124-4932-A203-BB0A755E561B}"/>
    <hyperlink ref="C18" location="'Sesión 14_Iniciativas'!A1" display="Sesión 14: Consolidar y priorizar las iniciativas de inversión" xr:uid="{80B9FB20-4D3F-4ACC-B4C0-E848B1B06365}"/>
    <hyperlink ref="C19" location="'Sesión 15_GastosOperacion'!A1" display="Sesión 15: Consolidar los gastos asociados a la operación" xr:uid="{BE9F406C-0310-4274-9D5A-BF6C35D7576B}"/>
    <hyperlink ref="C20" location="'Sesión 16_PlanGobDigital'!A1" display="Sesión 16: Identificar los planes de la Política de Gobierno Digital" xr:uid="{7F264799-68A9-4162-8607-076657FAB91C}"/>
    <hyperlink ref="C21" location="'Sesión 17_HojaRuta'!A1" display="Sesión 17: Construir la hoja de ruta" xr:uid="{E444FBA6-3D72-4761-8FB3-C13F73B5EAB4}"/>
    <hyperlink ref="C22" location="'Sesión 18_PlanComunicacion'!A1" display="Sesión 18: Definir las comunicaciones del PETI" xr:uid="{F8CEBF09-1554-4395-8884-3697D03FFDC2}"/>
    <hyperlink ref="C23" location="'Sesión 20_Indicadores'!A1" display="Sesión 20:  Definir el  seguimiento y control del PETI" xr:uid="{56B0246E-D308-4B00-AC08-AC8B6A2F265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050A3-2CDC-4537-99EE-76EC1E668AF9}">
  <dimension ref="B2:D26"/>
  <sheetViews>
    <sheetView zoomScale="80" zoomScaleNormal="80" workbookViewId="0"/>
  </sheetViews>
  <sheetFormatPr defaultColWidth="11.42578125" defaultRowHeight="15"/>
  <cols>
    <col min="1" max="1" width="5.85546875" customWidth="1"/>
    <col min="2" max="2" width="18.5703125" customWidth="1"/>
    <col min="3" max="3" width="88.7109375" customWidth="1"/>
    <col min="4" max="4" width="73.42578125" customWidth="1"/>
  </cols>
  <sheetData>
    <row r="2" spans="2:4" ht="19.5">
      <c r="B2" s="429" t="s">
        <v>603</v>
      </c>
      <c r="C2" s="429"/>
      <c r="D2" s="429"/>
    </row>
    <row r="3" spans="2:4" ht="15" customHeight="1">
      <c r="B3" s="182" t="s">
        <v>79</v>
      </c>
      <c r="C3" s="182" t="s">
        <v>604</v>
      </c>
      <c r="D3" s="182" t="s">
        <v>605</v>
      </c>
    </row>
    <row r="4" spans="2:4" ht="78">
      <c r="B4" s="37" t="s">
        <v>606</v>
      </c>
      <c r="C4" s="122" t="s">
        <v>607</v>
      </c>
      <c r="D4" s="176" t="s">
        <v>608</v>
      </c>
    </row>
    <row r="5" spans="2:4" ht="97.5">
      <c r="B5" s="172" t="s">
        <v>609</v>
      </c>
      <c r="C5" s="172" t="s">
        <v>610</v>
      </c>
      <c r="D5" s="176" t="s">
        <v>608</v>
      </c>
    </row>
    <row r="6" spans="2:4" ht="58.5">
      <c r="B6" s="172" t="s">
        <v>611</v>
      </c>
      <c r="C6" s="172" t="s">
        <v>612</v>
      </c>
      <c r="D6" s="176" t="s">
        <v>608</v>
      </c>
    </row>
    <row r="7" spans="2:4" ht="39">
      <c r="B7" s="172" t="s">
        <v>613</v>
      </c>
      <c r="C7" s="172" t="s">
        <v>614</v>
      </c>
      <c r="D7" s="176" t="s">
        <v>608</v>
      </c>
    </row>
    <row r="8" spans="2:4" ht="78">
      <c r="B8" s="172" t="s">
        <v>615</v>
      </c>
      <c r="C8" s="172" t="s">
        <v>616</v>
      </c>
      <c r="D8" s="176" t="s">
        <v>608</v>
      </c>
    </row>
    <row r="9" spans="2:4" ht="83.25" customHeight="1">
      <c r="B9" s="172" t="s">
        <v>617</v>
      </c>
      <c r="C9" s="172" t="s">
        <v>618</v>
      </c>
      <c r="D9" s="178" t="s">
        <v>619</v>
      </c>
    </row>
    <row r="10" spans="2:4" ht="107.25" customHeight="1">
      <c r="B10" s="172" t="s">
        <v>620</v>
      </c>
      <c r="C10" s="172" t="s">
        <v>621</v>
      </c>
      <c r="D10" s="178" t="s">
        <v>622</v>
      </c>
    </row>
    <row r="11" spans="2:4" ht="149.25" customHeight="1">
      <c r="B11" s="172" t="s">
        <v>623</v>
      </c>
      <c r="C11" s="172" t="s">
        <v>624</v>
      </c>
      <c r="D11" s="178" t="s">
        <v>625</v>
      </c>
    </row>
    <row r="12" spans="2:4" ht="78">
      <c r="B12" s="172" t="s">
        <v>626</v>
      </c>
      <c r="C12" s="172" t="s">
        <v>627</v>
      </c>
      <c r="D12" s="178" t="s">
        <v>628</v>
      </c>
    </row>
    <row r="13" spans="2:4" ht="75.75" customHeight="1">
      <c r="B13" s="172" t="s">
        <v>629</v>
      </c>
      <c r="C13" s="172" t="s">
        <v>630</v>
      </c>
      <c r="D13" s="178" t="s">
        <v>631</v>
      </c>
    </row>
    <row r="14" spans="2:4" ht="138.75" customHeight="1">
      <c r="B14" s="172" t="s">
        <v>632</v>
      </c>
      <c r="C14" s="172" t="s">
        <v>633</v>
      </c>
      <c r="D14" s="178" t="s">
        <v>634</v>
      </c>
    </row>
    <row r="15" spans="2:4" ht="153.75" customHeight="1">
      <c r="B15" s="172" t="s">
        <v>635</v>
      </c>
      <c r="C15" s="172" t="s">
        <v>636</v>
      </c>
      <c r="D15" s="178" t="s">
        <v>637</v>
      </c>
    </row>
    <row r="16" spans="2:4" ht="171" customHeight="1">
      <c r="B16" s="172" t="s">
        <v>638</v>
      </c>
      <c r="C16" s="172" t="s">
        <v>639</v>
      </c>
      <c r="D16" s="178" t="s">
        <v>640</v>
      </c>
    </row>
    <row r="17" spans="2:4" ht="156">
      <c r="B17" s="172" t="s">
        <v>641</v>
      </c>
      <c r="C17" s="172" t="s">
        <v>642</v>
      </c>
      <c r="D17" s="178" t="s">
        <v>643</v>
      </c>
    </row>
    <row r="18" spans="2:4" ht="135" customHeight="1">
      <c r="B18" s="172" t="s">
        <v>644</v>
      </c>
      <c r="C18" s="172" t="s">
        <v>645</v>
      </c>
      <c r="D18" s="178" t="s">
        <v>646</v>
      </c>
    </row>
    <row r="19" spans="2:4" ht="153.75" customHeight="1">
      <c r="B19" s="172" t="s">
        <v>647</v>
      </c>
      <c r="C19" s="172" t="s">
        <v>648</v>
      </c>
      <c r="D19" s="178" t="s">
        <v>649</v>
      </c>
    </row>
    <row r="20" spans="2:4" ht="97.5">
      <c r="B20" s="172" t="s">
        <v>650</v>
      </c>
      <c r="C20" s="172" t="s">
        <v>651</v>
      </c>
      <c r="D20" s="178" t="s">
        <v>652</v>
      </c>
    </row>
    <row r="21" spans="2:4" ht="117">
      <c r="B21" s="172" t="s">
        <v>653</v>
      </c>
      <c r="C21" s="172" t="s">
        <v>654</v>
      </c>
      <c r="D21" s="178" t="s">
        <v>655</v>
      </c>
    </row>
    <row r="22" spans="2:4" ht="97.5">
      <c r="B22" s="172" t="s">
        <v>656</v>
      </c>
      <c r="C22" s="172" t="s">
        <v>657</v>
      </c>
      <c r="D22" s="178" t="s">
        <v>658</v>
      </c>
    </row>
    <row r="23" spans="2:4" ht="55.5" customHeight="1">
      <c r="B23" s="172" t="s">
        <v>659</v>
      </c>
      <c r="C23" s="172" t="s">
        <v>660</v>
      </c>
      <c r="D23" s="178" t="s">
        <v>661</v>
      </c>
    </row>
    <row r="24" spans="2:4" ht="84.75" customHeight="1">
      <c r="B24" s="172" t="s">
        <v>662</v>
      </c>
      <c r="C24" s="172" t="s">
        <v>663</v>
      </c>
      <c r="D24" s="178" t="s">
        <v>661</v>
      </c>
    </row>
    <row r="25" spans="2:4" ht="69.75" customHeight="1">
      <c r="B25" s="172" t="s">
        <v>664</v>
      </c>
      <c r="C25" s="172" t="s">
        <v>665</v>
      </c>
      <c r="D25" s="178" t="s">
        <v>661</v>
      </c>
    </row>
    <row r="26" spans="2:4" ht="77.25" customHeight="1">
      <c r="B26" s="172" t="s">
        <v>666</v>
      </c>
      <c r="C26" s="172" t="s">
        <v>667</v>
      </c>
      <c r="D26" s="178" t="s">
        <v>661</v>
      </c>
    </row>
  </sheetData>
  <mergeCells count="1">
    <mergeCell ref="B2:D2"/>
  </mergeCells>
  <hyperlinks>
    <hyperlink ref="D9" r:id="rId1" xr:uid="{06BB230D-6A91-4936-9B85-5C4B62A5CBAB}"/>
    <hyperlink ref="D10" r:id="rId2" xr:uid="{FF03470D-AA1C-4A24-A2F9-3BFDFA88D5B4}"/>
    <hyperlink ref="D23" r:id="rId3" xr:uid="{CE47B96F-AE3C-416A-9309-1E807D487E10}"/>
    <hyperlink ref="D24" r:id="rId4" xr:uid="{3DBDA626-F471-4B4E-9646-727D9E05BCA7}"/>
    <hyperlink ref="D25" r:id="rId5" xr:uid="{DDA33E68-F815-43F8-A64B-0AA155D5E348}"/>
    <hyperlink ref="D26" r:id="rId6" xr:uid="{150B75F8-AC77-4578-9B36-310E595C3EA4}"/>
    <hyperlink ref="D12" r:id="rId7" xr:uid="{DE9B1023-A874-4454-B68B-D1A380090620}"/>
    <hyperlink ref="D11" r:id="rId8" xr:uid="{AF44D2D5-A586-4012-9315-E44514F894BB}"/>
    <hyperlink ref="D13" r:id="rId9" xr:uid="{34627270-181E-41D6-992B-56890FD421F4}"/>
    <hyperlink ref="D14" r:id="rId10" location=":~:text=Las%20herramientas%20de%20calidad%20de,en%20la%20gesti%C3%B3n%20de%20datos." xr:uid="{6881C9E5-FB52-4627-B15F-6121E99AD7E1}"/>
    <hyperlink ref="D15" r:id="rId11" xr:uid="{95821143-F7D4-4CCC-B9C1-FDBFAB75123A}"/>
    <hyperlink ref="D16" r:id="rId12" xr:uid="{FAFBA883-A6FF-42B1-82B1-E54895473270}"/>
    <hyperlink ref="D17" r:id="rId13" xr:uid="{6D773D82-FD4A-4016-8838-ECE37E45B57D}"/>
    <hyperlink ref="D18" r:id="rId14" xr:uid="{CC88A76A-4E90-48F2-B8E1-333C7F5FF6AA}"/>
    <hyperlink ref="D19" r:id="rId15" xr:uid="{D09F0DBB-6CB6-4960-A7C6-53E756759329}"/>
    <hyperlink ref="D20" r:id="rId16" xr:uid="{9E1804B7-9752-46B3-AE7A-B224D1E55D3C}"/>
    <hyperlink ref="D21" r:id="rId17" xr:uid="{A0249368-A2AB-4139-A765-49A531BBB55E}"/>
    <hyperlink ref="D22" r:id="rId18" xr:uid="{B4276036-85F2-4E69-A69F-87345568CF6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E846-0586-401F-98E9-54E4302A6A52}">
  <dimension ref="B1:E39"/>
  <sheetViews>
    <sheetView zoomScale="80" zoomScaleNormal="80" workbookViewId="0">
      <selection activeCell="B2" sqref="B2:D4"/>
    </sheetView>
  </sheetViews>
  <sheetFormatPr defaultColWidth="11.42578125" defaultRowHeight="19.5"/>
  <cols>
    <col min="1" max="1" width="3.5703125" style="6" customWidth="1"/>
    <col min="2" max="2" width="5.85546875" style="6" customWidth="1"/>
    <col min="3" max="3" width="28.85546875" style="6" customWidth="1"/>
    <col min="4" max="4" width="129.28515625" style="6" customWidth="1"/>
    <col min="5" max="5" width="21.7109375" style="6" customWidth="1"/>
    <col min="6" max="16384" width="11.42578125" style="6"/>
  </cols>
  <sheetData>
    <row r="1" spans="2:5" ht="12.75" customHeight="1"/>
    <row r="2" spans="2:5" ht="19.5" customHeight="1">
      <c r="B2" s="438" t="s">
        <v>668</v>
      </c>
      <c r="C2" s="439"/>
      <c r="D2" s="440"/>
      <c r="E2" s="173"/>
    </row>
    <row r="3" spans="2:5">
      <c r="B3" s="441"/>
      <c r="C3" s="442"/>
      <c r="D3" s="443"/>
      <c r="E3" s="181"/>
    </row>
    <row r="4" spans="2:5">
      <c r="B4" s="444"/>
      <c r="C4" s="445"/>
      <c r="D4" s="446"/>
    </row>
    <row r="6" spans="2:5" ht="19.5" customHeight="1">
      <c r="B6" s="313" t="s">
        <v>669</v>
      </c>
      <c r="C6" s="337"/>
      <c r="D6" s="314"/>
    </row>
    <row r="7" spans="2:5">
      <c r="B7" s="174" t="s">
        <v>670</v>
      </c>
      <c r="C7" s="174" t="s">
        <v>671</v>
      </c>
      <c r="D7" s="174" t="s">
        <v>672</v>
      </c>
    </row>
    <row r="8" spans="2:5" ht="112.5" customHeight="1">
      <c r="B8" s="241" t="s">
        <v>673</v>
      </c>
      <c r="C8" s="242" t="s">
        <v>674</v>
      </c>
      <c r="D8" s="243" t="s">
        <v>675</v>
      </c>
    </row>
    <row r="9" spans="2:5" ht="67.5" customHeight="1">
      <c r="B9" s="175" t="s">
        <v>676</v>
      </c>
      <c r="C9" s="242" t="s">
        <v>674</v>
      </c>
      <c r="D9" s="243" t="s">
        <v>677</v>
      </c>
    </row>
    <row r="10" spans="2:5" ht="58.5">
      <c r="B10" s="241" t="s">
        <v>678</v>
      </c>
      <c r="C10" s="242" t="s">
        <v>674</v>
      </c>
      <c r="D10" s="243" t="s">
        <v>679</v>
      </c>
    </row>
    <row r="11" spans="2:5" ht="58.5">
      <c r="B11" s="175" t="s">
        <v>680</v>
      </c>
      <c r="C11" s="242" t="s">
        <v>674</v>
      </c>
      <c r="D11" s="243" t="s">
        <v>681</v>
      </c>
    </row>
    <row r="12" spans="2:5" ht="78">
      <c r="B12" s="241" t="s">
        <v>682</v>
      </c>
      <c r="C12" s="242" t="s">
        <v>674</v>
      </c>
      <c r="D12" s="243" t="s">
        <v>683</v>
      </c>
    </row>
    <row r="13" spans="2:5" ht="78">
      <c r="B13" s="175" t="s">
        <v>684</v>
      </c>
      <c r="C13" s="242" t="s">
        <v>674</v>
      </c>
      <c r="D13" s="243" t="s">
        <v>685</v>
      </c>
    </row>
    <row r="14" spans="2:5" ht="134.25" customHeight="1">
      <c r="B14" s="241" t="s">
        <v>686</v>
      </c>
      <c r="C14" s="242" t="s">
        <v>674</v>
      </c>
      <c r="D14" s="243" t="s">
        <v>687</v>
      </c>
    </row>
    <row r="15" spans="2:5" ht="78">
      <c r="B15" s="175" t="s">
        <v>688</v>
      </c>
      <c r="C15" s="242" t="s">
        <v>674</v>
      </c>
      <c r="D15" s="242" t="s">
        <v>689</v>
      </c>
    </row>
    <row r="16" spans="2:5" ht="58.5">
      <c r="B16" s="241" t="s">
        <v>690</v>
      </c>
      <c r="C16" s="242" t="s">
        <v>674</v>
      </c>
      <c r="D16" s="243" t="s">
        <v>691</v>
      </c>
    </row>
    <row r="17" spans="2:4" ht="97.5">
      <c r="B17" s="175" t="s">
        <v>692</v>
      </c>
      <c r="C17" s="242" t="s">
        <v>674</v>
      </c>
      <c r="D17" s="243" t="s">
        <v>693</v>
      </c>
    </row>
    <row r="18" spans="2:4" ht="58.5">
      <c r="B18" s="241" t="s">
        <v>694</v>
      </c>
      <c r="C18" s="242" t="s">
        <v>674</v>
      </c>
      <c r="D18" s="242" t="s">
        <v>695</v>
      </c>
    </row>
    <row r="19" spans="2:4" ht="58.5">
      <c r="B19" s="175" t="s">
        <v>696</v>
      </c>
      <c r="C19" s="242" t="s">
        <v>674</v>
      </c>
      <c r="D19" s="242" t="s">
        <v>697</v>
      </c>
    </row>
    <row r="20" spans="2:4" ht="78">
      <c r="B20" s="241" t="s">
        <v>698</v>
      </c>
      <c r="C20" s="242" t="s">
        <v>124</v>
      </c>
      <c r="D20" s="243" t="s">
        <v>699</v>
      </c>
    </row>
    <row r="21" spans="2:4" ht="78">
      <c r="B21" s="175" t="s">
        <v>700</v>
      </c>
      <c r="C21" s="242" t="s">
        <v>124</v>
      </c>
      <c r="D21" s="243" t="s">
        <v>701</v>
      </c>
    </row>
    <row r="22" spans="2:4" ht="78">
      <c r="B22" s="241" t="s">
        <v>702</v>
      </c>
      <c r="C22" s="242" t="s">
        <v>124</v>
      </c>
      <c r="D22" s="243" t="s">
        <v>703</v>
      </c>
    </row>
    <row r="23" spans="2:4" ht="78">
      <c r="B23" s="175" t="s">
        <v>704</v>
      </c>
      <c r="C23" s="242" t="s">
        <v>124</v>
      </c>
      <c r="D23" s="243" t="s">
        <v>705</v>
      </c>
    </row>
    <row r="24" spans="2:4" ht="78">
      <c r="B24" s="241" t="s">
        <v>706</v>
      </c>
      <c r="C24" s="242" t="s">
        <v>124</v>
      </c>
      <c r="D24" s="242" t="s">
        <v>707</v>
      </c>
    </row>
    <row r="25" spans="2:4" ht="78">
      <c r="B25" s="175" t="s">
        <v>708</v>
      </c>
      <c r="C25" s="242" t="s">
        <v>124</v>
      </c>
      <c r="D25" s="243" t="s">
        <v>709</v>
      </c>
    </row>
    <row r="26" spans="2:4" ht="97.5">
      <c r="B26" s="241" t="s">
        <v>710</v>
      </c>
      <c r="C26" s="242" t="s">
        <v>711</v>
      </c>
      <c r="D26" s="242" t="s">
        <v>712</v>
      </c>
    </row>
    <row r="27" spans="2:4">
      <c r="B27" s="175" t="s">
        <v>713</v>
      </c>
      <c r="C27" s="242" t="s">
        <v>714</v>
      </c>
      <c r="D27" s="243" t="s">
        <v>715</v>
      </c>
    </row>
    <row r="28" spans="2:4">
      <c r="B28" s="241" t="s">
        <v>716</v>
      </c>
      <c r="C28" s="242" t="s">
        <v>714</v>
      </c>
      <c r="D28" s="242" t="s">
        <v>717</v>
      </c>
    </row>
    <row r="29" spans="2:4">
      <c r="B29" s="175" t="s">
        <v>718</v>
      </c>
      <c r="C29" s="242" t="s">
        <v>714</v>
      </c>
      <c r="D29" s="242" t="s">
        <v>719</v>
      </c>
    </row>
    <row r="30" spans="2:4" ht="97.5">
      <c r="B30" s="241" t="s">
        <v>720</v>
      </c>
      <c r="C30" s="242" t="s">
        <v>721</v>
      </c>
      <c r="D30" s="242" t="s">
        <v>722</v>
      </c>
    </row>
    <row r="31" spans="2:4" ht="97.5">
      <c r="B31" s="175" t="s">
        <v>723</v>
      </c>
      <c r="C31" s="242" t="s">
        <v>721</v>
      </c>
      <c r="D31" s="242" t="s">
        <v>724</v>
      </c>
    </row>
    <row r="32" spans="2:4" ht="97.5">
      <c r="B32" s="241" t="s">
        <v>725</v>
      </c>
      <c r="C32" s="242" t="s">
        <v>721</v>
      </c>
      <c r="D32" s="242" t="s">
        <v>726</v>
      </c>
    </row>
    <row r="33" spans="2:4" ht="58.5">
      <c r="B33" s="175" t="s">
        <v>727</v>
      </c>
      <c r="C33" s="242" t="s">
        <v>728</v>
      </c>
      <c r="D33" s="242" t="s">
        <v>729</v>
      </c>
    </row>
    <row r="34" spans="2:4">
      <c r="B34" s="241" t="s">
        <v>730</v>
      </c>
      <c r="C34" s="242" t="s">
        <v>101</v>
      </c>
      <c r="D34" s="242" t="s">
        <v>731</v>
      </c>
    </row>
    <row r="35" spans="2:4">
      <c r="B35" s="175" t="s">
        <v>732</v>
      </c>
      <c r="C35" s="242" t="s">
        <v>101</v>
      </c>
      <c r="D35" s="242" t="s">
        <v>733</v>
      </c>
    </row>
    <row r="36" spans="2:4" ht="39">
      <c r="B36" s="241" t="s">
        <v>734</v>
      </c>
      <c r="C36" s="242" t="s">
        <v>101</v>
      </c>
      <c r="D36" s="242" t="s">
        <v>735</v>
      </c>
    </row>
    <row r="37" spans="2:4" ht="39">
      <c r="B37" s="175" t="s">
        <v>736</v>
      </c>
      <c r="C37" s="242" t="s">
        <v>101</v>
      </c>
      <c r="D37" s="242" t="s">
        <v>737</v>
      </c>
    </row>
    <row r="38" spans="2:4" ht="39">
      <c r="B38" s="244" t="s">
        <v>738</v>
      </c>
      <c r="C38" s="242" t="s">
        <v>101</v>
      </c>
      <c r="D38" s="242" t="s">
        <v>739</v>
      </c>
    </row>
    <row r="39" spans="2:4">
      <c r="B39" s="81" t="s">
        <v>740</v>
      </c>
      <c r="C39" s="242" t="s">
        <v>101</v>
      </c>
      <c r="D39" s="242" t="s">
        <v>741</v>
      </c>
    </row>
  </sheetData>
  <mergeCells count="2">
    <mergeCell ref="B2:D4"/>
    <mergeCell ref="B6:D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A0142-E1A6-4E28-B8CF-EAF755B1957B}">
  <dimension ref="B2:H12"/>
  <sheetViews>
    <sheetView zoomScale="80" zoomScaleNormal="80" workbookViewId="0">
      <selection activeCell="D9" sqref="D9"/>
    </sheetView>
  </sheetViews>
  <sheetFormatPr defaultColWidth="11.42578125" defaultRowHeight="15"/>
  <cols>
    <col min="1" max="1" width="4.42578125" customWidth="1"/>
    <col min="3" max="3" width="15.42578125" customWidth="1"/>
    <col min="4" max="4" width="77.28515625" customWidth="1"/>
    <col min="6" max="6" width="70" customWidth="1"/>
    <col min="7" max="7" width="15.140625" bestFit="1" customWidth="1"/>
    <col min="8" max="8" width="15" customWidth="1"/>
  </cols>
  <sheetData>
    <row r="2" spans="2:8" ht="27.75" customHeight="1">
      <c r="B2" s="333" t="s">
        <v>742</v>
      </c>
      <c r="C2" s="333"/>
      <c r="D2" s="333"/>
      <c r="E2" s="333"/>
      <c r="F2" s="333"/>
      <c r="G2" s="333"/>
      <c r="H2" s="333"/>
    </row>
    <row r="3" spans="2:8" ht="37.9" customHeight="1">
      <c r="B3" s="313" t="s">
        <v>743</v>
      </c>
      <c r="C3" s="314"/>
      <c r="D3" s="334" t="s">
        <v>744</v>
      </c>
      <c r="E3" s="335"/>
      <c r="F3" s="335"/>
      <c r="G3" s="335"/>
      <c r="H3" s="336"/>
    </row>
    <row r="4" spans="2:8" ht="51.75" customHeight="1">
      <c r="B4" s="313" t="s">
        <v>745</v>
      </c>
      <c r="C4" s="314"/>
      <c r="D4" s="334" t="s">
        <v>746</v>
      </c>
      <c r="E4" s="335"/>
      <c r="F4" s="335"/>
      <c r="G4" s="335"/>
      <c r="H4" s="336"/>
    </row>
    <row r="5" spans="2:8" ht="19.5">
      <c r="B5" s="313" t="s">
        <v>747</v>
      </c>
      <c r="C5" s="337"/>
      <c r="D5" s="314"/>
      <c r="E5" s="313" t="s">
        <v>748</v>
      </c>
      <c r="F5" s="337"/>
      <c r="G5" s="337"/>
      <c r="H5" s="314"/>
    </row>
    <row r="6" spans="2:8" ht="78">
      <c r="B6" s="59" t="s">
        <v>153</v>
      </c>
      <c r="C6" s="60" t="s">
        <v>749</v>
      </c>
      <c r="D6" s="61" t="s">
        <v>79</v>
      </c>
      <c r="E6" s="61" t="s">
        <v>153</v>
      </c>
      <c r="F6" s="61" t="s">
        <v>79</v>
      </c>
      <c r="G6" s="61" t="s">
        <v>750</v>
      </c>
      <c r="H6" s="61" t="s">
        <v>751</v>
      </c>
    </row>
    <row r="7" spans="2:8" ht="39">
      <c r="B7" s="32" t="s">
        <v>752</v>
      </c>
      <c r="C7" s="76">
        <v>2</v>
      </c>
      <c r="D7" s="33" t="s">
        <v>753</v>
      </c>
      <c r="E7" s="8" t="s">
        <v>754</v>
      </c>
      <c r="F7" s="62" t="s">
        <v>755</v>
      </c>
      <c r="G7" s="34">
        <v>1</v>
      </c>
      <c r="H7" s="34">
        <v>0.1</v>
      </c>
    </row>
    <row r="8" spans="2:8" ht="39">
      <c r="B8" s="32" t="s">
        <v>756</v>
      </c>
      <c r="C8" s="76">
        <v>2.4</v>
      </c>
      <c r="D8" s="33" t="s">
        <v>757</v>
      </c>
      <c r="E8" s="8" t="s">
        <v>758</v>
      </c>
      <c r="F8" s="62" t="s">
        <v>759</v>
      </c>
      <c r="G8" s="7">
        <v>1</v>
      </c>
      <c r="H8" s="7">
        <v>1</v>
      </c>
    </row>
    <row r="9" spans="2:8" ht="58.5">
      <c r="B9" s="32" t="s">
        <v>760</v>
      </c>
      <c r="C9" s="76">
        <v>4</v>
      </c>
      <c r="D9" s="214" t="s">
        <v>761</v>
      </c>
      <c r="E9" s="8" t="s">
        <v>762</v>
      </c>
      <c r="F9" s="62" t="s">
        <v>763</v>
      </c>
      <c r="G9" s="7">
        <v>1</v>
      </c>
      <c r="H9" s="7">
        <v>1</v>
      </c>
    </row>
    <row r="10" spans="2:8" ht="58.5">
      <c r="B10" s="216" t="s">
        <v>764</v>
      </c>
      <c r="C10" s="190">
        <v>5</v>
      </c>
      <c r="D10" s="217" t="s">
        <v>765</v>
      </c>
      <c r="E10" s="8" t="s">
        <v>766</v>
      </c>
      <c r="F10" s="62" t="s">
        <v>767</v>
      </c>
      <c r="G10" s="7">
        <v>1</v>
      </c>
      <c r="H10" s="7">
        <v>1</v>
      </c>
    </row>
    <row r="11" spans="2:8" ht="39">
      <c r="B11" s="447"/>
      <c r="C11" s="447"/>
      <c r="D11" s="447"/>
      <c r="E11" s="8" t="s">
        <v>768</v>
      </c>
      <c r="F11" s="62" t="s">
        <v>769</v>
      </c>
      <c r="G11" s="215">
        <v>1</v>
      </c>
      <c r="H11" s="215">
        <v>1</v>
      </c>
    </row>
    <row r="12" spans="2:8" ht="39">
      <c r="B12" s="447"/>
      <c r="C12" s="447"/>
      <c r="D12" s="447"/>
      <c r="E12" s="8" t="s">
        <v>770</v>
      </c>
      <c r="F12" s="62" t="s">
        <v>771</v>
      </c>
      <c r="G12" s="215">
        <v>1</v>
      </c>
      <c r="H12" s="215">
        <v>1</v>
      </c>
    </row>
  </sheetData>
  <mergeCells count="8">
    <mergeCell ref="B11:D12"/>
    <mergeCell ref="B5:D5"/>
    <mergeCell ref="E5:H5"/>
    <mergeCell ref="B2:H2"/>
    <mergeCell ref="B3:C3"/>
    <mergeCell ref="D3:H3"/>
    <mergeCell ref="B4:C4"/>
    <mergeCell ref="D4:H4"/>
  </mergeCells>
  <phoneticPr fontId="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D1C9-3CFE-4635-ABA5-8FC22C832DB7}">
  <dimension ref="B2:I76"/>
  <sheetViews>
    <sheetView zoomScale="80" zoomScaleNormal="80" workbookViewId="0">
      <selection activeCell="B7" sqref="B7:E7"/>
    </sheetView>
  </sheetViews>
  <sheetFormatPr defaultColWidth="39.28515625" defaultRowHeight="15"/>
  <cols>
    <col min="1" max="1" width="5.140625" customWidth="1"/>
    <col min="2" max="2" width="31.42578125" customWidth="1"/>
    <col min="3" max="3" width="50.7109375" customWidth="1"/>
    <col min="4" max="4" width="33.85546875" customWidth="1"/>
    <col min="8" max="8" width="6.28515625" customWidth="1"/>
  </cols>
  <sheetData>
    <row r="2" spans="2:8" ht="15" customHeight="1">
      <c r="B2" s="438" t="s">
        <v>772</v>
      </c>
      <c r="C2" s="439"/>
      <c r="D2" s="439"/>
      <c r="E2" s="439"/>
      <c r="F2" s="299"/>
    </row>
    <row r="3" spans="2:8" ht="15" customHeight="1">
      <c r="B3" s="441"/>
      <c r="C3" s="442"/>
      <c r="D3" s="442"/>
      <c r="E3" s="442"/>
      <c r="F3" s="299"/>
    </row>
    <row r="4" spans="2:8" ht="15" customHeight="1">
      <c r="B4" s="441"/>
      <c r="C4" s="442"/>
      <c r="D4" s="442"/>
      <c r="E4" s="442"/>
      <c r="F4" s="299"/>
    </row>
    <row r="5" spans="2:8" ht="15" customHeight="1">
      <c r="B5" s="441"/>
      <c r="C5" s="442"/>
      <c r="D5" s="442"/>
      <c r="E5" s="442"/>
      <c r="F5" s="299"/>
    </row>
    <row r="6" spans="2:8" ht="20.25" thickBot="1">
      <c r="B6" s="35"/>
      <c r="C6" s="35"/>
      <c r="D6" s="35"/>
      <c r="E6" s="35"/>
      <c r="F6" s="35"/>
    </row>
    <row r="7" spans="2:8" ht="20.25" thickBot="1">
      <c r="B7" s="464" t="s">
        <v>773</v>
      </c>
      <c r="C7" s="465"/>
      <c r="D7" s="465"/>
      <c r="E7" s="466"/>
      <c r="F7" s="298"/>
    </row>
    <row r="8" spans="2:8" ht="20.25" thickBot="1">
      <c r="B8" s="75" t="s">
        <v>79</v>
      </c>
      <c r="C8" s="454" t="s">
        <v>774</v>
      </c>
      <c r="D8" s="454"/>
      <c r="E8" s="455"/>
      <c r="F8" s="6"/>
      <c r="G8" s="6"/>
      <c r="H8" s="6"/>
    </row>
    <row r="9" spans="2:8" ht="39">
      <c r="B9" s="245" t="s">
        <v>775</v>
      </c>
      <c r="C9" s="462" t="s">
        <v>81</v>
      </c>
      <c r="D9" s="462"/>
      <c r="E9" s="463"/>
      <c r="F9" s="6"/>
      <c r="G9" s="6"/>
      <c r="H9" s="6"/>
    </row>
    <row r="10" spans="2:8" ht="58.5">
      <c r="B10" s="246" t="s">
        <v>776</v>
      </c>
      <c r="C10" s="460" t="s">
        <v>81</v>
      </c>
      <c r="D10" s="460"/>
      <c r="E10" s="461"/>
      <c r="F10" s="6"/>
      <c r="G10" s="6"/>
      <c r="H10" s="6"/>
    </row>
    <row r="11" spans="2:8" ht="58.5">
      <c r="B11" s="246" t="s">
        <v>111</v>
      </c>
      <c r="C11" s="460" t="s">
        <v>777</v>
      </c>
      <c r="D11" s="460"/>
      <c r="E11" s="461"/>
      <c r="F11" s="6"/>
      <c r="G11" s="6"/>
      <c r="H11" s="6"/>
    </row>
    <row r="12" spans="2:8" ht="97.5">
      <c r="B12" s="246" t="s">
        <v>778</v>
      </c>
      <c r="C12" s="460" t="s">
        <v>777</v>
      </c>
      <c r="D12" s="460"/>
      <c r="E12" s="461"/>
      <c r="F12" s="6"/>
      <c r="G12" s="6"/>
      <c r="H12" s="6"/>
    </row>
    <row r="13" spans="2:8" ht="39">
      <c r="B13" s="247" t="s">
        <v>228</v>
      </c>
      <c r="C13" s="460" t="s">
        <v>777</v>
      </c>
      <c r="D13" s="460"/>
      <c r="E13" s="461"/>
      <c r="F13" s="6"/>
      <c r="G13" s="6"/>
      <c r="H13" s="6"/>
    </row>
    <row r="14" spans="2:8" ht="117.75" customHeight="1">
      <c r="B14" s="247" t="s">
        <v>779</v>
      </c>
      <c r="C14" s="460" t="s">
        <v>780</v>
      </c>
      <c r="D14" s="460"/>
      <c r="E14" s="461"/>
      <c r="F14" s="6"/>
      <c r="G14" s="6"/>
      <c r="H14" s="6"/>
    </row>
    <row r="15" spans="2:8" ht="97.5">
      <c r="B15" s="247" t="s">
        <v>104</v>
      </c>
      <c r="C15" s="450" t="s">
        <v>81</v>
      </c>
      <c r="D15" s="450"/>
      <c r="E15" s="451"/>
      <c r="F15" s="6"/>
      <c r="G15" s="6"/>
      <c r="H15" s="6"/>
    </row>
    <row r="16" spans="2:8" ht="312.75" customHeight="1">
      <c r="B16" s="247" t="s">
        <v>124</v>
      </c>
      <c r="C16" s="460" t="s">
        <v>781</v>
      </c>
      <c r="D16" s="460"/>
      <c r="E16" s="461"/>
      <c r="F16" s="6"/>
      <c r="G16" s="6"/>
      <c r="H16" s="6"/>
    </row>
    <row r="17" spans="2:9" ht="94.5" customHeight="1">
      <c r="B17" s="247" t="s">
        <v>674</v>
      </c>
      <c r="C17" s="460" t="s">
        <v>782</v>
      </c>
      <c r="D17" s="460"/>
      <c r="E17" s="461"/>
      <c r="F17" s="6"/>
      <c r="G17" s="6"/>
      <c r="H17" s="6"/>
    </row>
    <row r="18" spans="2:9" ht="141" customHeight="1">
      <c r="B18" s="247" t="s">
        <v>783</v>
      </c>
      <c r="C18" s="403" t="s">
        <v>784</v>
      </c>
      <c r="D18" s="450"/>
      <c r="E18" s="451"/>
      <c r="F18" s="6"/>
      <c r="G18" s="6"/>
      <c r="H18" s="6"/>
    </row>
    <row r="19" spans="2:9" ht="140.25" customHeight="1">
      <c r="B19" s="247" t="s">
        <v>100</v>
      </c>
      <c r="C19" s="403" t="s">
        <v>785</v>
      </c>
      <c r="D19" s="403"/>
      <c r="E19" s="459"/>
      <c r="F19" s="6"/>
      <c r="G19" s="6"/>
      <c r="H19" s="6"/>
    </row>
    <row r="20" spans="2:9" ht="145.5" customHeight="1">
      <c r="B20" s="247" t="s">
        <v>96</v>
      </c>
      <c r="C20" s="403" t="s">
        <v>785</v>
      </c>
      <c r="D20" s="403"/>
      <c r="E20" s="459"/>
      <c r="F20" s="6"/>
      <c r="G20" s="6"/>
      <c r="H20" s="6"/>
    </row>
    <row r="21" spans="2:9" ht="39">
      <c r="B21" s="247" t="s">
        <v>786</v>
      </c>
      <c r="C21" s="403" t="s">
        <v>785</v>
      </c>
      <c r="D21" s="403"/>
      <c r="E21" s="459"/>
      <c r="F21" s="6"/>
      <c r="G21" s="6"/>
      <c r="H21" s="6"/>
    </row>
    <row r="22" spans="2:9" ht="97.5">
      <c r="B22" s="247" t="s">
        <v>711</v>
      </c>
      <c r="C22" s="403" t="s">
        <v>787</v>
      </c>
      <c r="D22" s="450"/>
      <c r="E22" s="451"/>
      <c r="F22" s="6"/>
      <c r="G22" s="6"/>
      <c r="H22" s="6"/>
    </row>
    <row r="23" spans="2:9" ht="78">
      <c r="B23" s="247" t="s">
        <v>788</v>
      </c>
      <c r="C23" s="450" t="s">
        <v>81</v>
      </c>
      <c r="D23" s="450"/>
      <c r="E23" s="451"/>
      <c r="F23" s="6"/>
      <c r="G23" s="6"/>
      <c r="H23" s="6"/>
    </row>
    <row r="24" spans="2:9" ht="58.5">
      <c r="B24" s="247" t="s">
        <v>789</v>
      </c>
      <c r="C24" s="450" t="s">
        <v>81</v>
      </c>
      <c r="D24" s="450"/>
      <c r="E24" s="451"/>
      <c r="F24" s="6"/>
      <c r="G24" s="6"/>
      <c r="H24" s="6"/>
    </row>
    <row r="25" spans="2:9" ht="39">
      <c r="B25" s="247" t="s">
        <v>95</v>
      </c>
      <c r="C25" s="403" t="s">
        <v>790</v>
      </c>
      <c r="D25" s="450"/>
      <c r="E25" s="451"/>
      <c r="F25" s="6"/>
      <c r="G25" s="6"/>
      <c r="H25" s="6"/>
    </row>
    <row r="26" spans="2:9" ht="39.75" thickBot="1">
      <c r="B26" s="248" t="s">
        <v>92</v>
      </c>
      <c r="C26" s="456" t="s">
        <v>791</v>
      </c>
      <c r="D26" s="457"/>
      <c r="E26" s="458"/>
      <c r="F26" s="6"/>
      <c r="G26" s="6"/>
      <c r="H26" s="6"/>
    </row>
    <row r="27" spans="2:9" ht="19.5">
      <c r="B27" s="6"/>
      <c r="C27" s="6"/>
      <c r="D27" s="6"/>
      <c r="E27" s="6"/>
      <c r="F27" s="6"/>
      <c r="G27" s="6"/>
      <c r="H27" s="6"/>
      <c r="I27" s="6"/>
    </row>
    <row r="28" spans="2:9" ht="20.25" thickBot="1">
      <c r="B28" s="317" t="s">
        <v>792</v>
      </c>
      <c r="C28" s="318"/>
      <c r="D28" s="318"/>
      <c r="E28" s="318"/>
      <c r="F28" s="318"/>
      <c r="G28" s="6"/>
      <c r="H28" s="6"/>
      <c r="I28" s="6"/>
    </row>
    <row r="29" spans="2:9" ht="20.25" thickBot="1">
      <c r="B29" s="75" t="s">
        <v>793</v>
      </c>
      <c r="C29" s="58" t="s">
        <v>550</v>
      </c>
      <c r="D29" s="58" t="s">
        <v>794</v>
      </c>
      <c r="E29" s="454" t="s">
        <v>795</v>
      </c>
      <c r="F29" s="455"/>
      <c r="G29" s="6"/>
      <c r="H29" s="6"/>
    </row>
    <row r="30" spans="2:9" ht="58.5">
      <c r="B30" s="41" t="s">
        <v>796</v>
      </c>
      <c r="C30" s="42" t="s">
        <v>797</v>
      </c>
      <c r="D30" s="42" t="s">
        <v>798</v>
      </c>
      <c r="E30" s="452" t="s">
        <v>81</v>
      </c>
      <c r="F30" s="453"/>
      <c r="G30" s="6"/>
      <c r="H30" s="6"/>
    </row>
    <row r="31" spans="2:9" ht="58.5">
      <c r="B31" s="38" t="s">
        <v>799</v>
      </c>
      <c r="C31" s="36" t="s">
        <v>800</v>
      </c>
      <c r="D31" s="36" t="s">
        <v>801</v>
      </c>
      <c r="E31" s="448" t="s">
        <v>81</v>
      </c>
      <c r="F31" s="449"/>
      <c r="G31" s="6"/>
      <c r="H31" s="6"/>
    </row>
    <row r="32" spans="2:9" ht="19.5">
      <c r="B32" s="38" t="s">
        <v>327</v>
      </c>
      <c r="C32" s="36" t="s">
        <v>797</v>
      </c>
      <c r="D32" s="36" t="s">
        <v>802</v>
      </c>
      <c r="E32" s="448" t="s">
        <v>81</v>
      </c>
      <c r="F32" s="449"/>
      <c r="G32" s="6"/>
      <c r="H32" s="6"/>
    </row>
    <row r="33" spans="2:8" ht="78">
      <c r="B33" s="38" t="s">
        <v>803</v>
      </c>
      <c r="C33" s="36" t="s">
        <v>797</v>
      </c>
      <c r="D33" s="36" t="s">
        <v>804</v>
      </c>
      <c r="E33" s="448" t="s">
        <v>81</v>
      </c>
      <c r="F33" s="449"/>
      <c r="G33" s="6"/>
      <c r="H33" s="6"/>
    </row>
    <row r="34" spans="2:8" ht="58.5">
      <c r="B34" s="38" t="s">
        <v>336</v>
      </c>
      <c r="C34" s="36" t="s">
        <v>797</v>
      </c>
      <c r="D34" s="36" t="s">
        <v>805</v>
      </c>
      <c r="E34" s="448" t="s">
        <v>81</v>
      </c>
      <c r="F34" s="449"/>
      <c r="G34" s="6"/>
      <c r="H34" s="6"/>
    </row>
    <row r="35" spans="2:8" ht="79.5" customHeight="1">
      <c r="B35" s="467" t="s">
        <v>272</v>
      </c>
      <c r="C35" s="468" t="s">
        <v>806</v>
      </c>
      <c r="D35" s="469" t="s">
        <v>807</v>
      </c>
      <c r="E35" s="448" t="s">
        <v>808</v>
      </c>
      <c r="F35" s="449"/>
      <c r="G35" s="6"/>
      <c r="H35" s="6"/>
    </row>
    <row r="36" spans="2:8" ht="53.25" customHeight="1">
      <c r="B36" s="467"/>
      <c r="C36" s="468"/>
      <c r="D36" s="469"/>
      <c r="E36" s="448" t="s">
        <v>809</v>
      </c>
      <c r="F36" s="449"/>
      <c r="G36" s="6"/>
      <c r="H36" s="6"/>
    </row>
    <row r="37" spans="2:8" ht="99.75" customHeight="1">
      <c r="B37" s="467"/>
      <c r="C37" s="468"/>
      <c r="D37" s="469"/>
      <c r="E37" s="448" t="s">
        <v>810</v>
      </c>
      <c r="F37" s="449"/>
      <c r="G37" s="6"/>
      <c r="H37" s="6"/>
    </row>
    <row r="38" spans="2:8" ht="58.5">
      <c r="B38" s="38" t="s">
        <v>811</v>
      </c>
      <c r="C38" s="36" t="s">
        <v>806</v>
      </c>
      <c r="D38" s="37" t="s">
        <v>812</v>
      </c>
      <c r="E38" s="403" t="s">
        <v>81</v>
      </c>
      <c r="F38" s="459"/>
      <c r="G38" s="6"/>
      <c r="H38" s="6"/>
    </row>
    <row r="39" spans="2:8" ht="58.5">
      <c r="B39" s="38" t="s">
        <v>813</v>
      </c>
      <c r="C39" s="36" t="s">
        <v>806</v>
      </c>
      <c r="D39" s="36" t="s">
        <v>814</v>
      </c>
      <c r="E39" s="448" t="s">
        <v>81</v>
      </c>
      <c r="F39" s="449"/>
      <c r="G39" s="6"/>
      <c r="H39" s="6"/>
    </row>
    <row r="40" spans="2:8" ht="58.5">
      <c r="B40" s="38" t="s">
        <v>296</v>
      </c>
      <c r="C40" s="36" t="s">
        <v>806</v>
      </c>
      <c r="D40" s="36" t="s">
        <v>815</v>
      </c>
      <c r="E40" s="448" t="s">
        <v>816</v>
      </c>
      <c r="F40" s="449"/>
      <c r="G40" s="6"/>
      <c r="H40" s="6"/>
    </row>
    <row r="41" spans="2:8" ht="58.5">
      <c r="B41" s="38" t="s">
        <v>303</v>
      </c>
      <c r="C41" s="36" t="s">
        <v>806</v>
      </c>
      <c r="D41" s="36" t="s">
        <v>817</v>
      </c>
      <c r="E41" s="448" t="s">
        <v>818</v>
      </c>
      <c r="F41" s="449"/>
      <c r="G41" s="6"/>
      <c r="H41" s="6"/>
    </row>
    <row r="42" spans="2:8" ht="58.5">
      <c r="B42" s="38" t="s">
        <v>309</v>
      </c>
      <c r="C42" s="36" t="s">
        <v>806</v>
      </c>
      <c r="D42" s="36" t="s">
        <v>819</v>
      </c>
      <c r="E42" s="448" t="s">
        <v>81</v>
      </c>
      <c r="F42" s="449"/>
      <c r="G42" s="6"/>
      <c r="H42" s="6"/>
    </row>
    <row r="43" spans="2:8" ht="39">
      <c r="B43" s="38" t="s">
        <v>318</v>
      </c>
      <c r="C43" s="36" t="s">
        <v>806</v>
      </c>
      <c r="D43" s="36" t="s">
        <v>820</v>
      </c>
      <c r="E43" s="448" t="s">
        <v>81</v>
      </c>
      <c r="F43" s="449"/>
      <c r="G43" s="6"/>
      <c r="H43" s="6"/>
    </row>
    <row r="44" spans="2:8" ht="19.5">
      <c r="B44" s="38" t="s">
        <v>358</v>
      </c>
      <c r="C44" s="36" t="s">
        <v>800</v>
      </c>
      <c r="D44" s="36" t="s">
        <v>821</v>
      </c>
      <c r="E44" s="448" t="s">
        <v>81</v>
      </c>
      <c r="F44" s="449"/>
      <c r="G44" s="6"/>
      <c r="H44" s="6"/>
    </row>
    <row r="45" spans="2:8" ht="39">
      <c r="B45" s="38" t="s">
        <v>368</v>
      </c>
      <c r="C45" s="36" t="s">
        <v>800</v>
      </c>
      <c r="D45" s="36" t="s">
        <v>822</v>
      </c>
      <c r="E45" s="448" t="s">
        <v>81</v>
      </c>
      <c r="F45" s="449"/>
      <c r="G45" s="6"/>
      <c r="H45" s="6"/>
    </row>
    <row r="46" spans="2:8" ht="19.5">
      <c r="B46" s="38" t="s">
        <v>823</v>
      </c>
      <c r="C46" s="36" t="s">
        <v>800</v>
      </c>
      <c r="D46" s="36" t="s">
        <v>824</v>
      </c>
      <c r="E46" s="448" t="s">
        <v>81</v>
      </c>
      <c r="F46" s="449"/>
      <c r="G46" s="6"/>
      <c r="H46" s="6"/>
    </row>
    <row r="47" spans="2:8" ht="19.5">
      <c r="B47" s="38" t="s">
        <v>380</v>
      </c>
      <c r="C47" s="36" t="s">
        <v>800</v>
      </c>
      <c r="D47" s="36" t="s">
        <v>821</v>
      </c>
      <c r="E47" s="448" t="s">
        <v>81</v>
      </c>
      <c r="F47" s="449"/>
      <c r="G47" s="6"/>
      <c r="H47" s="6"/>
    </row>
    <row r="48" spans="2:8" ht="39">
      <c r="B48" s="38" t="s">
        <v>388</v>
      </c>
      <c r="C48" s="36" t="s">
        <v>800</v>
      </c>
      <c r="D48" s="36" t="s">
        <v>825</v>
      </c>
      <c r="E48" s="448" t="s">
        <v>81</v>
      </c>
      <c r="F48" s="449"/>
      <c r="G48" s="6"/>
      <c r="H48" s="6"/>
    </row>
    <row r="49" spans="2:9" ht="39">
      <c r="B49" s="38" t="s">
        <v>391</v>
      </c>
      <c r="C49" s="36" t="s">
        <v>800</v>
      </c>
      <c r="D49" s="36" t="s">
        <v>826</v>
      </c>
      <c r="E49" s="448" t="s">
        <v>81</v>
      </c>
      <c r="F49" s="449"/>
      <c r="G49" s="6"/>
      <c r="H49" s="6"/>
    </row>
    <row r="50" spans="2:9" ht="39">
      <c r="B50" s="38" t="s">
        <v>395</v>
      </c>
      <c r="C50" s="36" t="s">
        <v>800</v>
      </c>
      <c r="D50" s="36" t="s">
        <v>821</v>
      </c>
      <c r="E50" s="448" t="s">
        <v>81</v>
      </c>
      <c r="F50" s="449"/>
      <c r="G50" s="6"/>
      <c r="H50" s="6"/>
    </row>
    <row r="51" spans="2:9" ht="19.5">
      <c r="B51" s="38" t="s">
        <v>401</v>
      </c>
      <c r="C51" s="36" t="s">
        <v>827</v>
      </c>
      <c r="D51" s="36" t="s">
        <v>821</v>
      </c>
      <c r="E51" s="448" t="s">
        <v>81</v>
      </c>
      <c r="F51" s="449"/>
      <c r="G51" s="6"/>
      <c r="H51" s="6"/>
    </row>
    <row r="52" spans="2:9" ht="39.75" thickBot="1">
      <c r="B52" s="39" t="s">
        <v>406</v>
      </c>
      <c r="C52" s="40" t="s">
        <v>827</v>
      </c>
      <c r="D52" s="40" t="s">
        <v>828</v>
      </c>
      <c r="E52" s="470" t="s">
        <v>81</v>
      </c>
      <c r="F52" s="471"/>
      <c r="G52" s="6"/>
      <c r="H52" s="6"/>
    </row>
    <row r="53" spans="2:9" ht="19.5">
      <c r="B53" s="6"/>
      <c r="C53" s="6"/>
      <c r="D53" s="6"/>
      <c r="E53" s="6"/>
      <c r="F53" s="6"/>
      <c r="G53" s="6"/>
      <c r="H53" s="6"/>
      <c r="I53" s="6"/>
    </row>
    <row r="54" spans="2:9" ht="19.5">
      <c r="B54" s="6"/>
      <c r="C54" s="6"/>
      <c r="D54" s="6"/>
      <c r="E54" s="6"/>
      <c r="F54" s="6"/>
      <c r="G54" s="6"/>
      <c r="H54" s="6"/>
      <c r="I54" s="6"/>
    </row>
    <row r="55" spans="2:9" ht="20.25" thickBot="1">
      <c r="B55" s="472" t="s">
        <v>829</v>
      </c>
      <c r="C55" s="473"/>
      <c r="D55" s="473"/>
      <c r="E55" s="473"/>
      <c r="F55" s="473"/>
      <c r="G55" s="473"/>
      <c r="H55" s="473"/>
      <c r="I55" s="473"/>
    </row>
    <row r="56" spans="2:9" ht="59.25" thickBot="1">
      <c r="B56" s="74" t="s">
        <v>153</v>
      </c>
      <c r="C56" s="58" t="s">
        <v>793</v>
      </c>
      <c r="D56" s="58" t="s">
        <v>550</v>
      </c>
      <c r="E56" s="58" t="s">
        <v>794</v>
      </c>
      <c r="F56" s="58" t="s">
        <v>830</v>
      </c>
      <c r="G56" s="58" t="s">
        <v>831</v>
      </c>
      <c r="H56" s="454" t="s">
        <v>832</v>
      </c>
      <c r="I56" s="455"/>
    </row>
    <row r="57" spans="2:9" ht="39">
      <c r="B57" s="474">
        <v>1</v>
      </c>
      <c r="C57" s="476" t="s">
        <v>833</v>
      </c>
      <c r="D57" s="476" t="s">
        <v>806</v>
      </c>
      <c r="E57" s="476" t="s">
        <v>834</v>
      </c>
      <c r="F57" s="483" t="s">
        <v>835</v>
      </c>
      <c r="G57" s="483" t="s">
        <v>836</v>
      </c>
      <c r="H57" s="72">
        <v>1</v>
      </c>
      <c r="I57" s="73" t="s">
        <v>837</v>
      </c>
    </row>
    <row r="58" spans="2:9" ht="58.5">
      <c r="B58" s="475"/>
      <c r="C58" s="413"/>
      <c r="D58" s="413"/>
      <c r="E58" s="413"/>
      <c r="F58" s="483"/>
      <c r="G58" s="476"/>
      <c r="H58" s="68">
        <v>2</v>
      </c>
      <c r="I58" s="65" t="s">
        <v>838</v>
      </c>
    </row>
    <row r="59" spans="2:9" ht="39">
      <c r="B59" s="475"/>
      <c r="C59" s="413"/>
      <c r="D59" s="413"/>
      <c r="E59" s="413"/>
      <c r="F59" s="483"/>
      <c r="G59" s="482" t="s">
        <v>839</v>
      </c>
      <c r="H59" s="68">
        <v>3</v>
      </c>
      <c r="I59" s="65" t="s">
        <v>840</v>
      </c>
    </row>
    <row r="60" spans="2:9" ht="58.5">
      <c r="B60" s="475"/>
      <c r="C60" s="413"/>
      <c r="D60" s="413"/>
      <c r="E60" s="413"/>
      <c r="F60" s="476"/>
      <c r="G60" s="483"/>
      <c r="H60" s="68">
        <v>4</v>
      </c>
      <c r="I60" s="65" t="s">
        <v>841</v>
      </c>
    </row>
    <row r="61" spans="2:9" ht="21.75" customHeight="1">
      <c r="B61" s="475"/>
      <c r="C61" s="413"/>
      <c r="D61" s="413"/>
      <c r="E61" s="413"/>
      <c r="F61" s="482" t="s">
        <v>842</v>
      </c>
      <c r="G61" s="476"/>
      <c r="H61" s="68">
        <v>5</v>
      </c>
      <c r="I61" s="66" t="s">
        <v>843</v>
      </c>
    </row>
    <row r="62" spans="2:9" ht="199.5" customHeight="1">
      <c r="B62" s="475"/>
      <c r="C62" s="413"/>
      <c r="D62" s="413"/>
      <c r="E62" s="413"/>
      <c r="F62" s="476"/>
      <c r="G62" s="55" t="s">
        <v>844</v>
      </c>
      <c r="H62" s="68">
        <v>6</v>
      </c>
      <c r="I62" s="66" t="s">
        <v>845</v>
      </c>
    </row>
    <row r="63" spans="2:9" ht="39" customHeight="1">
      <c r="B63" s="475">
        <v>2</v>
      </c>
      <c r="C63" s="413" t="s">
        <v>811</v>
      </c>
      <c r="D63" s="413" t="s">
        <v>806</v>
      </c>
      <c r="E63" s="482" t="s">
        <v>846</v>
      </c>
      <c r="F63" s="482" t="s">
        <v>81</v>
      </c>
      <c r="G63" s="482" t="s">
        <v>81</v>
      </c>
      <c r="H63" s="68">
        <v>1</v>
      </c>
      <c r="I63" s="67" t="s">
        <v>847</v>
      </c>
    </row>
    <row r="64" spans="2:9" ht="39">
      <c r="B64" s="475"/>
      <c r="C64" s="413"/>
      <c r="D64" s="413"/>
      <c r="E64" s="476"/>
      <c r="F64" s="483"/>
      <c r="G64" s="483"/>
      <c r="H64" s="68">
        <v>2</v>
      </c>
      <c r="I64" s="71" t="s">
        <v>848</v>
      </c>
    </row>
    <row r="65" spans="2:9" ht="58.5">
      <c r="B65" s="63">
        <v>3</v>
      </c>
      <c r="C65" s="64" t="s">
        <v>849</v>
      </c>
      <c r="D65" s="64" t="s">
        <v>806</v>
      </c>
      <c r="E65" s="64" t="s">
        <v>850</v>
      </c>
      <c r="F65" s="64" t="s">
        <v>81</v>
      </c>
      <c r="G65" s="55" t="s">
        <v>851</v>
      </c>
      <c r="H65" s="68">
        <v>1</v>
      </c>
      <c r="I65" s="67" t="s">
        <v>852</v>
      </c>
    </row>
    <row r="66" spans="2:9" ht="78">
      <c r="B66" s="475">
        <v>4</v>
      </c>
      <c r="C66" s="413" t="s">
        <v>296</v>
      </c>
      <c r="D66" s="413" t="s">
        <v>806</v>
      </c>
      <c r="E66" s="413" t="s">
        <v>853</v>
      </c>
      <c r="F66" s="482" t="s">
        <v>854</v>
      </c>
      <c r="G66" s="55" t="s">
        <v>855</v>
      </c>
      <c r="H66" s="479">
        <v>1</v>
      </c>
      <c r="I66" s="484" t="s">
        <v>856</v>
      </c>
    </row>
    <row r="67" spans="2:9" ht="19.5">
      <c r="B67" s="475"/>
      <c r="C67" s="413"/>
      <c r="D67" s="413"/>
      <c r="E67" s="413"/>
      <c r="F67" s="483"/>
      <c r="G67" s="55" t="s">
        <v>857</v>
      </c>
      <c r="H67" s="480"/>
      <c r="I67" s="485"/>
    </row>
    <row r="68" spans="2:9" ht="19.5">
      <c r="B68" s="475"/>
      <c r="C68" s="413"/>
      <c r="D68" s="413"/>
      <c r="E68" s="413"/>
      <c r="F68" s="483"/>
      <c r="G68" s="55" t="s">
        <v>858</v>
      </c>
      <c r="H68" s="480"/>
      <c r="I68" s="485"/>
    </row>
    <row r="69" spans="2:9" ht="19.5">
      <c r="B69" s="475"/>
      <c r="C69" s="413"/>
      <c r="D69" s="413"/>
      <c r="E69" s="413"/>
      <c r="F69" s="476"/>
      <c r="G69" s="55" t="s">
        <v>859</v>
      </c>
      <c r="H69" s="481"/>
      <c r="I69" s="486"/>
    </row>
    <row r="70" spans="2:9" ht="39">
      <c r="B70" s="475">
        <v>5</v>
      </c>
      <c r="C70" s="413" t="s">
        <v>860</v>
      </c>
      <c r="D70" s="413" t="s">
        <v>806</v>
      </c>
      <c r="E70" s="413" t="s">
        <v>861</v>
      </c>
      <c r="F70" s="482" t="s">
        <v>81</v>
      </c>
      <c r="G70" s="482" t="s">
        <v>862</v>
      </c>
      <c r="H70" s="68">
        <v>1</v>
      </c>
      <c r="I70" s="67" t="s">
        <v>863</v>
      </c>
    </row>
    <row r="71" spans="2:9" ht="19.5">
      <c r="B71" s="475"/>
      <c r="C71" s="413"/>
      <c r="D71" s="413"/>
      <c r="E71" s="413"/>
      <c r="F71" s="483"/>
      <c r="G71" s="483"/>
      <c r="H71" s="68">
        <v>2</v>
      </c>
      <c r="I71" s="67" t="s">
        <v>864</v>
      </c>
    </row>
    <row r="72" spans="2:9" ht="19.5">
      <c r="B72" s="475"/>
      <c r="C72" s="413"/>
      <c r="D72" s="413"/>
      <c r="E72" s="413"/>
      <c r="F72" s="476"/>
      <c r="G72" s="476"/>
      <c r="H72" s="68">
        <v>3</v>
      </c>
      <c r="I72" s="67" t="s">
        <v>865</v>
      </c>
    </row>
    <row r="73" spans="2:9" ht="45.75" customHeight="1">
      <c r="B73" s="475">
        <v>6</v>
      </c>
      <c r="C73" s="413" t="s">
        <v>309</v>
      </c>
      <c r="D73" s="413" t="s">
        <v>806</v>
      </c>
      <c r="E73" s="413" t="s">
        <v>866</v>
      </c>
      <c r="F73" s="55" t="s">
        <v>867</v>
      </c>
      <c r="G73" s="55" t="s">
        <v>868</v>
      </c>
      <c r="H73" s="479">
        <v>1</v>
      </c>
      <c r="I73" s="477" t="s">
        <v>81</v>
      </c>
    </row>
    <row r="74" spans="2:9" ht="24" customHeight="1">
      <c r="B74" s="475"/>
      <c r="C74" s="413"/>
      <c r="D74" s="413"/>
      <c r="E74" s="413"/>
      <c r="F74" s="482" t="s">
        <v>869</v>
      </c>
      <c r="G74" s="55" t="s">
        <v>870</v>
      </c>
      <c r="H74" s="480"/>
      <c r="I74" s="478"/>
    </row>
    <row r="75" spans="2:9" ht="30" customHeight="1">
      <c r="B75" s="475"/>
      <c r="C75" s="413"/>
      <c r="D75" s="413"/>
      <c r="E75" s="413"/>
      <c r="F75" s="476"/>
      <c r="G75" s="55" t="s">
        <v>871</v>
      </c>
      <c r="H75" s="481"/>
      <c r="I75" s="453"/>
    </row>
    <row r="76" spans="2:9" ht="39.75" thickBot="1">
      <c r="B76" s="56">
        <v>7</v>
      </c>
      <c r="C76" s="57" t="s">
        <v>318</v>
      </c>
      <c r="D76" s="57" t="s">
        <v>806</v>
      </c>
      <c r="E76" s="57" t="s">
        <v>872</v>
      </c>
      <c r="F76" s="57" t="s">
        <v>873</v>
      </c>
      <c r="G76" s="57" t="s">
        <v>81</v>
      </c>
      <c r="H76" s="69">
        <v>1</v>
      </c>
      <c r="I76" s="70" t="s">
        <v>81</v>
      </c>
    </row>
  </sheetData>
  <mergeCells count="85">
    <mergeCell ref="I73:I75"/>
    <mergeCell ref="H73:H75"/>
    <mergeCell ref="B28:F28"/>
    <mergeCell ref="F70:F72"/>
    <mergeCell ref="G70:G72"/>
    <mergeCell ref="F74:F75"/>
    <mergeCell ref="H66:H69"/>
    <mergeCell ref="I66:I69"/>
    <mergeCell ref="F61:F62"/>
    <mergeCell ref="F57:F60"/>
    <mergeCell ref="G57:G58"/>
    <mergeCell ref="G59:G61"/>
    <mergeCell ref="E63:E64"/>
    <mergeCell ref="F66:F69"/>
    <mergeCell ref="F63:F64"/>
    <mergeCell ref="G63:G64"/>
    <mergeCell ref="B73:B75"/>
    <mergeCell ref="C73:C75"/>
    <mergeCell ref="D73:D75"/>
    <mergeCell ref="E73:E75"/>
    <mergeCell ref="B63:B64"/>
    <mergeCell ref="C63:C64"/>
    <mergeCell ref="D63:D64"/>
    <mergeCell ref="B70:B72"/>
    <mergeCell ref="C70:C72"/>
    <mergeCell ref="D70:D72"/>
    <mergeCell ref="E70:E72"/>
    <mergeCell ref="B57:B62"/>
    <mergeCell ref="C57:C62"/>
    <mergeCell ref="D57:D62"/>
    <mergeCell ref="E57:E62"/>
    <mergeCell ref="B66:B69"/>
    <mergeCell ref="C66:C69"/>
    <mergeCell ref="D66:D69"/>
    <mergeCell ref="E66:E69"/>
    <mergeCell ref="E46:F46"/>
    <mergeCell ref="E47:F47"/>
    <mergeCell ref="E48:F48"/>
    <mergeCell ref="E49:F49"/>
    <mergeCell ref="H56:I56"/>
    <mergeCell ref="E50:F50"/>
    <mergeCell ref="E51:F51"/>
    <mergeCell ref="E52:F52"/>
    <mergeCell ref="B55:I55"/>
    <mergeCell ref="B2:E5"/>
    <mergeCell ref="B35:B37"/>
    <mergeCell ref="C35:C37"/>
    <mergeCell ref="D35:D37"/>
    <mergeCell ref="E39:F39"/>
    <mergeCell ref="E34:F34"/>
    <mergeCell ref="E35:F35"/>
    <mergeCell ref="E36:F36"/>
    <mergeCell ref="E37:F37"/>
    <mergeCell ref="E38:F38"/>
    <mergeCell ref="C9:E9"/>
    <mergeCell ref="C8:E8"/>
    <mergeCell ref="C10:E10"/>
    <mergeCell ref="C11:E11"/>
    <mergeCell ref="B7:E7"/>
    <mergeCell ref="C16:E16"/>
    <mergeCell ref="C17:E17"/>
    <mergeCell ref="C18:E18"/>
    <mergeCell ref="C19:E19"/>
    <mergeCell ref="C12:E12"/>
    <mergeCell ref="C13:E13"/>
    <mergeCell ref="C14:E14"/>
    <mergeCell ref="C15:E15"/>
    <mergeCell ref="C20:E20"/>
    <mergeCell ref="C21:E21"/>
    <mergeCell ref="C22:E22"/>
    <mergeCell ref="C23:E23"/>
    <mergeCell ref="C24:E24"/>
    <mergeCell ref="C25:E25"/>
    <mergeCell ref="E30:F30"/>
    <mergeCell ref="E31:F31"/>
    <mergeCell ref="E32:F32"/>
    <mergeCell ref="E33:F33"/>
    <mergeCell ref="E29:F29"/>
    <mergeCell ref="C26:E26"/>
    <mergeCell ref="E45:F45"/>
    <mergeCell ref="E40:F40"/>
    <mergeCell ref="E41:F41"/>
    <mergeCell ref="E42:F42"/>
    <mergeCell ref="E43:F43"/>
    <mergeCell ref="E44:F4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EABC-9218-4086-BC7D-8C00ED0B997B}">
  <dimension ref="B2:I120"/>
  <sheetViews>
    <sheetView zoomScale="80" zoomScaleNormal="80" workbookViewId="0">
      <pane xSplit="3" ySplit="3" topLeftCell="D4" activePane="bottomRight" state="frozen"/>
      <selection pane="bottomRight" activeCell="C4" sqref="C4"/>
      <selection pane="bottomLeft" activeCell="A4" sqref="A4"/>
      <selection pane="topRight" activeCell="D1" sqref="D1"/>
    </sheetView>
  </sheetViews>
  <sheetFormatPr defaultColWidth="13.85546875" defaultRowHeight="12"/>
  <cols>
    <col min="1" max="1" width="3" style="11" customWidth="1"/>
    <col min="2" max="2" width="6.28515625" style="11" customWidth="1"/>
    <col min="3" max="3" width="29.42578125" style="11" customWidth="1"/>
    <col min="4" max="4" width="52" style="11" customWidth="1"/>
    <col min="5" max="5" width="26" style="11" customWidth="1"/>
    <col min="6" max="6" width="66.42578125" style="11" customWidth="1"/>
    <col min="7" max="16384" width="13.85546875" style="11"/>
  </cols>
  <sheetData>
    <row r="2" spans="2:9" ht="25.5" customHeight="1" thickBot="1">
      <c r="B2" s="472" t="s">
        <v>874</v>
      </c>
      <c r="C2" s="473"/>
      <c r="D2" s="473"/>
      <c r="E2" s="473"/>
      <c r="F2" s="473"/>
      <c r="G2" s="473"/>
      <c r="H2" s="473"/>
      <c r="I2" s="473"/>
    </row>
    <row r="3" spans="2:9" ht="49.5">
      <c r="B3" s="236" t="s">
        <v>153</v>
      </c>
      <c r="C3" s="237" t="s">
        <v>875</v>
      </c>
      <c r="D3" s="237" t="s">
        <v>876</v>
      </c>
      <c r="E3" s="237" t="s">
        <v>605</v>
      </c>
      <c r="F3" s="237" t="s">
        <v>447</v>
      </c>
      <c r="G3" s="237" t="s">
        <v>877</v>
      </c>
      <c r="H3" s="237" t="s">
        <v>878</v>
      </c>
      <c r="I3" s="237" t="s">
        <v>879</v>
      </c>
    </row>
    <row r="4" spans="2:9" ht="33">
      <c r="B4" s="249" t="s">
        <v>880</v>
      </c>
      <c r="C4" s="250" t="s">
        <v>881</v>
      </c>
      <c r="D4" s="250" t="s">
        <v>352</v>
      </c>
      <c r="E4" s="250" t="s">
        <v>882</v>
      </c>
      <c r="F4" s="250" t="s">
        <v>883</v>
      </c>
      <c r="G4" s="250" t="s">
        <v>884</v>
      </c>
      <c r="H4" s="250" t="s">
        <v>884</v>
      </c>
      <c r="I4" s="250" t="s">
        <v>884</v>
      </c>
    </row>
    <row r="5" spans="2:9" ht="49.5">
      <c r="B5" s="251" t="s">
        <v>885</v>
      </c>
      <c r="C5" s="252" t="s">
        <v>881</v>
      </c>
      <c r="D5" s="252" t="s">
        <v>352</v>
      </c>
      <c r="E5" s="252" t="s">
        <v>882</v>
      </c>
      <c r="F5" s="252" t="s">
        <v>886</v>
      </c>
      <c r="G5" s="252" t="s">
        <v>884</v>
      </c>
      <c r="H5" s="252" t="s">
        <v>884</v>
      </c>
      <c r="I5" s="252" t="s">
        <v>884</v>
      </c>
    </row>
    <row r="6" spans="2:9" ht="33">
      <c r="B6" s="251" t="s">
        <v>887</v>
      </c>
      <c r="C6" s="252" t="s">
        <v>881</v>
      </c>
      <c r="D6" s="252" t="s">
        <v>352</v>
      </c>
      <c r="E6" s="252" t="s">
        <v>882</v>
      </c>
      <c r="F6" s="252" t="s">
        <v>888</v>
      </c>
      <c r="G6" s="252" t="s">
        <v>884</v>
      </c>
      <c r="H6" s="252" t="s">
        <v>884</v>
      </c>
      <c r="I6" s="252" t="s">
        <v>884</v>
      </c>
    </row>
    <row r="7" spans="2:9" ht="33">
      <c r="B7" s="251" t="s">
        <v>889</v>
      </c>
      <c r="C7" s="252" t="s">
        <v>881</v>
      </c>
      <c r="D7" s="252" t="s">
        <v>352</v>
      </c>
      <c r="E7" s="252" t="s">
        <v>882</v>
      </c>
      <c r="F7" s="252" t="s">
        <v>890</v>
      </c>
      <c r="G7" s="252" t="s">
        <v>884</v>
      </c>
      <c r="H7" s="252" t="s">
        <v>884</v>
      </c>
      <c r="I7" s="252" t="s">
        <v>884</v>
      </c>
    </row>
    <row r="8" spans="2:9" ht="123.75" customHeight="1">
      <c r="B8" s="251" t="s">
        <v>891</v>
      </c>
      <c r="C8" s="252" t="s">
        <v>881</v>
      </c>
      <c r="D8" s="252" t="s">
        <v>352</v>
      </c>
      <c r="E8" s="252" t="s">
        <v>882</v>
      </c>
      <c r="F8" s="252" t="s">
        <v>892</v>
      </c>
      <c r="G8" s="252" t="s">
        <v>884</v>
      </c>
      <c r="H8" s="252" t="s">
        <v>884</v>
      </c>
      <c r="I8" s="252" t="s">
        <v>884</v>
      </c>
    </row>
    <row r="9" spans="2:9" ht="33">
      <c r="B9" s="251" t="s">
        <v>893</v>
      </c>
      <c r="C9" s="252" t="s">
        <v>881</v>
      </c>
      <c r="D9" s="252" t="s">
        <v>352</v>
      </c>
      <c r="E9" s="252" t="s">
        <v>882</v>
      </c>
      <c r="F9" s="252" t="s">
        <v>894</v>
      </c>
      <c r="G9" s="252" t="s">
        <v>884</v>
      </c>
      <c r="H9" s="252" t="s">
        <v>884</v>
      </c>
      <c r="I9" s="252" t="s">
        <v>884</v>
      </c>
    </row>
    <row r="10" spans="2:9" ht="33">
      <c r="B10" s="251" t="s">
        <v>895</v>
      </c>
      <c r="C10" s="252" t="s">
        <v>881</v>
      </c>
      <c r="D10" s="252" t="s">
        <v>352</v>
      </c>
      <c r="E10" s="252" t="s">
        <v>882</v>
      </c>
      <c r="F10" s="252" t="s">
        <v>896</v>
      </c>
      <c r="G10" s="252" t="s">
        <v>897</v>
      </c>
      <c r="H10" s="252" t="s">
        <v>884</v>
      </c>
      <c r="I10" s="252" t="s">
        <v>897</v>
      </c>
    </row>
    <row r="11" spans="2:9" ht="49.5">
      <c r="B11" s="251" t="s">
        <v>898</v>
      </c>
      <c r="C11" s="252" t="s">
        <v>899</v>
      </c>
      <c r="D11" s="252" t="s">
        <v>352</v>
      </c>
      <c r="E11" s="252" t="s">
        <v>882</v>
      </c>
      <c r="F11" s="252" t="s">
        <v>900</v>
      </c>
      <c r="G11" s="252" t="s">
        <v>884</v>
      </c>
      <c r="H11" s="252" t="s">
        <v>884</v>
      </c>
      <c r="I11" s="252" t="s">
        <v>884</v>
      </c>
    </row>
    <row r="12" spans="2:9" ht="24" customHeight="1">
      <c r="B12" s="251" t="s">
        <v>901</v>
      </c>
      <c r="C12" s="252" t="s">
        <v>881</v>
      </c>
      <c r="D12" s="252" t="s">
        <v>352</v>
      </c>
      <c r="E12" s="252" t="s">
        <v>882</v>
      </c>
      <c r="F12" s="252" t="s">
        <v>902</v>
      </c>
      <c r="G12" s="252" t="s">
        <v>884</v>
      </c>
      <c r="H12" s="252" t="s">
        <v>884</v>
      </c>
      <c r="I12" s="252" t="s">
        <v>884</v>
      </c>
    </row>
    <row r="13" spans="2:9" ht="45" customHeight="1">
      <c r="B13" s="251" t="s">
        <v>903</v>
      </c>
      <c r="C13" s="252" t="s">
        <v>881</v>
      </c>
      <c r="D13" s="252" t="s">
        <v>352</v>
      </c>
      <c r="E13" s="252" t="s">
        <v>882</v>
      </c>
      <c r="F13" s="252" t="s">
        <v>904</v>
      </c>
      <c r="G13" s="252" t="s">
        <v>884</v>
      </c>
      <c r="H13" s="252" t="s">
        <v>884</v>
      </c>
      <c r="I13" s="252" t="s">
        <v>884</v>
      </c>
    </row>
    <row r="14" spans="2:9" ht="140.25" customHeight="1">
      <c r="B14" s="251" t="s">
        <v>905</v>
      </c>
      <c r="C14" s="252" t="s">
        <v>881</v>
      </c>
      <c r="D14" s="252" t="s">
        <v>352</v>
      </c>
      <c r="E14" s="252" t="s">
        <v>882</v>
      </c>
      <c r="F14" s="252" t="s">
        <v>906</v>
      </c>
      <c r="G14" s="252" t="s">
        <v>884</v>
      </c>
      <c r="H14" s="252" t="s">
        <v>884</v>
      </c>
      <c r="I14" s="252" t="s">
        <v>884</v>
      </c>
    </row>
    <row r="15" spans="2:9" ht="158.25" customHeight="1">
      <c r="B15" s="251" t="s">
        <v>907</v>
      </c>
      <c r="C15" s="252" t="s">
        <v>881</v>
      </c>
      <c r="D15" s="252" t="s">
        <v>908</v>
      </c>
      <c r="E15" s="252" t="s">
        <v>882</v>
      </c>
      <c r="F15" s="252" t="s">
        <v>909</v>
      </c>
      <c r="G15" s="252" t="s">
        <v>884</v>
      </c>
      <c r="H15" s="252" t="s">
        <v>897</v>
      </c>
      <c r="I15" s="253" t="s">
        <v>897</v>
      </c>
    </row>
    <row r="16" spans="2:9" ht="36.75" customHeight="1">
      <c r="B16" s="251" t="s">
        <v>910</v>
      </c>
      <c r="C16" s="252" t="s">
        <v>881</v>
      </c>
      <c r="D16" s="252" t="s">
        <v>352</v>
      </c>
      <c r="E16" s="252" t="s">
        <v>882</v>
      </c>
      <c r="F16" s="252" t="s">
        <v>911</v>
      </c>
      <c r="G16" s="252" t="s">
        <v>884</v>
      </c>
      <c r="H16" s="252" t="s">
        <v>884</v>
      </c>
      <c r="I16" s="252" t="s">
        <v>884</v>
      </c>
    </row>
    <row r="17" spans="2:9" ht="66">
      <c r="B17" s="251" t="s">
        <v>912</v>
      </c>
      <c r="C17" s="252" t="s">
        <v>881</v>
      </c>
      <c r="D17" s="252" t="s">
        <v>352</v>
      </c>
      <c r="E17" s="252" t="s">
        <v>882</v>
      </c>
      <c r="F17" s="252" t="s">
        <v>913</v>
      </c>
      <c r="G17" s="252" t="s">
        <v>884</v>
      </c>
      <c r="H17" s="252" t="s">
        <v>884</v>
      </c>
      <c r="I17" s="252" t="s">
        <v>884</v>
      </c>
    </row>
    <row r="18" spans="2:9" ht="33">
      <c r="B18" s="251" t="s">
        <v>914</v>
      </c>
      <c r="C18" s="252" t="s">
        <v>881</v>
      </c>
      <c r="D18" s="252" t="s">
        <v>352</v>
      </c>
      <c r="E18" s="252" t="s">
        <v>882</v>
      </c>
      <c r="F18" s="252" t="s">
        <v>915</v>
      </c>
      <c r="G18" s="252" t="s">
        <v>884</v>
      </c>
      <c r="H18" s="252" t="s">
        <v>884</v>
      </c>
      <c r="I18" s="252" t="s">
        <v>884</v>
      </c>
    </row>
    <row r="19" spans="2:9" ht="33">
      <c r="B19" s="251" t="s">
        <v>916</v>
      </c>
      <c r="C19" s="252" t="s">
        <v>881</v>
      </c>
      <c r="D19" s="252" t="s">
        <v>352</v>
      </c>
      <c r="E19" s="252" t="s">
        <v>882</v>
      </c>
      <c r="F19" s="252" t="s">
        <v>917</v>
      </c>
      <c r="G19" s="252" t="s">
        <v>884</v>
      </c>
      <c r="H19" s="252" t="s">
        <v>884</v>
      </c>
      <c r="I19" s="252" t="s">
        <v>884</v>
      </c>
    </row>
    <row r="20" spans="2:9" ht="66">
      <c r="B20" s="251" t="s">
        <v>918</v>
      </c>
      <c r="C20" s="252" t="s">
        <v>881</v>
      </c>
      <c r="D20" s="252" t="s">
        <v>919</v>
      </c>
      <c r="E20" s="252" t="s">
        <v>882</v>
      </c>
      <c r="F20" s="252" t="s">
        <v>920</v>
      </c>
      <c r="G20" s="252" t="s">
        <v>884</v>
      </c>
      <c r="H20" s="252" t="s">
        <v>884</v>
      </c>
      <c r="I20" s="252" t="s">
        <v>884</v>
      </c>
    </row>
    <row r="21" spans="2:9" ht="33">
      <c r="B21" s="251" t="s">
        <v>921</v>
      </c>
      <c r="C21" s="252" t="s">
        <v>922</v>
      </c>
      <c r="D21" s="252" t="s">
        <v>352</v>
      </c>
      <c r="E21" s="252" t="s">
        <v>882</v>
      </c>
      <c r="F21" s="252" t="s">
        <v>923</v>
      </c>
      <c r="G21" s="252" t="s">
        <v>897</v>
      </c>
      <c r="H21" s="252" t="s">
        <v>884</v>
      </c>
      <c r="I21" s="252" t="s">
        <v>897</v>
      </c>
    </row>
    <row r="22" spans="2:9" ht="59.25" customHeight="1">
      <c r="B22" s="251" t="s">
        <v>924</v>
      </c>
      <c r="C22" s="252" t="s">
        <v>925</v>
      </c>
      <c r="D22" s="252" t="s">
        <v>352</v>
      </c>
      <c r="E22" s="252" t="s">
        <v>882</v>
      </c>
      <c r="F22" s="252" t="s">
        <v>926</v>
      </c>
      <c r="G22" s="252" t="s">
        <v>884</v>
      </c>
      <c r="H22" s="252" t="s">
        <v>897</v>
      </c>
      <c r="I22" s="252" t="s">
        <v>897</v>
      </c>
    </row>
    <row r="23" spans="2:9" ht="170.25" customHeight="1">
      <c r="B23" s="251" t="s">
        <v>927</v>
      </c>
      <c r="C23" s="252" t="s">
        <v>881</v>
      </c>
      <c r="D23" s="252" t="s">
        <v>352</v>
      </c>
      <c r="E23" s="252" t="s">
        <v>882</v>
      </c>
      <c r="F23" s="252" t="s">
        <v>928</v>
      </c>
      <c r="G23" s="252" t="s">
        <v>884</v>
      </c>
      <c r="H23" s="252" t="s">
        <v>884</v>
      </c>
      <c r="I23" s="252" t="s">
        <v>884</v>
      </c>
    </row>
    <row r="24" spans="2:9" ht="33">
      <c r="B24" s="251" t="s">
        <v>929</v>
      </c>
      <c r="C24" s="252" t="s">
        <v>881</v>
      </c>
      <c r="D24" s="252" t="s">
        <v>352</v>
      </c>
      <c r="E24" s="252" t="s">
        <v>882</v>
      </c>
      <c r="F24" s="252" t="s">
        <v>930</v>
      </c>
      <c r="G24" s="252" t="s">
        <v>884</v>
      </c>
      <c r="H24" s="252" t="s">
        <v>884</v>
      </c>
      <c r="I24" s="252" t="s">
        <v>884</v>
      </c>
    </row>
    <row r="25" spans="2:9" ht="33">
      <c r="B25" s="251" t="s">
        <v>931</v>
      </c>
      <c r="C25" s="252" t="s">
        <v>932</v>
      </c>
      <c r="D25" s="252" t="s">
        <v>352</v>
      </c>
      <c r="E25" s="252" t="s">
        <v>933</v>
      </c>
      <c r="F25" s="252" t="s">
        <v>934</v>
      </c>
      <c r="G25" s="252" t="s">
        <v>884</v>
      </c>
      <c r="H25" s="252" t="s">
        <v>884</v>
      </c>
      <c r="I25" s="252" t="s">
        <v>884</v>
      </c>
    </row>
    <row r="26" spans="2:9" ht="49.5">
      <c r="B26" s="251" t="s">
        <v>935</v>
      </c>
      <c r="C26" s="252" t="s">
        <v>936</v>
      </c>
      <c r="D26" s="252" t="s">
        <v>352</v>
      </c>
      <c r="E26" s="252" t="s">
        <v>933</v>
      </c>
      <c r="F26" s="252" t="s">
        <v>937</v>
      </c>
      <c r="G26" s="252" t="s">
        <v>884</v>
      </c>
      <c r="H26" s="252" t="s">
        <v>897</v>
      </c>
      <c r="I26" s="252" t="s">
        <v>897</v>
      </c>
    </row>
    <row r="27" spans="2:9" ht="33">
      <c r="B27" s="251" t="s">
        <v>938</v>
      </c>
      <c r="C27" s="252" t="s">
        <v>932</v>
      </c>
      <c r="D27" s="252" t="s">
        <v>352</v>
      </c>
      <c r="E27" s="252" t="s">
        <v>933</v>
      </c>
      <c r="F27" s="252" t="s">
        <v>939</v>
      </c>
      <c r="G27" s="252" t="s">
        <v>884</v>
      </c>
      <c r="H27" s="252" t="s">
        <v>897</v>
      </c>
      <c r="I27" s="252" t="s">
        <v>897</v>
      </c>
    </row>
    <row r="28" spans="2:9" ht="70.5" customHeight="1">
      <c r="B28" s="251" t="s">
        <v>940</v>
      </c>
      <c r="C28" s="252" t="s">
        <v>932</v>
      </c>
      <c r="D28" s="252" t="s">
        <v>352</v>
      </c>
      <c r="E28" s="252" t="s">
        <v>933</v>
      </c>
      <c r="F28" s="252" t="s">
        <v>941</v>
      </c>
      <c r="G28" s="252" t="s">
        <v>897</v>
      </c>
      <c r="H28" s="252" t="s">
        <v>884</v>
      </c>
      <c r="I28" s="252" t="s">
        <v>897</v>
      </c>
    </row>
    <row r="29" spans="2:9" ht="57.75" customHeight="1">
      <c r="B29" s="251" t="s">
        <v>942</v>
      </c>
      <c r="C29" s="252" t="s">
        <v>932</v>
      </c>
      <c r="D29" s="252" t="s">
        <v>352</v>
      </c>
      <c r="E29" s="252" t="s">
        <v>933</v>
      </c>
      <c r="F29" s="252" t="s">
        <v>943</v>
      </c>
      <c r="G29" s="252" t="s">
        <v>897</v>
      </c>
      <c r="H29" s="252" t="s">
        <v>897</v>
      </c>
      <c r="I29" s="252" t="s">
        <v>897</v>
      </c>
    </row>
    <row r="30" spans="2:9" ht="39.75" customHeight="1">
      <c r="B30" s="251" t="s">
        <v>944</v>
      </c>
      <c r="C30" s="252" t="s">
        <v>945</v>
      </c>
      <c r="D30" s="252" t="s">
        <v>363</v>
      </c>
      <c r="E30" s="252" t="s">
        <v>933</v>
      </c>
      <c r="F30" s="252" t="s">
        <v>946</v>
      </c>
      <c r="G30" s="252" t="s">
        <v>897</v>
      </c>
      <c r="H30" s="252" t="s">
        <v>884</v>
      </c>
      <c r="I30" s="252" t="s">
        <v>897</v>
      </c>
    </row>
    <row r="31" spans="2:9" ht="56.25" customHeight="1">
      <c r="B31" s="251" t="s">
        <v>947</v>
      </c>
      <c r="C31" s="252" t="s">
        <v>932</v>
      </c>
      <c r="D31" s="252" t="s">
        <v>352</v>
      </c>
      <c r="E31" s="252" t="s">
        <v>933</v>
      </c>
      <c r="F31" s="252" t="s">
        <v>948</v>
      </c>
      <c r="G31" s="252" t="s">
        <v>897</v>
      </c>
      <c r="H31" s="252" t="s">
        <v>897</v>
      </c>
      <c r="I31" s="252" t="s">
        <v>897</v>
      </c>
    </row>
    <row r="32" spans="2:9" ht="33">
      <c r="B32" s="251" t="s">
        <v>949</v>
      </c>
      <c r="C32" s="252" t="s">
        <v>932</v>
      </c>
      <c r="D32" s="252" t="s">
        <v>352</v>
      </c>
      <c r="E32" s="252" t="s">
        <v>933</v>
      </c>
      <c r="F32" s="252" t="s">
        <v>950</v>
      </c>
      <c r="G32" s="252" t="s">
        <v>884</v>
      </c>
      <c r="H32" s="252" t="s">
        <v>884</v>
      </c>
      <c r="I32" s="252" t="s">
        <v>884</v>
      </c>
    </row>
    <row r="33" spans="2:9" ht="33">
      <c r="B33" s="251" t="s">
        <v>951</v>
      </c>
      <c r="C33" s="252" t="s">
        <v>932</v>
      </c>
      <c r="D33" s="252" t="s">
        <v>352</v>
      </c>
      <c r="E33" s="252" t="s">
        <v>933</v>
      </c>
      <c r="F33" s="252" t="s">
        <v>952</v>
      </c>
      <c r="G33" s="252" t="s">
        <v>884</v>
      </c>
      <c r="H33" s="252" t="s">
        <v>884</v>
      </c>
      <c r="I33" s="252" t="s">
        <v>884</v>
      </c>
    </row>
    <row r="34" spans="2:9" ht="33">
      <c r="B34" s="251" t="s">
        <v>953</v>
      </c>
      <c r="C34" s="252" t="s">
        <v>932</v>
      </c>
      <c r="D34" s="252" t="s">
        <v>352</v>
      </c>
      <c r="E34" s="252" t="s">
        <v>933</v>
      </c>
      <c r="F34" s="252" t="s">
        <v>954</v>
      </c>
      <c r="G34" s="252" t="s">
        <v>884</v>
      </c>
      <c r="H34" s="252" t="s">
        <v>884</v>
      </c>
      <c r="I34" s="252" t="s">
        <v>884</v>
      </c>
    </row>
    <row r="35" spans="2:9" ht="33">
      <c r="B35" s="251" t="s">
        <v>955</v>
      </c>
      <c r="C35" s="252" t="s">
        <v>932</v>
      </c>
      <c r="D35" s="252" t="s">
        <v>352</v>
      </c>
      <c r="E35" s="252" t="s">
        <v>933</v>
      </c>
      <c r="F35" s="252" t="s">
        <v>956</v>
      </c>
      <c r="G35" s="252" t="s">
        <v>884</v>
      </c>
      <c r="H35" s="252" t="s">
        <v>884</v>
      </c>
      <c r="I35" s="252" t="s">
        <v>884</v>
      </c>
    </row>
    <row r="36" spans="2:9" ht="49.5">
      <c r="B36" s="251" t="s">
        <v>957</v>
      </c>
      <c r="C36" s="252" t="s">
        <v>945</v>
      </c>
      <c r="D36" s="252" t="s">
        <v>363</v>
      </c>
      <c r="E36" s="252" t="s">
        <v>933</v>
      </c>
      <c r="F36" s="252" t="s">
        <v>958</v>
      </c>
      <c r="G36" s="252" t="s">
        <v>884</v>
      </c>
      <c r="H36" s="252" t="s">
        <v>884</v>
      </c>
      <c r="I36" s="252" t="s">
        <v>884</v>
      </c>
    </row>
    <row r="37" spans="2:9" ht="33">
      <c r="B37" s="251" t="s">
        <v>959</v>
      </c>
      <c r="C37" s="252" t="s">
        <v>945</v>
      </c>
      <c r="D37" s="252" t="s">
        <v>363</v>
      </c>
      <c r="E37" s="252" t="s">
        <v>933</v>
      </c>
      <c r="F37" s="252" t="s">
        <v>960</v>
      </c>
      <c r="G37" s="252" t="s">
        <v>884</v>
      </c>
      <c r="H37" s="252" t="s">
        <v>884</v>
      </c>
      <c r="I37" s="252" t="s">
        <v>884</v>
      </c>
    </row>
    <row r="38" spans="2:9" ht="49.5">
      <c r="B38" s="251" t="s">
        <v>961</v>
      </c>
      <c r="C38" s="252" t="s">
        <v>899</v>
      </c>
      <c r="D38" s="252" t="s">
        <v>363</v>
      </c>
      <c r="E38" s="252" t="s">
        <v>933</v>
      </c>
      <c r="F38" s="252" t="s">
        <v>962</v>
      </c>
      <c r="G38" s="252" t="s">
        <v>884</v>
      </c>
      <c r="H38" s="252" t="s">
        <v>884</v>
      </c>
      <c r="I38" s="252" t="s">
        <v>884</v>
      </c>
    </row>
    <row r="39" spans="2:9" ht="33">
      <c r="B39" s="251" t="s">
        <v>963</v>
      </c>
      <c r="C39" s="252" t="s">
        <v>945</v>
      </c>
      <c r="D39" s="252" t="s">
        <v>363</v>
      </c>
      <c r="E39" s="252" t="s">
        <v>933</v>
      </c>
      <c r="F39" s="252" t="s">
        <v>964</v>
      </c>
      <c r="G39" s="252" t="s">
        <v>884</v>
      </c>
      <c r="H39" s="252" t="s">
        <v>884</v>
      </c>
      <c r="I39" s="252" t="s">
        <v>884</v>
      </c>
    </row>
    <row r="40" spans="2:9" ht="66">
      <c r="B40" s="251" t="s">
        <v>965</v>
      </c>
      <c r="C40" s="252" t="s">
        <v>932</v>
      </c>
      <c r="D40" s="252" t="s">
        <v>363</v>
      </c>
      <c r="E40" s="252" t="s">
        <v>933</v>
      </c>
      <c r="F40" s="252" t="s">
        <v>966</v>
      </c>
      <c r="G40" s="252" t="s">
        <v>884</v>
      </c>
      <c r="H40" s="252" t="s">
        <v>884</v>
      </c>
      <c r="I40" s="252" t="s">
        <v>884</v>
      </c>
    </row>
    <row r="41" spans="2:9" ht="49.5">
      <c r="B41" s="251" t="s">
        <v>967</v>
      </c>
      <c r="C41" s="252" t="s">
        <v>899</v>
      </c>
      <c r="D41" s="252" t="s">
        <v>363</v>
      </c>
      <c r="E41" s="252" t="s">
        <v>933</v>
      </c>
      <c r="F41" s="252" t="s">
        <v>968</v>
      </c>
      <c r="G41" s="252" t="s">
        <v>884</v>
      </c>
      <c r="H41" s="252" t="s">
        <v>884</v>
      </c>
      <c r="I41" s="252" t="s">
        <v>884</v>
      </c>
    </row>
    <row r="42" spans="2:9" ht="49.5">
      <c r="B42" s="251" t="s">
        <v>969</v>
      </c>
      <c r="C42" s="252" t="s">
        <v>899</v>
      </c>
      <c r="D42" s="252" t="s">
        <v>363</v>
      </c>
      <c r="E42" s="252" t="s">
        <v>933</v>
      </c>
      <c r="F42" s="252" t="s">
        <v>970</v>
      </c>
      <c r="G42" s="252" t="s">
        <v>884</v>
      </c>
      <c r="H42" s="252" t="s">
        <v>884</v>
      </c>
      <c r="I42" s="252" t="s">
        <v>884</v>
      </c>
    </row>
    <row r="43" spans="2:9" ht="66">
      <c r="B43" s="251" t="s">
        <v>971</v>
      </c>
      <c r="C43" s="252" t="s">
        <v>84</v>
      </c>
      <c r="D43" s="252" t="s">
        <v>272</v>
      </c>
      <c r="E43" s="252" t="s">
        <v>972</v>
      </c>
      <c r="F43" s="252" t="s">
        <v>973</v>
      </c>
      <c r="G43" s="252" t="s">
        <v>897</v>
      </c>
      <c r="H43" s="252" t="s">
        <v>884</v>
      </c>
      <c r="I43" s="252" t="s">
        <v>897</v>
      </c>
    </row>
    <row r="44" spans="2:9" ht="66">
      <c r="B44" s="251" t="s">
        <v>974</v>
      </c>
      <c r="C44" s="252" t="s">
        <v>84</v>
      </c>
      <c r="D44" s="252" t="s">
        <v>272</v>
      </c>
      <c r="E44" s="252" t="s">
        <v>972</v>
      </c>
      <c r="F44" s="252" t="s">
        <v>975</v>
      </c>
      <c r="G44" s="252" t="s">
        <v>897</v>
      </c>
      <c r="H44" s="252" t="s">
        <v>884</v>
      </c>
      <c r="I44" s="252" t="s">
        <v>897</v>
      </c>
    </row>
    <row r="45" spans="2:9" ht="66">
      <c r="B45" s="251" t="s">
        <v>976</v>
      </c>
      <c r="C45" s="252" t="s">
        <v>104</v>
      </c>
      <c r="D45" s="252" t="s">
        <v>296</v>
      </c>
      <c r="E45" s="252" t="s">
        <v>972</v>
      </c>
      <c r="F45" s="252" t="s">
        <v>977</v>
      </c>
      <c r="G45" s="252" t="s">
        <v>884</v>
      </c>
      <c r="H45" s="252" t="s">
        <v>884</v>
      </c>
      <c r="I45" s="252" t="s">
        <v>884</v>
      </c>
    </row>
    <row r="46" spans="2:9" ht="144" customHeight="1">
      <c r="B46" s="251" t="s">
        <v>978</v>
      </c>
      <c r="C46" s="252" t="s">
        <v>674</v>
      </c>
      <c r="D46" s="252" t="s">
        <v>979</v>
      </c>
      <c r="E46" s="252" t="s">
        <v>972</v>
      </c>
      <c r="F46" s="252" t="s">
        <v>980</v>
      </c>
      <c r="G46" s="252" t="s">
        <v>897</v>
      </c>
      <c r="H46" s="252" t="s">
        <v>897</v>
      </c>
      <c r="I46" s="252" t="s">
        <v>897</v>
      </c>
    </row>
    <row r="47" spans="2:9" ht="84.75" customHeight="1">
      <c r="B47" s="251" t="s">
        <v>981</v>
      </c>
      <c r="C47" s="252" t="s">
        <v>674</v>
      </c>
      <c r="D47" s="252" t="s">
        <v>979</v>
      </c>
      <c r="E47" s="252" t="s">
        <v>972</v>
      </c>
      <c r="F47" s="252" t="s">
        <v>982</v>
      </c>
      <c r="G47" s="252" t="s">
        <v>897</v>
      </c>
      <c r="H47" s="252" t="s">
        <v>897</v>
      </c>
      <c r="I47" s="252" t="s">
        <v>897</v>
      </c>
    </row>
    <row r="48" spans="2:9" ht="49.5">
      <c r="B48" s="251" t="s">
        <v>983</v>
      </c>
      <c r="C48" s="252" t="s">
        <v>674</v>
      </c>
      <c r="D48" s="252" t="s">
        <v>979</v>
      </c>
      <c r="E48" s="252" t="s">
        <v>972</v>
      </c>
      <c r="F48" s="252" t="s">
        <v>984</v>
      </c>
      <c r="G48" s="252" t="s">
        <v>884</v>
      </c>
      <c r="H48" s="252" t="s">
        <v>884</v>
      </c>
      <c r="I48" s="252" t="s">
        <v>884</v>
      </c>
    </row>
    <row r="49" spans="2:9" ht="49.5">
      <c r="B49" s="251" t="s">
        <v>985</v>
      </c>
      <c r="C49" s="252" t="s">
        <v>674</v>
      </c>
      <c r="D49" s="252" t="s">
        <v>979</v>
      </c>
      <c r="E49" s="252" t="s">
        <v>972</v>
      </c>
      <c r="F49" s="252" t="s">
        <v>986</v>
      </c>
      <c r="G49" s="252" t="s">
        <v>897</v>
      </c>
      <c r="H49" s="252" t="s">
        <v>897</v>
      </c>
      <c r="I49" s="252" t="s">
        <v>897</v>
      </c>
    </row>
    <row r="50" spans="2:9" ht="130.5" customHeight="1">
      <c r="B50" s="251" t="s">
        <v>987</v>
      </c>
      <c r="C50" s="252" t="s">
        <v>674</v>
      </c>
      <c r="D50" s="252" t="s">
        <v>979</v>
      </c>
      <c r="E50" s="252" t="s">
        <v>972</v>
      </c>
      <c r="F50" s="254" t="s">
        <v>988</v>
      </c>
      <c r="G50" s="252" t="s">
        <v>897</v>
      </c>
      <c r="H50" s="252" t="s">
        <v>897</v>
      </c>
      <c r="I50" s="252" t="s">
        <v>897</v>
      </c>
    </row>
    <row r="51" spans="2:9" ht="210.75" customHeight="1">
      <c r="B51" s="251" t="s">
        <v>989</v>
      </c>
      <c r="C51" s="252" t="s">
        <v>674</v>
      </c>
      <c r="D51" s="252" t="s">
        <v>979</v>
      </c>
      <c r="E51" s="252" t="s">
        <v>972</v>
      </c>
      <c r="F51" s="254" t="s">
        <v>990</v>
      </c>
      <c r="G51" s="252" t="s">
        <v>897</v>
      </c>
      <c r="H51" s="252" t="s">
        <v>897</v>
      </c>
      <c r="I51" s="252" t="s">
        <v>897</v>
      </c>
    </row>
    <row r="52" spans="2:9" ht="137.25" customHeight="1">
      <c r="B52" s="251" t="s">
        <v>991</v>
      </c>
      <c r="C52" s="252" t="s">
        <v>674</v>
      </c>
      <c r="D52" s="252" t="s">
        <v>979</v>
      </c>
      <c r="E52" s="252" t="s">
        <v>972</v>
      </c>
      <c r="F52" s="254" t="s">
        <v>992</v>
      </c>
      <c r="G52" s="252" t="s">
        <v>884</v>
      </c>
      <c r="H52" s="252" t="s">
        <v>884</v>
      </c>
      <c r="I52" s="252" t="s">
        <v>884</v>
      </c>
    </row>
    <row r="53" spans="2:9" ht="105.75" customHeight="1">
      <c r="B53" s="251" t="s">
        <v>993</v>
      </c>
      <c r="C53" s="252" t="s">
        <v>674</v>
      </c>
      <c r="D53" s="252" t="s">
        <v>979</v>
      </c>
      <c r="E53" s="252" t="s">
        <v>972</v>
      </c>
      <c r="F53" s="254" t="s">
        <v>994</v>
      </c>
      <c r="G53" s="252" t="s">
        <v>897</v>
      </c>
      <c r="H53" s="252" t="s">
        <v>884</v>
      </c>
      <c r="I53" s="252" t="s">
        <v>897</v>
      </c>
    </row>
    <row r="54" spans="2:9" ht="138" customHeight="1">
      <c r="B54" s="251" t="s">
        <v>995</v>
      </c>
      <c r="C54" s="252" t="s">
        <v>674</v>
      </c>
      <c r="D54" s="252" t="s">
        <v>979</v>
      </c>
      <c r="E54" s="252" t="s">
        <v>972</v>
      </c>
      <c r="F54" s="254" t="s">
        <v>996</v>
      </c>
      <c r="G54" s="252" t="s">
        <v>884</v>
      </c>
      <c r="H54" s="252" t="s">
        <v>884</v>
      </c>
      <c r="I54" s="252" t="s">
        <v>884</v>
      </c>
    </row>
    <row r="55" spans="2:9" ht="58.5" customHeight="1">
      <c r="B55" s="251" t="s">
        <v>997</v>
      </c>
      <c r="C55" s="252" t="s">
        <v>674</v>
      </c>
      <c r="D55" s="252" t="s">
        <v>979</v>
      </c>
      <c r="E55" s="252" t="s">
        <v>972</v>
      </c>
      <c r="F55" s="252" t="s">
        <v>998</v>
      </c>
      <c r="G55" s="252" t="s">
        <v>897</v>
      </c>
      <c r="H55" s="252" t="s">
        <v>884</v>
      </c>
      <c r="I55" s="252" t="s">
        <v>897</v>
      </c>
    </row>
    <row r="56" spans="2:9" ht="49.5">
      <c r="B56" s="251" t="s">
        <v>999</v>
      </c>
      <c r="C56" s="252" t="s">
        <v>124</v>
      </c>
      <c r="D56" s="252" t="s">
        <v>979</v>
      </c>
      <c r="E56" s="252" t="s">
        <v>972</v>
      </c>
      <c r="F56" s="252" t="s">
        <v>1000</v>
      </c>
      <c r="G56" s="252" t="s">
        <v>897</v>
      </c>
      <c r="H56" s="252" t="s">
        <v>884</v>
      </c>
      <c r="I56" s="252" t="s">
        <v>897</v>
      </c>
    </row>
    <row r="57" spans="2:9" ht="144" customHeight="1">
      <c r="B57" s="251" t="s">
        <v>1001</v>
      </c>
      <c r="C57" s="252" t="s">
        <v>124</v>
      </c>
      <c r="D57" s="252" t="s">
        <v>979</v>
      </c>
      <c r="E57" s="252" t="s">
        <v>972</v>
      </c>
      <c r="F57" s="254" t="s">
        <v>1002</v>
      </c>
      <c r="G57" s="252" t="s">
        <v>897</v>
      </c>
      <c r="H57" s="252" t="s">
        <v>884</v>
      </c>
      <c r="I57" s="252" t="s">
        <v>897</v>
      </c>
    </row>
    <row r="58" spans="2:9" ht="51" customHeight="1">
      <c r="B58" s="251" t="s">
        <v>1003</v>
      </c>
      <c r="C58" s="252" t="s">
        <v>124</v>
      </c>
      <c r="D58" s="252" t="s">
        <v>979</v>
      </c>
      <c r="E58" s="252" t="s">
        <v>972</v>
      </c>
      <c r="F58" s="254" t="s">
        <v>1004</v>
      </c>
      <c r="G58" s="252" t="s">
        <v>897</v>
      </c>
      <c r="H58" s="252" t="s">
        <v>884</v>
      </c>
      <c r="I58" s="252" t="s">
        <v>897</v>
      </c>
    </row>
    <row r="59" spans="2:9" ht="90.75" customHeight="1">
      <c r="B59" s="251" t="s">
        <v>1005</v>
      </c>
      <c r="C59" s="252" t="s">
        <v>674</v>
      </c>
      <c r="D59" s="252" t="s">
        <v>979</v>
      </c>
      <c r="E59" s="252" t="s">
        <v>972</v>
      </c>
      <c r="F59" s="254" t="s">
        <v>1006</v>
      </c>
      <c r="G59" s="252" t="s">
        <v>897</v>
      </c>
      <c r="H59" s="252" t="s">
        <v>884</v>
      </c>
      <c r="I59" s="252" t="s">
        <v>897</v>
      </c>
    </row>
    <row r="60" spans="2:9" ht="129.75" customHeight="1">
      <c r="B60" s="251" t="s">
        <v>1007</v>
      </c>
      <c r="C60" s="252" t="s">
        <v>674</v>
      </c>
      <c r="D60" s="252" t="s">
        <v>979</v>
      </c>
      <c r="E60" s="252" t="s">
        <v>972</v>
      </c>
      <c r="F60" s="252" t="s">
        <v>1008</v>
      </c>
      <c r="G60" s="252" t="s">
        <v>897</v>
      </c>
      <c r="H60" s="252" t="s">
        <v>884</v>
      </c>
      <c r="I60" s="252" t="s">
        <v>897</v>
      </c>
    </row>
    <row r="61" spans="2:9" ht="59.25" customHeight="1">
      <c r="B61" s="251" t="s">
        <v>1009</v>
      </c>
      <c r="C61" s="252" t="s">
        <v>945</v>
      </c>
      <c r="D61" s="252" t="s">
        <v>363</v>
      </c>
      <c r="E61" s="252" t="s">
        <v>1010</v>
      </c>
      <c r="F61" s="252" t="s">
        <v>1011</v>
      </c>
      <c r="G61" s="252" t="s">
        <v>884</v>
      </c>
      <c r="H61" s="252" t="s">
        <v>884</v>
      </c>
      <c r="I61" s="252" t="s">
        <v>884</v>
      </c>
    </row>
    <row r="62" spans="2:9" ht="294.75" customHeight="1">
      <c r="B62" s="251" t="s">
        <v>1012</v>
      </c>
      <c r="C62" s="252" t="s">
        <v>1013</v>
      </c>
      <c r="D62" s="252" t="s">
        <v>811</v>
      </c>
      <c r="E62" s="252" t="s">
        <v>972</v>
      </c>
      <c r="F62" s="252" t="s">
        <v>1014</v>
      </c>
      <c r="G62" s="252" t="s">
        <v>884</v>
      </c>
      <c r="H62" s="252" t="s">
        <v>884</v>
      </c>
      <c r="I62" s="252" t="s">
        <v>884</v>
      </c>
    </row>
    <row r="63" spans="2:9" ht="115.5">
      <c r="B63" s="251" t="s">
        <v>1015</v>
      </c>
      <c r="C63" s="252" t="s">
        <v>124</v>
      </c>
      <c r="D63" s="252" t="s">
        <v>979</v>
      </c>
      <c r="E63" s="252" t="s">
        <v>972</v>
      </c>
      <c r="F63" s="252" t="s">
        <v>1016</v>
      </c>
      <c r="G63" s="252" t="s">
        <v>884</v>
      </c>
      <c r="H63" s="252" t="s">
        <v>884</v>
      </c>
      <c r="I63" s="252" t="s">
        <v>884</v>
      </c>
    </row>
    <row r="64" spans="2:9" ht="91.5" customHeight="1">
      <c r="B64" s="251" t="s">
        <v>1017</v>
      </c>
      <c r="C64" s="252" t="s">
        <v>84</v>
      </c>
      <c r="D64" s="252" t="s">
        <v>272</v>
      </c>
      <c r="E64" s="252" t="s">
        <v>972</v>
      </c>
      <c r="F64" s="252" t="s">
        <v>1018</v>
      </c>
      <c r="G64" s="252" t="s">
        <v>884</v>
      </c>
      <c r="H64" s="252" t="s">
        <v>884</v>
      </c>
      <c r="I64" s="252" t="s">
        <v>884</v>
      </c>
    </row>
    <row r="65" spans="2:9" ht="73.5" customHeight="1">
      <c r="B65" s="251" t="s">
        <v>1019</v>
      </c>
      <c r="C65" s="252" t="s">
        <v>122</v>
      </c>
      <c r="D65" s="252" t="s">
        <v>303</v>
      </c>
      <c r="E65" s="252" t="s">
        <v>972</v>
      </c>
      <c r="F65" s="252" t="s">
        <v>1020</v>
      </c>
      <c r="G65" s="252" t="s">
        <v>884</v>
      </c>
      <c r="H65" s="252" t="s">
        <v>884</v>
      </c>
      <c r="I65" s="252" t="s">
        <v>884</v>
      </c>
    </row>
    <row r="66" spans="2:9" ht="66">
      <c r="B66" s="251" t="s">
        <v>1021</v>
      </c>
      <c r="C66" s="252" t="s">
        <v>1022</v>
      </c>
      <c r="D66" s="252" t="s">
        <v>296</v>
      </c>
      <c r="E66" s="252" t="s">
        <v>972</v>
      </c>
      <c r="F66" s="252" t="s">
        <v>1023</v>
      </c>
      <c r="G66" s="252" t="s">
        <v>897</v>
      </c>
      <c r="H66" s="252" t="s">
        <v>884</v>
      </c>
      <c r="I66" s="252" t="s">
        <v>897</v>
      </c>
    </row>
    <row r="67" spans="2:9" ht="66">
      <c r="B67" s="251" t="s">
        <v>1024</v>
      </c>
      <c r="C67" s="252" t="s">
        <v>1022</v>
      </c>
      <c r="D67" s="252" t="s">
        <v>296</v>
      </c>
      <c r="E67" s="252" t="s">
        <v>972</v>
      </c>
      <c r="F67" s="252" t="s">
        <v>1025</v>
      </c>
      <c r="G67" s="252" t="s">
        <v>897</v>
      </c>
      <c r="H67" s="252" t="s">
        <v>884</v>
      </c>
      <c r="I67" s="252" t="s">
        <v>897</v>
      </c>
    </row>
    <row r="68" spans="2:9" ht="66">
      <c r="B68" s="251" t="s">
        <v>1026</v>
      </c>
      <c r="C68" s="252" t="s">
        <v>1022</v>
      </c>
      <c r="D68" s="252" t="s">
        <v>296</v>
      </c>
      <c r="E68" s="252" t="s">
        <v>972</v>
      </c>
      <c r="F68" s="252" t="s">
        <v>1027</v>
      </c>
      <c r="G68" s="252" t="s">
        <v>897</v>
      </c>
      <c r="H68" s="252" t="s">
        <v>884</v>
      </c>
      <c r="I68" s="252" t="s">
        <v>897</v>
      </c>
    </row>
    <row r="69" spans="2:9" ht="66">
      <c r="B69" s="251" t="s">
        <v>1028</v>
      </c>
      <c r="C69" s="252" t="s">
        <v>84</v>
      </c>
      <c r="D69" s="252" t="s">
        <v>272</v>
      </c>
      <c r="E69" s="252" t="s">
        <v>972</v>
      </c>
      <c r="F69" s="252" t="s">
        <v>1029</v>
      </c>
      <c r="G69" s="252" t="s">
        <v>884</v>
      </c>
      <c r="H69" s="252" t="s">
        <v>884</v>
      </c>
      <c r="I69" s="252" t="s">
        <v>884</v>
      </c>
    </row>
    <row r="70" spans="2:9" ht="66">
      <c r="B70" s="251" t="s">
        <v>1030</v>
      </c>
      <c r="C70" s="252" t="s">
        <v>84</v>
      </c>
      <c r="D70" s="252" t="s">
        <v>272</v>
      </c>
      <c r="E70" s="252" t="s">
        <v>972</v>
      </c>
      <c r="F70" s="252" t="s">
        <v>1031</v>
      </c>
      <c r="G70" s="252" t="s">
        <v>884</v>
      </c>
      <c r="H70" s="252" t="s">
        <v>884</v>
      </c>
      <c r="I70" s="252" t="s">
        <v>884</v>
      </c>
    </row>
    <row r="71" spans="2:9" ht="66">
      <c r="B71" s="251" t="s">
        <v>1032</v>
      </c>
      <c r="C71" s="252" t="s">
        <v>84</v>
      </c>
      <c r="D71" s="252" t="s">
        <v>272</v>
      </c>
      <c r="E71" s="252" t="s">
        <v>972</v>
      </c>
      <c r="F71" s="252" t="s">
        <v>1033</v>
      </c>
      <c r="G71" s="252" t="s">
        <v>884</v>
      </c>
      <c r="H71" s="252" t="s">
        <v>884</v>
      </c>
      <c r="I71" s="252" t="s">
        <v>884</v>
      </c>
    </row>
    <row r="72" spans="2:9" ht="49.5">
      <c r="B72" s="251" t="s">
        <v>1034</v>
      </c>
      <c r="C72" s="252" t="s">
        <v>945</v>
      </c>
      <c r="D72" s="252" t="s">
        <v>363</v>
      </c>
      <c r="E72" s="252" t="s">
        <v>1035</v>
      </c>
      <c r="F72" s="252" t="s">
        <v>1036</v>
      </c>
      <c r="G72" s="252" t="s">
        <v>884</v>
      </c>
      <c r="H72" s="252" t="s">
        <v>884</v>
      </c>
      <c r="I72" s="252" t="s">
        <v>884</v>
      </c>
    </row>
    <row r="73" spans="2:9" ht="49.5">
      <c r="B73" s="251" t="s">
        <v>1037</v>
      </c>
      <c r="C73" s="252" t="s">
        <v>945</v>
      </c>
      <c r="D73" s="252" t="s">
        <v>363</v>
      </c>
      <c r="E73" s="252" t="s">
        <v>1035</v>
      </c>
      <c r="F73" s="252" t="s">
        <v>1038</v>
      </c>
      <c r="G73" s="252" t="s">
        <v>884</v>
      </c>
      <c r="H73" s="252" t="s">
        <v>884</v>
      </c>
      <c r="I73" s="252" t="s">
        <v>884</v>
      </c>
    </row>
    <row r="74" spans="2:9" ht="57.75" customHeight="1">
      <c r="B74" s="251" t="s">
        <v>1039</v>
      </c>
      <c r="C74" s="252" t="s">
        <v>674</v>
      </c>
      <c r="D74" s="252" t="s">
        <v>327</v>
      </c>
      <c r="E74" s="252" t="s">
        <v>1010</v>
      </c>
      <c r="F74" s="252" t="s">
        <v>1040</v>
      </c>
      <c r="G74" s="252" t="s">
        <v>884</v>
      </c>
      <c r="H74" s="252" t="s">
        <v>884</v>
      </c>
      <c r="I74" s="252" t="s">
        <v>884</v>
      </c>
    </row>
    <row r="75" spans="2:9" ht="129" customHeight="1">
      <c r="B75" s="251" t="s">
        <v>1041</v>
      </c>
      <c r="C75" s="252" t="s">
        <v>1042</v>
      </c>
      <c r="D75" s="252" t="s">
        <v>309</v>
      </c>
      <c r="E75" s="252" t="s">
        <v>1043</v>
      </c>
      <c r="F75" s="252" t="s">
        <v>1044</v>
      </c>
      <c r="G75" s="252" t="s">
        <v>884</v>
      </c>
      <c r="H75" s="252" t="s">
        <v>884</v>
      </c>
      <c r="I75" s="252" t="s">
        <v>884</v>
      </c>
    </row>
    <row r="76" spans="2:9" ht="144.75" customHeight="1">
      <c r="B76" s="251" t="s">
        <v>1045</v>
      </c>
      <c r="C76" s="252" t="s">
        <v>84</v>
      </c>
      <c r="D76" s="252" t="s">
        <v>272</v>
      </c>
      <c r="E76" s="252" t="s">
        <v>972</v>
      </c>
      <c r="F76" s="252" t="s">
        <v>722</v>
      </c>
      <c r="G76" s="252" t="s">
        <v>884</v>
      </c>
      <c r="H76" s="252" t="s">
        <v>884</v>
      </c>
      <c r="I76" s="252" t="s">
        <v>884</v>
      </c>
    </row>
    <row r="77" spans="2:9" ht="55.5" customHeight="1">
      <c r="B77" s="251" t="s">
        <v>1046</v>
      </c>
      <c r="C77" s="252" t="s">
        <v>1047</v>
      </c>
      <c r="D77" s="255" t="s">
        <v>1048</v>
      </c>
      <c r="E77" s="252" t="s">
        <v>1049</v>
      </c>
      <c r="F77" s="252" t="s">
        <v>1050</v>
      </c>
      <c r="G77" s="252" t="s">
        <v>884</v>
      </c>
      <c r="H77" s="252" t="s">
        <v>884</v>
      </c>
      <c r="I77" s="252" t="s">
        <v>884</v>
      </c>
    </row>
    <row r="78" spans="2:9" ht="66">
      <c r="B78" s="251" t="s">
        <v>1051</v>
      </c>
      <c r="C78" s="252" t="s">
        <v>1047</v>
      </c>
      <c r="D78" s="255" t="s">
        <v>1048</v>
      </c>
      <c r="E78" s="252" t="s">
        <v>1049</v>
      </c>
      <c r="F78" s="252" t="s">
        <v>1052</v>
      </c>
      <c r="G78" s="252" t="s">
        <v>884</v>
      </c>
      <c r="H78" s="252" t="s">
        <v>884</v>
      </c>
      <c r="I78" s="252" t="s">
        <v>884</v>
      </c>
    </row>
    <row r="79" spans="2:9" ht="66">
      <c r="B79" s="251" t="s">
        <v>1053</v>
      </c>
      <c r="C79" s="252" t="s">
        <v>1047</v>
      </c>
      <c r="D79" s="255" t="s">
        <v>1048</v>
      </c>
      <c r="E79" s="252" t="s">
        <v>1049</v>
      </c>
      <c r="F79" s="252" t="s">
        <v>1054</v>
      </c>
      <c r="G79" s="252" t="s">
        <v>884</v>
      </c>
      <c r="H79" s="252" t="s">
        <v>884</v>
      </c>
      <c r="I79" s="252" t="s">
        <v>884</v>
      </c>
    </row>
    <row r="80" spans="2:9" ht="66">
      <c r="B80" s="251" t="s">
        <v>1055</v>
      </c>
      <c r="C80" s="252" t="s">
        <v>1047</v>
      </c>
      <c r="D80" s="255" t="s">
        <v>1048</v>
      </c>
      <c r="E80" s="252" t="s">
        <v>1049</v>
      </c>
      <c r="F80" s="252" t="s">
        <v>1056</v>
      </c>
      <c r="G80" s="252" t="s">
        <v>884</v>
      </c>
      <c r="H80" s="252" t="s">
        <v>884</v>
      </c>
      <c r="I80" s="252" t="s">
        <v>884</v>
      </c>
    </row>
    <row r="81" spans="2:9" ht="66">
      <c r="B81" s="251" t="s">
        <v>1057</v>
      </c>
      <c r="C81" s="252" t="s">
        <v>1047</v>
      </c>
      <c r="D81" s="255" t="s">
        <v>1048</v>
      </c>
      <c r="E81" s="252" t="s">
        <v>1049</v>
      </c>
      <c r="F81" s="252" t="s">
        <v>1058</v>
      </c>
      <c r="G81" s="252" t="s">
        <v>884</v>
      </c>
      <c r="H81" s="252" t="s">
        <v>884</v>
      </c>
      <c r="I81" s="252" t="s">
        <v>884</v>
      </c>
    </row>
    <row r="82" spans="2:9" ht="66">
      <c r="B82" s="251" t="s">
        <v>1059</v>
      </c>
      <c r="C82" s="252" t="s">
        <v>1047</v>
      </c>
      <c r="D82" s="255" t="s">
        <v>1048</v>
      </c>
      <c r="E82" s="252" t="s">
        <v>1049</v>
      </c>
      <c r="F82" s="252" t="s">
        <v>1060</v>
      </c>
      <c r="G82" s="252" t="s">
        <v>884</v>
      </c>
      <c r="H82" s="252" t="s">
        <v>884</v>
      </c>
      <c r="I82" s="252" t="s">
        <v>884</v>
      </c>
    </row>
    <row r="83" spans="2:9" ht="66">
      <c r="B83" s="251" t="s">
        <v>1061</v>
      </c>
      <c r="C83" s="252" t="s">
        <v>1047</v>
      </c>
      <c r="D83" s="255" t="s">
        <v>1048</v>
      </c>
      <c r="E83" s="252" t="s">
        <v>1049</v>
      </c>
      <c r="F83" s="252" t="s">
        <v>1062</v>
      </c>
      <c r="G83" s="252" t="s">
        <v>884</v>
      </c>
      <c r="H83" s="252" t="s">
        <v>884</v>
      </c>
      <c r="I83" s="252" t="s">
        <v>884</v>
      </c>
    </row>
    <row r="84" spans="2:9" ht="66">
      <c r="B84" s="251" t="s">
        <v>1063</v>
      </c>
      <c r="C84" s="252" t="s">
        <v>1047</v>
      </c>
      <c r="D84" s="255" t="s">
        <v>1048</v>
      </c>
      <c r="E84" s="252" t="s">
        <v>1049</v>
      </c>
      <c r="F84" s="252" t="s">
        <v>1064</v>
      </c>
      <c r="G84" s="252" t="s">
        <v>884</v>
      </c>
      <c r="H84" s="252" t="s">
        <v>884</v>
      </c>
      <c r="I84" s="252" t="s">
        <v>884</v>
      </c>
    </row>
    <row r="85" spans="2:9" ht="66">
      <c r="B85" s="251" t="s">
        <v>1065</v>
      </c>
      <c r="C85" s="252" t="s">
        <v>1047</v>
      </c>
      <c r="D85" s="255" t="s">
        <v>1048</v>
      </c>
      <c r="E85" s="252" t="s">
        <v>1049</v>
      </c>
      <c r="F85" s="252" t="s">
        <v>1066</v>
      </c>
      <c r="G85" s="252" t="s">
        <v>884</v>
      </c>
      <c r="H85" s="252" t="s">
        <v>884</v>
      </c>
      <c r="I85" s="252" t="s">
        <v>884</v>
      </c>
    </row>
    <row r="86" spans="2:9" ht="66">
      <c r="B86" s="251" t="s">
        <v>1067</v>
      </c>
      <c r="C86" s="252" t="s">
        <v>1047</v>
      </c>
      <c r="D86" s="255" t="s">
        <v>1048</v>
      </c>
      <c r="E86" s="252" t="s">
        <v>1049</v>
      </c>
      <c r="F86" s="252" t="s">
        <v>1068</v>
      </c>
      <c r="G86" s="252" t="s">
        <v>884</v>
      </c>
      <c r="H86" s="252" t="s">
        <v>884</v>
      </c>
      <c r="I86" s="252" t="s">
        <v>884</v>
      </c>
    </row>
    <row r="87" spans="2:9" ht="66">
      <c r="B87" s="251" t="s">
        <v>1069</v>
      </c>
      <c r="C87" s="252" t="s">
        <v>1047</v>
      </c>
      <c r="D87" s="255" t="s">
        <v>1048</v>
      </c>
      <c r="E87" s="252" t="s">
        <v>1049</v>
      </c>
      <c r="F87" s="252" t="s">
        <v>1070</v>
      </c>
      <c r="G87" s="252" t="s">
        <v>884</v>
      </c>
      <c r="H87" s="252" t="s">
        <v>884</v>
      </c>
      <c r="I87" s="252" t="s">
        <v>884</v>
      </c>
    </row>
    <row r="88" spans="2:9" ht="74.25" customHeight="1">
      <c r="B88" s="251" t="s">
        <v>1071</v>
      </c>
      <c r="C88" s="252" t="s">
        <v>1047</v>
      </c>
      <c r="D88" s="255" t="s">
        <v>1048</v>
      </c>
      <c r="E88" s="252" t="s">
        <v>1049</v>
      </c>
      <c r="F88" s="252" t="s">
        <v>1072</v>
      </c>
      <c r="G88" s="252" t="s">
        <v>884</v>
      </c>
      <c r="H88" s="252" t="s">
        <v>884</v>
      </c>
      <c r="I88" s="252" t="s">
        <v>884</v>
      </c>
    </row>
    <row r="89" spans="2:9" ht="57.75" customHeight="1">
      <c r="B89" s="251" t="s">
        <v>1073</v>
      </c>
      <c r="C89" s="252" t="s">
        <v>1074</v>
      </c>
      <c r="D89" s="255" t="s">
        <v>1075</v>
      </c>
      <c r="E89" s="252" t="s">
        <v>1076</v>
      </c>
      <c r="F89" s="252" t="s">
        <v>1077</v>
      </c>
      <c r="G89" s="252" t="s">
        <v>884</v>
      </c>
      <c r="H89" s="252" t="s">
        <v>884</v>
      </c>
      <c r="I89" s="252" t="s">
        <v>884</v>
      </c>
    </row>
    <row r="90" spans="2:9" ht="65.25" customHeight="1">
      <c r="B90" s="251" t="s">
        <v>1078</v>
      </c>
      <c r="C90" s="252" t="s">
        <v>1074</v>
      </c>
      <c r="D90" s="256" t="s">
        <v>352</v>
      </c>
      <c r="E90" s="252" t="s">
        <v>1076</v>
      </c>
      <c r="F90" s="252" t="s">
        <v>1079</v>
      </c>
      <c r="G90" s="252" t="s">
        <v>884</v>
      </c>
      <c r="H90" s="252" t="s">
        <v>884</v>
      </c>
      <c r="I90" s="252" t="s">
        <v>884</v>
      </c>
    </row>
    <row r="91" spans="2:9" ht="70.5" customHeight="1">
      <c r="B91" s="251" t="s">
        <v>1080</v>
      </c>
      <c r="C91" s="252" t="s">
        <v>1074</v>
      </c>
      <c r="D91" s="255" t="s">
        <v>352</v>
      </c>
      <c r="E91" s="252" t="s">
        <v>1076</v>
      </c>
      <c r="F91" s="252" t="s">
        <v>1081</v>
      </c>
      <c r="G91" s="252" t="s">
        <v>884</v>
      </c>
      <c r="H91" s="252" t="s">
        <v>884</v>
      </c>
      <c r="I91" s="252" t="s">
        <v>884</v>
      </c>
    </row>
    <row r="92" spans="2:9" ht="87" customHeight="1">
      <c r="B92" s="251" t="s">
        <v>1082</v>
      </c>
      <c r="C92" s="252" t="s">
        <v>1074</v>
      </c>
      <c r="D92" s="255" t="s">
        <v>352</v>
      </c>
      <c r="E92" s="252" t="s">
        <v>1076</v>
      </c>
      <c r="F92" s="252" t="s">
        <v>1083</v>
      </c>
      <c r="G92" s="252" t="s">
        <v>884</v>
      </c>
      <c r="H92" s="252" t="s">
        <v>884</v>
      </c>
      <c r="I92" s="252" t="s">
        <v>884</v>
      </c>
    </row>
    <row r="93" spans="2:9" ht="66">
      <c r="B93" s="251" t="s">
        <v>1084</v>
      </c>
      <c r="C93" s="252" t="s">
        <v>1074</v>
      </c>
      <c r="D93" s="255" t="s">
        <v>352</v>
      </c>
      <c r="E93" s="252" t="s">
        <v>1076</v>
      </c>
      <c r="F93" s="252" t="s">
        <v>1085</v>
      </c>
      <c r="G93" s="252" t="s">
        <v>884</v>
      </c>
      <c r="H93" s="252" t="s">
        <v>884</v>
      </c>
      <c r="I93" s="252" t="s">
        <v>884</v>
      </c>
    </row>
    <row r="94" spans="2:9" ht="82.5">
      <c r="B94" s="251" t="s">
        <v>1086</v>
      </c>
      <c r="C94" s="252" t="s">
        <v>1074</v>
      </c>
      <c r="D94" s="255" t="s">
        <v>352</v>
      </c>
      <c r="E94" s="252" t="s">
        <v>1076</v>
      </c>
      <c r="F94" s="252" t="s">
        <v>1087</v>
      </c>
      <c r="G94" s="252" t="s">
        <v>884</v>
      </c>
      <c r="H94" s="252" t="s">
        <v>884</v>
      </c>
      <c r="I94" s="252" t="s">
        <v>884</v>
      </c>
    </row>
    <row r="95" spans="2:9" ht="58.5" customHeight="1">
      <c r="B95" s="251" t="s">
        <v>1088</v>
      </c>
      <c r="C95" s="252" t="s">
        <v>1074</v>
      </c>
      <c r="D95" s="257" t="s">
        <v>352</v>
      </c>
      <c r="E95" s="252" t="s">
        <v>1076</v>
      </c>
      <c r="F95" s="252" t="s">
        <v>1089</v>
      </c>
      <c r="G95" s="252" t="s">
        <v>884</v>
      </c>
      <c r="H95" s="252" t="s">
        <v>884</v>
      </c>
      <c r="I95" s="252" t="s">
        <v>884</v>
      </c>
    </row>
    <row r="96" spans="2:9" ht="49.5">
      <c r="B96" s="251" t="s">
        <v>1090</v>
      </c>
      <c r="C96" s="252" t="s">
        <v>1074</v>
      </c>
      <c r="D96" s="255" t="s">
        <v>352</v>
      </c>
      <c r="E96" s="252" t="s">
        <v>1076</v>
      </c>
      <c r="F96" s="252" t="s">
        <v>1091</v>
      </c>
      <c r="G96" s="252" t="s">
        <v>884</v>
      </c>
      <c r="H96" s="252" t="s">
        <v>884</v>
      </c>
      <c r="I96" s="252" t="s">
        <v>884</v>
      </c>
    </row>
    <row r="97" spans="2:9" ht="52.5" customHeight="1">
      <c r="B97" s="251" t="s">
        <v>1092</v>
      </c>
      <c r="C97" s="252" t="s">
        <v>1074</v>
      </c>
      <c r="D97" s="255" t="s">
        <v>352</v>
      </c>
      <c r="E97" s="252" t="s">
        <v>1076</v>
      </c>
      <c r="F97" s="252" t="s">
        <v>1093</v>
      </c>
      <c r="G97" s="252" t="s">
        <v>884</v>
      </c>
      <c r="H97" s="252" t="s">
        <v>884</v>
      </c>
      <c r="I97" s="252" t="s">
        <v>884</v>
      </c>
    </row>
    <row r="98" spans="2:9" ht="33">
      <c r="B98" s="251" t="s">
        <v>1094</v>
      </c>
      <c r="C98" s="252" t="s">
        <v>1074</v>
      </c>
      <c r="D98" s="255" t="s">
        <v>352</v>
      </c>
      <c r="E98" s="252" t="s">
        <v>1076</v>
      </c>
      <c r="F98" s="252" t="s">
        <v>1095</v>
      </c>
      <c r="G98" s="252" t="s">
        <v>884</v>
      </c>
      <c r="H98" s="252" t="s">
        <v>884</v>
      </c>
      <c r="I98" s="252" t="s">
        <v>884</v>
      </c>
    </row>
    <row r="99" spans="2:9" ht="33">
      <c r="B99" s="251" t="s">
        <v>1096</v>
      </c>
      <c r="C99" s="252" t="s">
        <v>1074</v>
      </c>
      <c r="D99" s="255" t="s">
        <v>352</v>
      </c>
      <c r="E99" s="252" t="s">
        <v>1076</v>
      </c>
      <c r="F99" s="252" t="s">
        <v>1097</v>
      </c>
      <c r="G99" s="252" t="s">
        <v>884</v>
      </c>
      <c r="H99" s="252" t="s">
        <v>884</v>
      </c>
      <c r="I99" s="252" t="s">
        <v>884</v>
      </c>
    </row>
    <row r="100" spans="2:9" ht="66">
      <c r="B100" s="251" t="s">
        <v>1098</v>
      </c>
      <c r="C100" s="252" t="s">
        <v>1047</v>
      </c>
      <c r="D100" s="255" t="s">
        <v>1048</v>
      </c>
      <c r="E100" s="252" t="s">
        <v>1049</v>
      </c>
      <c r="F100" s="252" t="s">
        <v>1099</v>
      </c>
      <c r="G100" s="252" t="s">
        <v>884</v>
      </c>
      <c r="H100" s="252" t="s">
        <v>884</v>
      </c>
      <c r="I100" s="252" t="s">
        <v>884</v>
      </c>
    </row>
    <row r="101" spans="2:9" ht="105" customHeight="1">
      <c r="B101" s="251" t="s">
        <v>1100</v>
      </c>
      <c r="C101" s="252" t="s">
        <v>1074</v>
      </c>
      <c r="D101" s="252" t="s">
        <v>352</v>
      </c>
      <c r="E101" s="252" t="s">
        <v>1101</v>
      </c>
      <c r="F101" s="252" t="s">
        <v>1102</v>
      </c>
      <c r="G101" s="252" t="s">
        <v>884</v>
      </c>
      <c r="H101" s="252" t="s">
        <v>884</v>
      </c>
      <c r="I101" s="252" t="s">
        <v>884</v>
      </c>
    </row>
    <row r="102" spans="2:9" ht="89.25" customHeight="1">
      <c r="B102" s="251" t="s">
        <v>1103</v>
      </c>
      <c r="C102" s="252" t="s">
        <v>1074</v>
      </c>
      <c r="D102" s="252" t="s">
        <v>352</v>
      </c>
      <c r="E102" s="252" t="s">
        <v>1101</v>
      </c>
      <c r="F102" s="252" t="s">
        <v>1104</v>
      </c>
      <c r="G102" s="252" t="s">
        <v>884</v>
      </c>
      <c r="H102" s="252" t="s">
        <v>884</v>
      </c>
      <c r="I102" s="252" t="s">
        <v>884</v>
      </c>
    </row>
    <row r="103" spans="2:9" ht="45" customHeight="1">
      <c r="B103" s="251" t="s">
        <v>1105</v>
      </c>
      <c r="C103" s="252" t="s">
        <v>1074</v>
      </c>
      <c r="D103" s="252" t="s">
        <v>352</v>
      </c>
      <c r="E103" s="252" t="s">
        <v>1101</v>
      </c>
      <c r="F103" s="252" t="s">
        <v>1106</v>
      </c>
      <c r="G103" s="252" t="s">
        <v>884</v>
      </c>
      <c r="H103" s="252" t="s">
        <v>884</v>
      </c>
      <c r="I103" s="252" t="s">
        <v>884</v>
      </c>
    </row>
    <row r="104" spans="2:9" ht="89.25" customHeight="1">
      <c r="B104" s="251" t="s">
        <v>1107</v>
      </c>
      <c r="C104" s="252" t="s">
        <v>1074</v>
      </c>
      <c r="D104" s="252" t="s">
        <v>352</v>
      </c>
      <c r="E104" s="252" t="s">
        <v>1101</v>
      </c>
      <c r="F104" s="252" t="s">
        <v>1108</v>
      </c>
      <c r="G104" s="252" t="s">
        <v>884</v>
      </c>
      <c r="H104" s="252" t="s">
        <v>884</v>
      </c>
      <c r="I104" s="252" t="s">
        <v>884</v>
      </c>
    </row>
    <row r="105" spans="2:9" ht="68.25" customHeight="1">
      <c r="B105" s="251" t="s">
        <v>1109</v>
      </c>
      <c r="C105" s="252" t="s">
        <v>1074</v>
      </c>
      <c r="D105" s="252" t="s">
        <v>352</v>
      </c>
      <c r="E105" s="252" t="s">
        <v>1101</v>
      </c>
      <c r="F105" s="252" t="s">
        <v>1110</v>
      </c>
      <c r="G105" s="252" t="s">
        <v>884</v>
      </c>
      <c r="H105" s="252" t="s">
        <v>884</v>
      </c>
      <c r="I105" s="252" t="s">
        <v>884</v>
      </c>
    </row>
    <row r="106" spans="2:9" ht="123.75" customHeight="1">
      <c r="B106" s="251" t="s">
        <v>1111</v>
      </c>
      <c r="C106" s="252" t="s">
        <v>1074</v>
      </c>
      <c r="D106" s="252" t="s">
        <v>352</v>
      </c>
      <c r="E106" s="252" t="s">
        <v>1101</v>
      </c>
      <c r="F106" s="252" t="s">
        <v>1112</v>
      </c>
      <c r="G106" s="252" t="s">
        <v>884</v>
      </c>
      <c r="H106" s="252" t="s">
        <v>884</v>
      </c>
      <c r="I106" s="252" t="s">
        <v>884</v>
      </c>
    </row>
    <row r="107" spans="2:9" ht="49.5">
      <c r="B107" s="251" t="s">
        <v>1113</v>
      </c>
      <c r="C107" s="252" t="s">
        <v>1074</v>
      </c>
      <c r="D107" s="252" t="s">
        <v>352</v>
      </c>
      <c r="E107" s="252" t="s">
        <v>1101</v>
      </c>
      <c r="F107" s="252" t="s">
        <v>1114</v>
      </c>
      <c r="G107" s="252"/>
      <c r="H107" s="252" t="s">
        <v>884</v>
      </c>
      <c r="I107" s="252" t="s">
        <v>884</v>
      </c>
    </row>
    <row r="108" spans="2:9" ht="145.5" customHeight="1">
      <c r="B108" s="251" t="s">
        <v>1115</v>
      </c>
      <c r="C108" s="252" t="s">
        <v>1074</v>
      </c>
      <c r="D108" s="252" t="s">
        <v>352</v>
      </c>
      <c r="E108" s="252" t="s">
        <v>1101</v>
      </c>
      <c r="F108" s="252" t="s">
        <v>1116</v>
      </c>
      <c r="G108" s="252" t="s">
        <v>884</v>
      </c>
      <c r="H108" s="252" t="s">
        <v>884</v>
      </c>
      <c r="I108" s="252" t="s">
        <v>884</v>
      </c>
    </row>
    <row r="109" spans="2:9" ht="53.25" customHeight="1">
      <c r="B109" s="251" t="s">
        <v>1117</v>
      </c>
      <c r="C109" s="252" t="s">
        <v>1074</v>
      </c>
      <c r="D109" s="252" t="s">
        <v>352</v>
      </c>
      <c r="E109" s="252" t="s">
        <v>1101</v>
      </c>
      <c r="F109" s="252" t="s">
        <v>1118</v>
      </c>
      <c r="G109" s="252" t="s">
        <v>884</v>
      </c>
      <c r="H109" s="252" t="s">
        <v>884</v>
      </c>
      <c r="I109" s="252" t="s">
        <v>884</v>
      </c>
    </row>
    <row r="110" spans="2:9" ht="177.75" customHeight="1">
      <c r="B110" s="251" t="s">
        <v>1119</v>
      </c>
      <c r="C110" s="252" t="s">
        <v>1074</v>
      </c>
      <c r="D110" s="252" t="s">
        <v>352</v>
      </c>
      <c r="E110" s="252" t="s">
        <v>1101</v>
      </c>
      <c r="F110" s="252" t="s">
        <v>1120</v>
      </c>
      <c r="G110" s="252" t="s">
        <v>884</v>
      </c>
      <c r="H110" s="252" t="s">
        <v>884</v>
      </c>
      <c r="I110" s="252" t="s">
        <v>884</v>
      </c>
    </row>
    <row r="111" spans="2:9" ht="101.25" customHeight="1">
      <c r="B111" s="251" t="s">
        <v>1121</v>
      </c>
      <c r="C111" s="252" t="s">
        <v>1074</v>
      </c>
      <c r="D111" s="252" t="s">
        <v>352</v>
      </c>
      <c r="E111" s="252" t="s">
        <v>1101</v>
      </c>
      <c r="F111" s="252" t="s">
        <v>1122</v>
      </c>
      <c r="G111" s="252" t="s">
        <v>884</v>
      </c>
      <c r="H111" s="252" t="s">
        <v>884</v>
      </c>
      <c r="I111" s="252" t="s">
        <v>884</v>
      </c>
    </row>
    <row r="112" spans="2:9" ht="39" customHeight="1">
      <c r="B112" s="251" t="s">
        <v>1123</v>
      </c>
      <c r="C112" s="252" t="s">
        <v>1074</v>
      </c>
      <c r="D112" s="252" t="s">
        <v>352</v>
      </c>
      <c r="E112" s="252" t="s">
        <v>1101</v>
      </c>
      <c r="F112" s="252" t="s">
        <v>1124</v>
      </c>
      <c r="G112" s="252" t="s">
        <v>884</v>
      </c>
      <c r="H112" s="252" t="s">
        <v>884</v>
      </c>
      <c r="I112" s="252" t="s">
        <v>884</v>
      </c>
    </row>
    <row r="113" spans="2:9" ht="66.75" customHeight="1">
      <c r="B113" s="251" t="s">
        <v>1125</v>
      </c>
      <c r="C113" s="252" t="s">
        <v>1074</v>
      </c>
      <c r="D113" s="252" t="s">
        <v>352</v>
      </c>
      <c r="E113" s="252" t="s">
        <v>1101</v>
      </c>
      <c r="F113" s="252" t="s">
        <v>1126</v>
      </c>
      <c r="G113" s="252" t="s">
        <v>884</v>
      </c>
      <c r="H113" s="252" t="s">
        <v>884</v>
      </c>
      <c r="I113" s="252" t="s">
        <v>884</v>
      </c>
    </row>
    <row r="114" spans="2:9" ht="33">
      <c r="B114" s="251" t="s">
        <v>1127</v>
      </c>
      <c r="C114" s="252" t="s">
        <v>1074</v>
      </c>
      <c r="D114" s="252" t="s">
        <v>352</v>
      </c>
      <c r="E114" s="252" t="s">
        <v>1128</v>
      </c>
      <c r="F114" s="252" t="s">
        <v>1129</v>
      </c>
      <c r="G114" s="252" t="s">
        <v>884</v>
      </c>
      <c r="H114" s="252" t="s">
        <v>884</v>
      </c>
      <c r="I114" s="252" t="s">
        <v>884</v>
      </c>
    </row>
    <row r="115" spans="2:9" ht="60" customHeight="1">
      <c r="B115" s="251" t="s">
        <v>1130</v>
      </c>
      <c r="C115" s="252" t="s">
        <v>1074</v>
      </c>
      <c r="D115" s="252" t="s">
        <v>352</v>
      </c>
      <c r="E115" s="252" t="s">
        <v>1131</v>
      </c>
      <c r="F115" s="252" t="s">
        <v>1132</v>
      </c>
      <c r="G115" s="252" t="s">
        <v>884</v>
      </c>
      <c r="H115" s="252" t="s">
        <v>884</v>
      </c>
      <c r="I115" s="252" t="s">
        <v>884</v>
      </c>
    </row>
    <row r="116" spans="2:9" ht="48.75" customHeight="1">
      <c r="B116" s="251" t="s">
        <v>1133</v>
      </c>
      <c r="C116" s="252" t="s">
        <v>1074</v>
      </c>
      <c r="D116" s="252" t="s">
        <v>352</v>
      </c>
      <c r="E116" s="252" t="s">
        <v>1131</v>
      </c>
      <c r="F116" s="252" t="s">
        <v>1134</v>
      </c>
      <c r="G116" s="252" t="s">
        <v>884</v>
      </c>
      <c r="H116" s="252" t="s">
        <v>884</v>
      </c>
      <c r="I116" s="252" t="s">
        <v>884</v>
      </c>
    </row>
    <row r="117" spans="2:9" ht="41.25" customHeight="1">
      <c r="B117" s="251" t="s">
        <v>1135</v>
      </c>
      <c r="C117" s="252" t="s">
        <v>1074</v>
      </c>
      <c r="D117" s="252" t="s">
        <v>352</v>
      </c>
      <c r="E117" s="252" t="s">
        <v>1131</v>
      </c>
      <c r="F117" s="252" t="s">
        <v>1136</v>
      </c>
      <c r="G117" s="252" t="s">
        <v>884</v>
      </c>
      <c r="H117" s="252" t="s">
        <v>884</v>
      </c>
      <c r="I117" s="252" t="s">
        <v>884</v>
      </c>
    </row>
    <row r="118" spans="2:9" ht="42.75" customHeight="1">
      <c r="B118" s="251" t="s">
        <v>1137</v>
      </c>
      <c r="C118" s="252" t="s">
        <v>1074</v>
      </c>
      <c r="D118" s="252" t="s">
        <v>352</v>
      </c>
      <c r="E118" s="252" t="s">
        <v>1131</v>
      </c>
      <c r="F118" s="252" t="s">
        <v>1138</v>
      </c>
      <c r="G118" s="252" t="s">
        <v>884</v>
      </c>
      <c r="H118" s="252" t="s">
        <v>884</v>
      </c>
      <c r="I118" s="252" t="s">
        <v>884</v>
      </c>
    </row>
    <row r="119" spans="2:9" ht="69.75" customHeight="1">
      <c r="B119" s="251" t="s">
        <v>1139</v>
      </c>
      <c r="C119" s="252" t="s">
        <v>1074</v>
      </c>
      <c r="D119" s="252" t="s">
        <v>352</v>
      </c>
      <c r="E119" s="252" t="s">
        <v>1131</v>
      </c>
      <c r="F119" s="252" t="s">
        <v>1140</v>
      </c>
      <c r="G119" s="252" t="s">
        <v>884</v>
      </c>
      <c r="H119" s="252" t="s">
        <v>884</v>
      </c>
      <c r="I119" s="252" t="s">
        <v>884</v>
      </c>
    </row>
    <row r="120" spans="2:9" ht="69" customHeight="1">
      <c r="B120" s="258" t="s">
        <v>1141</v>
      </c>
      <c r="C120" s="259" t="s">
        <v>1074</v>
      </c>
      <c r="D120" s="259" t="s">
        <v>352</v>
      </c>
      <c r="E120" s="259" t="s">
        <v>1131</v>
      </c>
      <c r="F120" s="259" t="s">
        <v>1142</v>
      </c>
      <c r="G120" s="259" t="s">
        <v>884</v>
      </c>
      <c r="H120" s="259" t="s">
        <v>884</v>
      </c>
      <c r="I120" s="259" t="s">
        <v>884</v>
      </c>
    </row>
  </sheetData>
  <mergeCells count="1">
    <mergeCell ref="B2:I2"/>
  </mergeCells>
  <phoneticPr fontId="7"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C2CBE-E49E-4666-9ED1-E7655FD33FED}">
  <dimension ref="B2:M12"/>
  <sheetViews>
    <sheetView zoomScale="80" zoomScaleNormal="80" workbookViewId="0">
      <selection activeCell="D4" sqref="D4"/>
    </sheetView>
  </sheetViews>
  <sheetFormatPr defaultColWidth="11.42578125" defaultRowHeight="15"/>
  <cols>
    <col min="1" max="1" width="4.42578125" customWidth="1"/>
    <col min="2" max="2" width="6.85546875" customWidth="1"/>
    <col min="3" max="3" width="13.140625" customWidth="1"/>
    <col min="4" max="4" width="40.140625" customWidth="1"/>
    <col min="5" max="5" width="27.7109375" customWidth="1"/>
    <col min="6" max="6" width="67.140625" customWidth="1"/>
    <col min="7" max="7" width="31.5703125" customWidth="1"/>
    <col min="8" max="8" width="44.7109375" customWidth="1"/>
    <col min="9" max="9" width="33.85546875" bestFit="1" customWidth="1"/>
    <col min="12" max="12" width="23.140625" bestFit="1" customWidth="1"/>
    <col min="13" max="13" width="21.7109375" customWidth="1"/>
  </cols>
  <sheetData>
    <row r="2" spans="2:13" ht="35.25" customHeight="1" thickBot="1">
      <c r="B2" s="472" t="s">
        <v>1143</v>
      </c>
      <c r="C2" s="473"/>
      <c r="D2" s="473"/>
      <c r="E2" s="473"/>
      <c r="F2" s="473"/>
      <c r="G2" s="473"/>
      <c r="H2" s="473"/>
      <c r="I2" s="473"/>
      <c r="J2" s="473"/>
      <c r="K2" s="473"/>
      <c r="L2" s="473"/>
      <c r="M2" s="473"/>
    </row>
    <row r="3" spans="2:13" ht="59.25" thickBot="1">
      <c r="B3" s="77" t="s">
        <v>153</v>
      </c>
      <c r="C3" s="78" t="s">
        <v>1144</v>
      </c>
      <c r="D3" s="78" t="s">
        <v>1145</v>
      </c>
      <c r="E3" s="78" t="s">
        <v>1146</v>
      </c>
      <c r="F3" s="78" t="s">
        <v>447</v>
      </c>
      <c r="G3" s="78" t="s">
        <v>1147</v>
      </c>
      <c r="H3" s="78" t="s">
        <v>1148</v>
      </c>
      <c r="I3" s="78" t="s">
        <v>1149</v>
      </c>
      <c r="J3" s="78" t="s">
        <v>1150</v>
      </c>
      <c r="K3" s="78" t="s">
        <v>1151</v>
      </c>
      <c r="L3" s="78" t="s">
        <v>1152</v>
      </c>
      <c r="M3" s="78" t="s">
        <v>1153</v>
      </c>
    </row>
    <row r="4" spans="2:13" ht="58.5">
      <c r="B4" s="260" t="s">
        <v>1154</v>
      </c>
      <c r="C4" s="261">
        <v>7872</v>
      </c>
      <c r="D4" s="262" t="s">
        <v>1155</v>
      </c>
      <c r="E4" s="263" t="s">
        <v>1156</v>
      </c>
      <c r="F4" s="262" t="s">
        <v>1157</v>
      </c>
      <c r="G4" s="263" t="s">
        <v>55</v>
      </c>
      <c r="H4" s="262" t="s">
        <v>1158</v>
      </c>
      <c r="I4" s="83" t="s">
        <v>55</v>
      </c>
      <c r="J4" s="83" t="s">
        <v>1159</v>
      </c>
      <c r="K4" s="83">
        <v>2020</v>
      </c>
      <c r="L4" s="84">
        <v>4681000000</v>
      </c>
      <c r="M4" s="84" t="s">
        <v>1160</v>
      </c>
    </row>
    <row r="5" spans="2:13" ht="58.5">
      <c r="B5" s="86" t="s">
        <v>1161</v>
      </c>
      <c r="C5" s="183">
        <v>7872</v>
      </c>
      <c r="D5" s="239" t="s">
        <v>1162</v>
      </c>
      <c r="E5" s="184" t="s">
        <v>1156</v>
      </c>
      <c r="F5" s="79" t="s">
        <v>1157</v>
      </c>
      <c r="G5" s="184" t="s">
        <v>55</v>
      </c>
      <c r="H5" s="239" t="s">
        <v>1158</v>
      </c>
      <c r="I5" s="79" t="s">
        <v>55</v>
      </c>
      <c r="J5" s="79" t="s">
        <v>1159</v>
      </c>
      <c r="K5" s="79">
        <v>2020</v>
      </c>
      <c r="L5" s="80">
        <v>4325000000</v>
      </c>
      <c r="M5" s="80">
        <v>1119287000</v>
      </c>
    </row>
    <row r="6" spans="2:13" ht="69.75" customHeight="1">
      <c r="B6" s="246" t="s">
        <v>1163</v>
      </c>
      <c r="C6" s="183">
        <v>7872</v>
      </c>
      <c r="D6" s="239" t="s">
        <v>1164</v>
      </c>
      <c r="E6" s="184" t="s">
        <v>1156</v>
      </c>
      <c r="F6" s="239" t="s">
        <v>1157</v>
      </c>
      <c r="G6" s="184" t="s">
        <v>55</v>
      </c>
      <c r="H6" s="239" t="s">
        <v>1165</v>
      </c>
      <c r="I6" s="79" t="s">
        <v>55</v>
      </c>
      <c r="J6" s="79" t="s">
        <v>1159</v>
      </c>
      <c r="K6" s="79">
        <v>2020</v>
      </c>
      <c r="L6" s="80">
        <v>14819000000</v>
      </c>
      <c r="M6" s="80" t="s">
        <v>1166</v>
      </c>
    </row>
    <row r="7" spans="2:13" ht="117">
      <c r="B7" s="86" t="s">
        <v>1167</v>
      </c>
      <c r="C7" s="183">
        <v>7872</v>
      </c>
      <c r="D7" s="239" t="s">
        <v>1168</v>
      </c>
      <c r="E7" s="184" t="s">
        <v>1156</v>
      </c>
      <c r="F7" s="184" t="s">
        <v>1169</v>
      </c>
      <c r="G7" s="184" t="s">
        <v>55</v>
      </c>
      <c r="H7" s="239" t="s">
        <v>1165</v>
      </c>
      <c r="I7" s="79" t="s">
        <v>1170</v>
      </c>
      <c r="J7" s="79" t="s">
        <v>1159</v>
      </c>
      <c r="K7" s="79">
        <v>2020</v>
      </c>
      <c r="L7" s="80">
        <v>8087000000</v>
      </c>
      <c r="M7" s="80" t="s">
        <v>1171</v>
      </c>
    </row>
    <row r="8" spans="2:13" ht="59.25" thickBot="1">
      <c r="B8" s="264" t="s">
        <v>1172</v>
      </c>
      <c r="C8" s="265">
        <v>7872</v>
      </c>
      <c r="D8" s="266" t="s">
        <v>1173</v>
      </c>
      <c r="E8" s="266" t="s">
        <v>1156</v>
      </c>
      <c r="F8" s="266" t="s">
        <v>1157</v>
      </c>
      <c r="G8" s="267" t="s">
        <v>55</v>
      </c>
      <c r="H8" s="266" t="s">
        <v>1165</v>
      </c>
      <c r="I8" s="90" t="s">
        <v>55</v>
      </c>
      <c r="J8" s="90" t="s">
        <v>1159</v>
      </c>
      <c r="K8" s="90">
        <v>2020</v>
      </c>
      <c r="L8" s="91">
        <v>1211000000</v>
      </c>
      <c r="M8" s="91" t="s">
        <v>1174</v>
      </c>
    </row>
    <row r="9" spans="2:13">
      <c r="L9" s="43"/>
    </row>
    <row r="10" spans="2:13" ht="15.75">
      <c r="B10" s="105" t="s">
        <v>1175</v>
      </c>
    </row>
    <row r="11" spans="2:13" ht="17.25">
      <c r="B11" s="487"/>
      <c r="C11" s="487"/>
      <c r="D11" s="53"/>
    </row>
    <row r="12" spans="2:13" ht="17.25">
      <c r="B12" s="487"/>
      <c r="C12" s="487"/>
    </row>
  </sheetData>
  <mergeCells count="3">
    <mergeCell ref="B2:M2"/>
    <mergeCell ref="B11:C11"/>
    <mergeCell ref="B12:C12"/>
  </mergeCells>
  <phoneticPr fontId="7" type="noConversion"/>
  <printOptions gridLines="1"/>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1BD1-FD32-400E-A248-47FD5DD8AB1F}">
  <dimension ref="B1:M23"/>
  <sheetViews>
    <sheetView zoomScale="80" zoomScaleNormal="80" workbookViewId="0">
      <selection activeCell="D4" sqref="D4"/>
    </sheetView>
  </sheetViews>
  <sheetFormatPr defaultColWidth="11.42578125" defaultRowHeight="15"/>
  <cols>
    <col min="1" max="1" width="5.28515625" customWidth="1"/>
    <col min="2" max="2" width="13.28515625" customWidth="1"/>
    <col min="3" max="3" width="16.85546875" customWidth="1"/>
    <col min="4" max="4" width="29.42578125" customWidth="1"/>
    <col min="5" max="5" width="68" customWidth="1"/>
    <col min="6" max="6" width="20.28515625" customWidth="1"/>
    <col min="7" max="7" width="13.85546875" customWidth="1"/>
    <col min="8" max="8" width="22.85546875" customWidth="1"/>
    <col min="9" max="9" width="25.85546875" customWidth="1"/>
    <col min="10" max="10" width="24.140625" customWidth="1"/>
    <col min="11" max="11" width="24.85546875" customWidth="1"/>
    <col min="12" max="12" width="25.85546875" customWidth="1"/>
    <col min="13" max="13" width="18.28515625" customWidth="1"/>
  </cols>
  <sheetData>
    <row r="1" spans="2:13" ht="15.75" thickBot="1"/>
    <row r="2" spans="2:13" ht="30" customHeight="1">
      <c r="B2" s="488" t="s">
        <v>1176</v>
      </c>
      <c r="C2" s="489"/>
      <c r="D2" s="489"/>
      <c r="E2" s="489"/>
      <c r="F2" s="489"/>
      <c r="G2" s="489"/>
      <c r="H2" s="489"/>
      <c r="I2" s="489"/>
      <c r="J2" s="489"/>
      <c r="K2" s="489"/>
      <c r="L2" s="489"/>
      <c r="M2" s="490"/>
    </row>
    <row r="3" spans="2:13" ht="66.75" customHeight="1" thickBot="1">
      <c r="B3" s="295" t="s">
        <v>153</v>
      </c>
      <c r="C3" s="296" t="s">
        <v>1177</v>
      </c>
      <c r="D3" s="296" t="s">
        <v>1178</v>
      </c>
      <c r="E3" s="296" t="s">
        <v>447</v>
      </c>
      <c r="F3" s="296" t="s">
        <v>1149</v>
      </c>
      <c r="G3" s="296" t="s">
        <v>1150</v>
      </c>
      <c r="H3" s="296" t="s">
        <v>1179</v>
      </c>
      <c r="I3" s="296" t="s">
        <v>1180</v>
      </c>
      <c r="J3" s="296" t="s">
        <v>1181</v>
      </c>
      <c r="K3" s="296" t="s">
        <v>1182</v>
      </c>
      <c r="L3" s="296" t="s">
        <v>1183</v>
      </c>
      <c r="M3" s="297" t="s">
        <v>1184</v>
      </c>
    </row>
    <row r="4" spans="2:13" ht="141" customHeight="1">
      <c r="B4" s="82" t="s">
        <v>1185</v>
      </c>
      <c r="C4" s="83" t="s">
        <v>363</v>
      </c>
      <c r="D4" s="83" t="s">
        <v>767</v>
      </c>
      <c r="E4" s="262" t="s">
        <v>1186</v>
      </c>
      <c r="F4" s="83" t="s">
        <v>55</v>
      </c>
      <c r="G4" s="83" t="s">
        <v>1159</v>
      </c>
      <c r="H4" s="94">
        <v>1041935696</v>
      </c>
      <c r="I4" s="94">
        <v>1041439109</v>
      </c>
      <c r="J4" s="94">
        <v>1017864000</v>
      </c>
      <c r="K4" s="94">
        <f>J4*1.05</f>
        <v>1068757200</v>
      </c>
      <c r="L4" s="94">
        <f>K4*1.05</f>
        <v>1122195060</v>
      </c>
      <c r="M4" s="85">
        <v>2020</v>
      </c>
    </row>
    <row r="5" spans="2:13" ht="117">
      <c r="B5" s="86" t="s">
        <v>1187</v>
      </c>
      <c r="C5" s="79" t="s">
        <v>363</v>
      </c>
      <c r="D5" s="81" t="s">
        <v>767</v>
      </c>
      <c r="E5" s="81" t="s">
        <v>1188</v>
      </c>
      <c r="F5" s="79" t="s">
        <v>55</v>
      </c>
      <c r="G5" s="79" t="s">
        <v>1159</v>
      </c>
      <c r="H5" s="93">
        <v>915852341</v>
      </c>
      <c r="I5" s="93">
        <v>1092886000</v>
      </c>
      <c r="J5" s="93">
        <v>1092886000</v>
      </c>
      <c r="K5" s="93">
        <f t="shared" ref="K5:L17" si="0">J5*1.05</f>
        <v>1147530300</v>
      </c>
      <c r="L5" s="93">
        <f t="shared" si="0"/>
        <v>1204906815</v>
      </c>
      <c r="M5" s="87">
        <v>2020</v>
      </c>
    </row>
    <row r="6" spans="2:13" ht="78">
      <c r="B6" s="88" t="s">
        <v>1189</v>
      </c>
      <c r="C6" s="79" t="s">
        <v>352</v>
      </c>
      <c r="D6" s="79" t="s">
        <v>769</v>
      </c>
      <c r="E6" s="79" t="s">
        <v>1190</v>
      </c>
      <c r="F6" s="79" t="s">
        <v>55</v>
      </c>
      <c r="G6" s="79" t="s">
        <v>1159</v>
      </c>
      <c r="H6" s="93">
        <v>0</v>
      </c>
      <c r="I6" s="93">
        <v>140132116</v>
      </c>
      <c r="J6" s="93">
        <v>144000000</v>
      </c>
      <c r="K6" s="93">
        <f t="shared" si="0"/>
        <v>151200000</v>
      </c>
      <c r="L6" s="93">
        <f t="shared" si="0"/>
        <v>158760000</v>
      </c>
      <c r="M6" s="87">
        <v>2020</v>
      </c>
    </row>
    <row r="7" spans="2:13" ht="117">
      <c r="B7" s="86" t="s">
        <v>1191</v>
      </c>
      <c r="C7" s="79" t="s">
        <v>363</v>
      </c>
      <c r="D7" s="81" t="s">
        <v>767</v>
      </c>
      <c r="E7" s="81" t="s">
        <v>1192</v>
      </c>
      <c r="F7" s="79" t="s">
        <v>55</v>
      </c>
      <c r="G7" s="79" t="s">
        <v>1159</v>
      </c>
      <c r="H7" s="93">
        <v>12758200</v>
      </c>
      <c r="I7" s="93">
        <v>13462000</v>
      </c>
      <c r="J7" s="93">
        <v>27692000</v>
      </c>
      <c r="K7" s="93">
        <f t="shared" si="0"/>
        <v>29076600</v>
      </c>
      <c r="L7" s="93">
        <f t="shared" si="0"/>
        <v>30530430</v>
      </c>
      <c r="M7" s="87">
        <v>2020</v>
      </c>
    </row>
    <row r="8" spans="2:13" ht="117">
      <c r="B8" s="88" t="s">
        <v>1193</v>
      </c>
      <c r="C8" s="79" t="s">
        <v>363</v>
      </c>
      <c r="D8" s="79" t="s">
        <v>767</v>
      </c>
      <c r="E8" s="79" t="s">
        <v>1194</v>
      </c>
      <c r="F8" s="79" t="s">
        <v>55</v>
      </c>
      <c r="G8" s="79" t="s">
        <v>1159</v>
      </c>
      <c r="H8" s="93">
        <v>114743182</v>
      </c>
      <c r="I8" s="93">
        <v>104233754</v>
      </c>
      <c r="J8" s="93">
        <v>116990000</v>
      </c>
      <c r="K8" s="93">
        <f t="shared" si="0"/>
        <v>122839500</v>
      </c>
      <c r="L8" s="93">
        <f t="shared" si="0"/>
        <v>128981475</v>
      </c>
      <c r="M8" s="87">
        <v>2020</v>
      </c>
    </row>
    <row r="9" spans="2:13" ht="117">
      <c r="B9" s="86" t="s">
        <v>1195</v>
      </c>
      <c r="C9" s="79" t="s">
        <v>363</v>
      </c>
      <c r="D9" s="81" t="s">
        <v>767</v>
      </c>
      <c r="E9" s="81" t="s">
        <v>1196</v>
      </c>
      <c r="F9" s="79" t="s">
        <v>1197</v>
      </c>
      <c r="G9" s="79" t="s">
        <v>1159</v>
      </c>
      <c r="H9" s="93">
        <v>32964814</v>
      </c>
      <c r="I9" s="93">
        <v>35210250</v>
      </c>
      <c r="J9" s="93">
        <v>77980000</v>
      </c>
      <c r="K9" s="93">
        <f t="shared" si="0"/>
        <v>81879000</v>
      </c>
      <c r="L9" s="93">
        <f t="shared" si="0"/>
        <v>85972950</v>
      </c>
      <c r="M9" s="87">
        <v>2020</v>
      </c>
    </row>
    <row r="10" spans="2:13" ht="117">
      <c r="B10" s="88" t="s">
        <v>1198</v>
      </c>
      <c r="C10" s="79" t="s">
        <v>363</v>
      </c>
      <c r="D10" s="79" t="s">
        <v>767</v>
      </c>
      <c r="E10" s="79" t="s">
        <v>1199</v>
      </c>
      <c r="F10" s="79" t="s">
        <v>1197</v>
      </c>
      <c r="G10" s="79" t="s">
        <v>1159</v>
      </c>
      <c r="H10" s="93">
        <v>11774003</v>
      </c>
      <c r="I10" s="93">
        <v>16271182</v>
      </c>
      <c r="J10" s="93">
        <v>40000000</v>
      </c>
      <c r="K10" s="93">
        <f t="shared" si="0"/>
        <v>42000000</v>
      </c>
      <c r="L10" s="93">
        <f t="shared" si="0"/>
        <v>44100000</v>
      </c>
      <c r="M10" s="87">
        <v>2020</v>
      </c>
    </row>
    <row r="11" spans="2:13" ht="117">
      <c r="B11" s="86" t="s">
        <v>1200</v>
      </c>
      <c r="C11" s="79" t="s">
        <v>363</v>
      </c>
      <c r="D11" s="81" t="s">
        <v>767</v>
      </c>
      <c r="E11" s="81" t="s">
        <v>1201</v>
      </c>
      <c r="F11" s="79" t="s">
        <v>1197</v>
      </c>
      <c r="G11" s="79" t="s">
        <v>1159</v>
      </c>
      <c r="H11" s="93">
        <v>13508303</v>
      </c>
      <c r="I11" s="93">
        <v>45135510</v>
      </c>
      <c r="J11" s="93">
        <v>26000000</v>
      </c>
      <c r="K11" s="93">
        <f t="shared" si="0"/>
        <v>27300000</v>
      </c>
      <c r="L11" s="93">
        <f t="shared" si="0"/>
        <v>28665000</v>
      </c>
      <c r="M11" s="87">
        <v>2020</v>
      </c>
    </row>
    <row r="12" spans="2:13" ht="117">
      <c r="B12" s="86" t="s">
        <v>1202</v>
      </c>
      <c r="C12" s="79" t="s">
        <v>363</v>
      </c>
      <c r="D12" s="81" t="s">
        <v>771</v>
      </c>
      <c r="E12" s="81" t="s">
        <v>1203</v>
      </c>
      <c r="F12" s="79" t="s">
        <v>55</v>
      </c>
      <c r="G12" s="79" t="s">
        <v>1159</v>
      </c>
      <c r="H12" s="93">
        <v>0</v>
      </c>
      <c r="I12" s="93">
        <v>516412900</v>
      </c>
      <c r="J12" s="93">
        <v>0</v>
      </c>
      <c r="K12" s="93">
        <f t="shared" si="0"/>
        <v>0</v>
      </c>
      <c r="L12" s="93">
        <f t="shared" si="0"/>
        <v>0</v>
      </c>
      <c r="M12" s="87"/>
    </row>
    <row r="13" spans="2:13" ht="117">
      <c r="B13" s="86" t="s">
        <v>1204</v>
      </c>
      <c r="C13" s="79" t="s">
        <v>363</v>
      </c>
      <c r="D13" s="81" t="s">
        <v>769</v>
      </c>
      <c r="E13" s="81" t="s">
        <v>1205</v>
      </c>
      <c r="F13" s="79" t="s">
        <v>1206</v>
      </c>
      <c r="G13" s="79" t="s">
        <v>1159</v>
      </c>
      <c r="H13" s="93">
        <v>0</v>
      </c>
      <c r="I13" s="93">
        <v>127288000</v>
      </c>
      <c r="J13" s="93">
        <v>0</v>
      </c>
      <c r="K13" s="93">
        <f t="shared" si="0"/>
        <v>0</v>
      </c>
      <c r="L13" s="93">
        <f t="shared" si="0"/>
        <v>0</v>
      </c>
      <c r="M13" s="87"/>
    </row>
    <row r="14" spans="2:13" ht="117">
      <c r="B14" s="88" t="s">
        <v>1207</v>
      </c>
      <c r="C14" s="79" t="s">
        <v>363</v>
      </c>
      <c r="D14" s="79" t="s">
        <v>763</v>
      </c>
      <c r="E14" s="79" t="s">
        <v>1208</v>
      </c>
      <c r="F14" s="79" t="s">
        <v>1197</v>
      </c>
      <c r="G14" s="79" t="s">
        <v>1159</v>
      </c>
      <c r="H14" s="93">
        <v>0</v>
      </c>
      <c r="I14" s="93">
        <v>9936500</v>
      </c>
      <c r="J14" s="93">
        <v>7178000</v>
      </c>
      <c r="K14" s="93">
        <f t="shared" si="0"/>
        <v>7536900</v>
      </c>
      <c r="L14" s="93">
        <f t="shared" si="0"/>
        <v>7913745</v>
      </c>
      <c r="M14" s="87">
        <v>2020</v>
      </c>
    </row>
    <row r="15" spans="2:13" ht="117">
      <c r="B15" s="88" t="s">
        <v>1209</v>
      </c>
      <c r="C15" s="79" t="s">
        <v>363</v>
      </c>
      <c r="D15" s="79" t="s">
        <v>767</v>
      </c>
      <c r="E15" s="79" t="s">
        <v>1210</v>
      </c>
      <c r="F15" s="79" t="s">
        <v>1197</v>
      </c>
      <c r="G15" s="79" t="s">
        <v>1159</v>
      </c>
      <c r="H15" s="93">
        <v>150909121</v>
      </c>
      <c r="I15" s="93">
        <v>0</v>
      </c>
      <c r="J15" s="93">
        <v>0</v>
      </c>
      <c r="K15" s="93">
        <v>0</v>
      </c>
      <c r="L15" s="93">
        <f t="shared" ref="L15:L16" si="1">K15*1.05</f>
        <v>0</v>
      </c>
      <c r="M15" s="87">
        <v>2020</v>
      </c>
    </row>
    <row r="16" spans="2:13" ht="117">
      <c r="B16" s="88" t="s">
        <v>1211</v>
      </c>
      <c r="C16" s="79" t="s">
        <v>352</v>
      </c>
      <c r="D16" s="79" t="s">
        <v>769</v>
      </c>
      <c r="E16" s="79" t="s">
        <v>1212</v>
      </c>
      <c r="F16" s="79" t="s">
        <v>1197</v>
      </c>
      <c r="G16" s="79" t="s">
        <v>1159</v>
      </c>
      <c r="H16" s="93">
        <v>204999433</v>
      </c>
      <c r="I16" s="93">
        <v>0</v>
      </c>
      <c r="J16" s="93">
        <v>0</v>
      </c>
      <c r="K16" s="93">
        <v>0</v>
      </c>
      <c r="L16" s="93">
        <f t="shared" si="1"/>
        <v>0</v>
      </c>
      <c r="M16" s="87">
        <v>2020</v>
      </c>
    </row>
    <row r="17" spans="2:13" ht="117.75" thickBot="1">
      <c r="B17" s="89" t="s">
        <v>1213</v>
      </c>
      <c r="C17" s="90" t="s">
        <v>363</v>
      </c>
      <c r="D17" s="90" t="s">
        <v>767</v>
      </c>
      <c r="E17" s="90" t="s">
        <v>1214</v>
      </c>
      <c r="F17" s="90" t="s">
        <v>1197</v>
      </c>
      <c r="G17" s="90" t="s">
        <v>1159</v>
      </c>
      <c r="H17" s="95">
        <v>6944976</v>
      </c>
      <c r="I17" s="95">
        <v>0</v>
      </c>
      <c r="J17" s="95">
        <v>0</v>
      </c>
      <c r="K17" s="95">
        <v>0</v>
      </c>
      <c r="L17" s="95">
        <f t="shared" si="0"/>
        <v>0</v>
      </c>
      <c r="M17" s="92">
        <v>2020</v>
      </c>
    </row>
    <row r="19" spans="2:13" ht="15.75">
      <c r="B19" s="12" t="s">
        <v>1215</v>
      </c>
      <c r="C19" s="271"/>
      <c r="D19" s="271"/>
      <c r="E19" s="271"/>
    </row>
    <row r="20" spans="2:13" ht="15.75">
      <c r="B20" s="12" t="s">
        <v>1216</v>
      </c>
      <c r="C20" s="271"/>
      <c r="D20" s="271"/>
      <c r="E20" s="271"/>
    </row>
    <row r="21" spans="2:13" ht="15.75">
      <c r="B21" s="293" t="s">
        <v>1217</v>
      </c>
      <c r="C21" s="491" t="s">
        <v>1218</v>
      </c>
      <c r="D21" s="491"/>
      <c r="E21" s="491"/>
    </row>
    <row r="22" spans="2:13">
      <c r="B22" s="12" t="s">
        <v>1219</v>
      </c>
    </row>
    <row r="23" spans="2:13">
      <c r="B23" s="96"/>
    </row>
  </sheetData>
  <mergeCells count="2">
    <mergeCell ref="B2:M2"/>
    <mergeCell ref="C21:E21"/>
  </mergeCells>
  <phoneticPr fontId="7" type="noConversion"/>
  <hyperlinks>
    <hyperlink ref="C21" r:id="rId1" xr:uid="{18445FBE-A5E2-4E1C-BA44-157EA71A82BA}"/>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DEB0-B9FD-4674-A887-7B9114C44DA4}">
  <dimension ref="B1:I10"/>
  <sheetViews>
    <sheetView zoomScale="80" zoomScaleNormal="80" workbookViewId="0">
      <selection activeCell="E5" sqref="E5"/>
    </sheetView>
  </sheetViews>
  <sheetFormatPr defaultColWidth="11.42578125" defaultRowHeight="15"/>
  <cols>
    <col min="1" max="1" width="6.140625" customWidth="1"/>
    <col min="3" max="3" width="31.42578125" customWidth="1"/>
    <col min="4" max="4" width="30.42578125" customWidth="1"/>
    <col min="5" max="5" width="26.42578125" customWidth="1"/>
    <col min="6" max="6" width="25.42578125" customWidth="1"/>
    <col min="7" max="7" width="36.7109375" customWidth="1"/>
    <col min="9" max="9" width="17.85546875" customWidth="1"/>
  </cols>
  <sheetData>
    <row r="1" spans="2:9" ht="15.75" thickBot="1"/>
    <row r="2" spans="2:9" ht="41.25" customHeight="1" thickBot="1">
      <c r="B2" s="492" t="s">
        <v>1220</v>
      </c>
      <c r="C2" s="493"/>
      <c r="D2" s="493"/>
      <c r="E2" s="493"/>
      <c r="F2" s="493"/>
      <c r="G2" s="493"/>
      <c r="H2" s="493"/>
      <c r="I2" s="494"/>
    </row>
    <row r="3" spans="2:9" ht="59.25" thickBot="1">
      <c r="B3" s="100" t="s">
        <v>153</v>
      </c>
      <c r="C3" s="101" t="s">
        <v>1145</v>
      </c>
      <c r="D3" s="101" t="s">
        <v>1221</v>
      </c>
      <c r="E3" s="101" t="s">
        <v>1222</v>
      </c>
      <c r="F3" s="101" t="s">
        <v>1147</v>
      </c>
      <c r="G3" s="101" t="s">
        <v>1223</v>
      </c>
      <c r="H3" s="101" t="s">
        <v>1150</v>
      </c>
      <c r="I3" s="102" t="s">
        <v>1151</v>
      </c>
    </row>
    <row r="4" spans="2:9" ht="57.75" customHeight="1">
      <c r="B4" s="97" t="s">
        <v>1224</v>
      </c>
      <c r="C4" s="98" t="s">
        <v>1173</v>
      </c>
      <c r="D4" s="98" t="s">
        <v>1225</v>
      </c>
      <c r="E4" s="98" t="s">
        <v>1156</v>
      </c>
      <c r="F4" s="98" t="s">
        <v>55</v>
      </c>
      <c r="G4" s="98" t="s">
        <v>1165</v>
      </c>
      <c r="H4" s="98" t="s">
        <v>1159</v>
      </c>
      <c r="I4" s="99">
        <v>2020</v>
      </c>
    </row>
    <row r="5" spans="2:9" ht="69.75" customHeight="1">
      <c r="B5" s="86" t="s">
        <v>1226</v>
      </c>
      <c r="C5" s="79" t="s">
        <v>1168</v>
      </c>
      <c r="D5" s="79" t="s">
        <v>1227</v>
      </c>
      <c r="E5" s="81" t="s">
        <v>1156</v>
      </c>
      <c r="F5" s="79" t="s">
        <v>55</v>
      </c>
      <c r="G5" s="79" t="s">
        <v>1165</v>
      </c>
      <c r="H5" s="81" t="s">
        <v>1159</v>
      </c>
      <c r="I5" s="87">
        <v>2020</v>
      </c>
    </row>
    <row r="6" spans="2:9" ht="63" customHeight="1">
      <c r="B6" s="88" t="s">
        <v>1228</v>
      </c>
      <c r="C6" s="79" t="s">
        <v>1164</v>
      </c>
      <c r="D6" s="79" t="s">
        <v>1227</v>
      </c>
      <c r="E6" s="79" t="s">
        <v>1156</v>
      </c>
      <c r="F6" s="79" t="s">
        <v>55</v>
      </c>
      <c r="G6" s="79" t="s">
        <v>1165</v>
      </c>
      <c r="H6" s="81" t="s">
        <v>1159</v>
      </c>
      <c r="I6" s="87">
        <v>2020</v>
      </c>
    </row>
    <row r="7" spans="2:9" ht="71.25" customHeight="1">
      <c r="B7" s="86" t="s">
        <v>1229</v>
      </c>
      <c r="C7" s="79" t="s">
        <v>1162</v>
      </c>
      <c r="D7" s="81" t="s">
        <v>1230</v>
      </c>
      <c r="E7" s="81" t="s">
        <v>1156</v>
      </c>
      <c r="F7" s="79" t="s">
        <v>55</v>
      </c>
      <c r="G7" s="79" t="s">
        <v>1158</v>
      </c>
      <c r="H7" s="81" t="s">
        <v>1159</v>
      </c>
      <c r="I7" s="87">
        <v>2020</v>
      </c>
    </row>
    <row r="8" spans="2:9" ht="66" customHeight="1">
      <c r="B8" s="88" t="s">
        <v>1231</v>
      </c>
      <c r="C8" s="79" t="s">
        <v>1155</v>
      </c>
      <c r="D8" s="81" t="s">
        <v>1230</v>
      </c>
      <c r="E8" s="79" t="s">
        <v>1156</v>
      </c>
      <c r="F8" s="79" t="s">
        <v>55</v>
      </c>
      <c r="G8" s="79" t="s">
        <v>1158</v>
      </c>
      <c r="H8" s="81" t="s">
        <v>1159</v>
      </c>
      <c r="I8" s="87">
        <v>2020</v>
      </c>
    </row>
    <row r="9" spans="2:9" ht="78">
      <c r="B9" s="86" t="s">
        <v>1232</v>
      </c>
      <c r="C9" s="81" t="s">
        <v>1233</v>
      </c>
      <c r="D9" s="184" t="s">
        <v>1234</v>
      </c>
      <c r="E9" s="79" t="s">
        <v>674</v>
      </c>
      <c r="F9" s="79" t="s">
        <v>55</v>
      </c>
      <c r="G9" s="79" t="s">
        <v>1165</v>
      </c>
      <c r="H9" s="81" t="s">
        <v>1235</v>
      </c>
      <c r="I9" s="87">
        <v>2020</v>
      </c>
    </row>
    <row r="10" spans="2:9" ht="59.25" thickBot="1">
      <c r="B10" s="89" t="s">
        <v>1236</v>
      </c>
      <c r="C10" s="90" t="s">
        <v>1237</v>
      </c>
      <c r="D10" s="90" t="s">
        <v>1238</v>
      </c>
      <c r="E10" s="90" t="s">
        <v>1156</v>
      </c>
      <c r="F10" s="90" t="s">
        <v>55</v>
      </c>
      <c r="G10" s="90" t="s">
        <v>1165</v>
      </c>
      <c r="H10" s="90" t="s">
        <v>1159</v>
      </c>
      <c r="I10" s="92">
        <v>2020</v>
      </c>
    </row>
  </sheetData>
  <mergeCells count="1">
    <mergeCell ref="B2:I2"/>
  </mergeCells>
  <phoneticPr fontId="7"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715EB-14B7-4A8D-8367-8222F5BE6B4F}">
  <dimension ref="A1:FA93"/>
  <sheetViews>
    <sheetView showGridLines="0" topLeftCell="F4" zoomScale="80" zoomScaleNormal="80" workbookViewId="0">
      <selection activeCell="AG6" sqref="AG5:AG8"/>
    </sheetView>
  </sheetViews>
  <sheetFormatPr defaultColWidth="11.42578125" defaultRowHeight="15"/>
  <cols>
    <col min="1" max="1" width="6" customWidth="1"/>
    <col min="2" max="2" width="21.42578125" customWidth="1"/>
    <col min="3" max="3" width="17.85546875" customWidth="1"/>
    <col min="4" max="4" width="23.140625" customWidth="1"/>
    <col min="5" max="5" width="56.42578125" customWidth="1"/>
    <col min="6" max="6" width="16.5703125" customWidth="1"/>
    <col min="7" max="7" width="14.28515625" customWidth="1"/>
    <col min="8" max="8" width="13.85546875" customWidth="1"/>
    <col min="9" max="9" width="15.85546875" customWidth="1"/>
    <col min="10" max="10" width="7.42578125" customWidth="1"/>
    <col min="11" max="11" width="3.85546875" customWidth="1"/>
    <col min="12" max="12" width="2.7109375" customWidth="1"/>
    <col min="13" max="13" width="5.7109375" customWidth="1"/>
    <col min="14" max="14" width="5.5703125" customWidth="1"/>
    <col min="15" max="15" width="2.7109375" customWidth="1"/>
    <col min="16" max="16" width="17.85546875" customWidth="1"/>
    <col min="17" max="18" width="13.7109375" customWidth="1"/>
    <col min="19" max="19" width="16.42578125" bestFit="1" customWidth="1"/>
    <col min="20" max="21" width="2.7109375" customWidth="1"/>
    <col min="22" max="22" width="4.5703125" customWidth="1"/>
    <col min="23" max="23" width="4.140625" customWidth="1"/>
    <col min="24" max="26" width="2.7109375" customWidth="1"/>
    <col min="27" max="27" width="4.140625" customWidth="1"/>
    <col min="28" max="29" width="2.7109375" customWidth="1"/>
    <col min="30" max="30" width="4.28515625" customWidth="1"/>
    <col min="31" max="31" width="2.7109375" customWidth="1"/>
    <col min="32" max="32" width="14.5703125" customWidth="1"/>
    <col min="33" max="33" width="13" customWidth="1"/>
    <col min="34" max="34" width="16.42578125" bestFit="1" customWidth="1"/>
    <col min="35" max="35" width="2.7109375" customWidth="1"/>
    <col min="36" max="36" width="4" customWidth="1"/>
    <col min="37" max="37" width="2.7109375" customWidth="1"/>
    <col min="38" max="38" width="3.42578125" customWidth="1"/>
    <col min="39" max="40" width="2.7109375" customWidth="1"/>
    <col min="41" max="41" width="3.42578125" customWidth="1"/>
    <col min="42" max="44" width="2.7109375" customWidth="1"/>
    <col min="45" max="45" width="3.140625" customWidth="1"/>
    <col min="46" max="46" width="2.7109375" customWidth="1"/>
    <col min="47" max="47" width="11.140625" customWidth="1"/>
    <col min="48" max="48" width="16.42578125" customWidth="1"/>
    <col min="49" max="49" width="16.42578125" bestFit="1" customWidth="1"/>
    <col min="50" max="50" width="2.7109375" customWidth="1"/>
    <col min="51" max="51" width="3.5703125" customWidth="1"/>
    <col min="52" max="52" width="2.7109375" customWidth="1"/>
    <col min="53" max="53" width="3.7109375" customWidth="1"/>
    <col min="54" max="54" width="4.140625" customWidth="1"/>
    <col min="55" max="55" width="2.7109375" customWidth="1"/>
    <col min="56" max="56" width="3.28515625" customWidth="1"/>
    <col min="57" max="58" width="2.7109375" customWidth="1"/>
    <col min="59" max="59" width="3.85546875" customWidth="1"/>
    <col min="60" max="61" width="2.7109375" customWidth="1"/>
    <col min="62" max="62" width="11.28515625" customWidth="1"/>
    <col min="63" max="63" width="16.7109375" customWidth="1"/>
    <col min="64" max="64" width="16.42578125" bestFit="1" customWidth="1"/>
    <col min="65" max="65" width="2.7109375" customWidth="1"/>
    <col min="66" max="66" width="4.28515625" customWidth="1"/>
    <col min="67" max="76" width="2.7109375" customWidth="1"/>
    <col min="77" max="134" width="3.5703125" customWidth="1"/>
  </cols>
  <sheetData>
    <row r="1" spans="1:157" ht="15.75" thickBot="1"/>
    <row r="2" spans="1:157" ht="20.25" thickBot="1">
      <c r="A2" s="103"/>
      <c r="B2" s="497"/>
      <c r="C2" s="497"/>
      <c r="D2" s="497"/>
      <c r="E2" s="497"/>
      <c r="F2" s="498">
        <v>2020</v>
      </c>
      <c r="G2" s="499"/>
      <c r="H2" s="499"/>
      <c r="I2" s="499"/>
      <c r="J2" s="499"/>
      <c r="K2" s="499"/>
      <c r="L2" s="499"/>
      <c r="M2" s="499"/>
      <c r="N2" s="499"/>
      <c r="O2" s="500"/>
      <c r="P2" s="501">
        <v>2021</v>
      </c>
      <c r="Q2" s="502"/>
      <c r="R2" s="502"/>
      <c r="S2" s="502"/>
      <c r="T2" s="502"/>
      <c r="U2" s="502"/>
      <c r="V2" s="502"/>
      <c r="W2" s="502"/>
      <c r="X2" s="502"/>
      <c r="Y2" s="502"/>
      <c r="Z2" s="502"/>
      <c r="AA2" s="502"/>
      <c r="AB2" s="502"/>
      <c r="AC2" s="502"/>
      <c r="AD2" s="502"/>
      <c r="AE2" s="503"/>
      <c r="AF2" s="504">
        <v>2022</v>
      </c>
      <c r="AG2" s="505"/>
      <c r="AH2" s="505"/>
      <c r="AI2" s="505"/>
      <c r="AJ2" s="505"/>
      <c r="AK2" s="505"/>
      <c r="AL2" s="505"/>
      <c r="AM2" s="505"/>
      <c r="AN2" s="505"/>
      <c r="AO2" s="505"/>
      <c r="AP2" s="505"/>
      <c r="AQ2" s="505"/>
      <c r="AR2" s="505"/>
      <c r="AS2" s="505"/>
      <c r="AT2" s="506"/>
      <c r="AU2" s="507" t="s">
        <v>1239</v>
      </c>
      <c r="AV2" s="508"/>
      <c r="AW2" s="508"/>
      <c r="AX2" s="508"/>
      <c r="AY2" s="508"/>
      <c r="AZ2" s="508"/>
      <c r="BA2" s="508"/>
      <c r="BB2" s="508"/>
      <c r="BC2" s="508"/>
      <c r="BD2" s="508"/>
      <c r="BE2" s="508"/>
      <c r="BF2" s="508"/>
      <c r="BG2" s="508"/>
      <c r="BH2" s="508"/>
      <c r="BI2" s="509"/>
      <c r="BJ2" s="510" t="s">
        <v>1240</v>
      </c>
      <c r="BK2" s="511"/>
      <c r="BL2" s="511"/>
      <c r="BM2" s="511"/>
      <c r="BN2" s="511"/>
      <c r="BO2" s="511"/>
      <c r="BP2" s="511"/>
      <c r="BQ2" s="511"/>
      <c r="BR2" s="511"/>
      <c r="BS2" s="511"/>
      <c r="BT2" s="511"/>
      <c r="BU2" s="511"/>
      <c r="BV2" s="511"/>
      <c r="BW2" s="511"/>
      <c r="BX2" s="512"/>
    </row>
    <row r="3" spans="1:157" ht="21" customHeight="1" thickBot="1">
      <c r="A3" s="13"/>
      <c r="B3" s="464" t="s">
        <v>447</v>
      </c>
      <c r="C3" s="465"/>
      <c r="D3" s="465"/>
      <c r="E3" s="466"/>
      <c r="F3" s="519" t="s">
        <v>1241</v>
      </c>
      <c r="G3" s="520"/>
      <c r="H3" s="520"/>
      <c r="I3" s="520"/>
      <c r="J3" s="520"/>
      <c r="K3" s="520"/>
      <c r="L3" s="520"/>
      <c r="M3" s="496">
        <f>SUM(H5,H9,G18)</f>
        <v>6885</v>
      </c>
      <c r="N3" s="496"/>
      <c r="O3" s="521"/>
      <c r="P3" s="522" t="s">
        <v>1241</v>
      </c>
      <c r="Q3" s="523"/>
      <c r="R3" s="523"/>
      <c r="S3" s="523"/>
      <c r="T3" s="523"/>
      <c r="U3" s="523"/>
      <c r="V3" s="523"/>
      <c r="W3" s="520">
        <f>SUM(R5,R9,Q17,Q18,Q19,Q20)</f>
        <v>8444</v>
      </c>
      <c r="X3" s="520"/>
      <c r="Y3" s="520"/>
      <c r="Z3" s="520"/>
      <c r="AA3" s="520"/>
      <c r="AB3" s="520"/>
      <c r="AC3" s="520"/>
      <c r="AD3" s="520"/>
      <c r="AE3" s="524"/>
      <c r="AF3" s="495" t="s">
        <v>1242</v>
      </c>
      <c r="AG3" s="496"/>
      <c r="AH3" s="496"/>
      <c r="AI3" s="496"/>
      <c r="AJ3" s="496"/>
      <c r="AK3" s="496"/>
      <c r="AL3" s="520">
        <f>SUM(AG5,AG9,AF17,AF18,AF19,AF20)</f>
        <v>10866</v>
      </c>
      <c r="AM3" s="520"/>
      <c r="AN3" s="520"/>
      <c r="AO3" s="520"/>
      <c r="AP3" s="520"/>
      <c r="AQ3" s="520"/>
      <c r="AR3" s="520"/>
      <c r="AS3" s="520"/>
      <c r="AT3" s="524"/>
      <c r="AU3" s="495" t="s">
        <v>1242</v>
      </c>
      <c r="AV3" s="496"/>
      <c r="AW3" s="496"/>
      <c r="AX3" s="496"/>
      <c r="AY3" s="496"/>
      <c r="AZ3" s="496"/>
      <c r="BA3" s="520">
        <f>SUM(AV5,AV9,AU18,AU19)</f>
        <v>10497</v>
      </c>
      <c r="BB3" s="520"/>
      <c r="BC3" s="520"/>
      <c r="BD3" s="520"/>
      <c r="BE3" s="520"/>
      <c r="BF3" s="520"/>
      <c r="BG3" s="520"/>
      <c r="BH3" s="520"/>
      <c r="BI3" s="524"/>
      <c r="BJ3" s="495" t="s">
        <v>1242</v>
      </c>
      <c r="BK3" s="496"/>
      <c r="BL3" s="496"/>
      <c r="BM3" s="496"/>
      <c r="BN3" s="496"/>
      <c r="BO3" s="496"/>
      <c r="BP3" s="520">
        <f>SUM(BK5,BK9,BJ18,BJ19)</f>
        <v>9367</v>
      </c>
      <c r="BQ3" s="520"/>
      <c r="BR3" s="520"/>
      <c r="BS3" s="520"/>
      <c r="BT3" s="520"/>
      <c r="BU3" s="520"/>
      <c r="BV3" s="520"/>
      <c r="BW3" s="520"/>
      <c r="BX3" s="524"/>
    </row>
    <row r="4" spans="1:157" s="15" customFormat="1" ht="50.25" customHeight="1" thickBot="1">
      <c r="A4" s="14"/>
      <c r="B4" s="222" t="s">
        <v>1147</v>
      </c>
      <c r="C4" s="223" t="s">
        <v>1043</v>
      </c>
      <c r="D4" s="224" t="s">
        <v>1243</v>
      </c>
      <c r="E4" s="224" t="s">
        <v>1244</v>
      </c>
      <c r="F4" s="114" t="s">
        <v>1245</v>
      </c>
      <c r="G4" s="202" t="s">
        <v>1246</v>
      </c>
      <c r="H4" s="202" t="s">
        <v>1247</v>
      </c>
      <c r="I4" s="202" t="s">
        <v>1248</v>
      </c>
      <c r="J4" s="517" t="s">
        <v>1249</v>
      </c>
      <c r="K4" s="517"/>
      <c r="L4" s="517"/>
      <c r="M4" s="517" t="s">
        <v>1250</v>
      </c>
      <c r="N4" s="517"/>
      <c r="O4" s="518"/>
      <c r="P4" s="114" t="s">
        <v>1245</v>
      </c>
      <c r="Q4" s="202" t="s">
        <v>1246</v>
      </c>
      <c r="R4" s="202" t="s">
        <v>1247</v>
      </c>
      <c r="S4" s="202" t="s">
        <v>1251</v>
      </c>
      <c r="T4" s="517" t="s">
        <v>1252</v>
      </c>
      <c r="U4" s="517"/>
      <c r="V4" s="517"/>
      <c r="W4" s="517" t="s">
        <v>1253</v>
      </c>
      <c r="X4" s="517"/>
      <c r="Y4" s="517"/>
      <c r="Z4" s="517" t="s">
        <v>1249</v>
      </c>
      <c r="AA4" s="517"/>
      <c r="AB4" s="517"/>
      <c r="AC4" s="517" t="s">
        <v>1250</v>
      </c>
      <c r="AD4" s="517"/>
      <c r="AE4" s="517"/>
      <c r="AF4" s="114" t="s">
        <v>1254</v>
      </c>
      <c r="AG4" s="202" t="s">
        <v>1246</v>
      </c>
      <c r="AH4" s="202" t="s">
        <v>1255</v>
      </c>
      <c r="AI4" s="517" t="s">
        <v>1252</v>
      </c>
      <c r="AJ4" s="517"/>
      <c r="AK4" s="517"/>
      <c r="AL4" s="517" t="s">
        <v>1253</v>
      </c>
      <c r="AM4" s="517"/>
      <c r="AN4" s="517"/>
      <c r="AO4" s="517" t="s">
        <v>1249</v>
      </c>
      <c r="AP4" s="517"/>
      <c r="AQ4" s="517"/>
      <c r="AR4" s="517" t="s">
        <v>1250</v>
      </c>
      <c r="AS4" s="517"/>
      <c r="AT4" s="525"/>
      <c r="AU4" s="114" t="s">
        <v>1254</v>
      </c>
      <c r="AV4" s="202" t="s">
        <v>1246</v>
      </c>
      <c r="AW4" s="202" t="s">
        <v>1255</v>
      </c>
      <c r="AX4" s="517" t="s">
        <v>1252</v>
      </c>
      <c r="AY4" s="517"/>
      <c r="AZ4" s="517"/>
      <c r="BA4" s="517" t="s">
        <v>1253</v>
      </c>
      <c r="BB4" s="517"/>
      <c r="BC4" s="517"/>
      <c r="BD4" s="517" t="s">
        <v>1249</v>
      </c>
      <c r="BE4" s="517"/>
      <c r="BF4" s="517"/>
      <c r="BG4" s="517" t="s">
        <v>1250</v>
      </c>
      <c r="BH4" s="517"/>
      <c r="BI4" s="525"/>
      <c r="BJ4" s="114" t="s">
        <v>1254</v>
      </c>
      <c r="BK4" s="202" t="s">
        <v>1246</v>
      </c>
      <c r="BL4" s="202" t="s">
        <v>1255</v>
      </c>
      <c r="BM4" s="517" t="s">
        <v>1252</v>
      </c>
      <c r="BN4" s="517"/>
      <c r="BO4" s="517"/>
      <c r="BP4" s="517" t="s">
        <v>1253</v>
      </c>
      <c r="BQ4" s="517"/>
      <c r="BR4" s="517"/>
      <c r="BS4" s="517" t="s">
        <v>1249</v>
      </c>
      <c r="BT4" s="517"/>
      <c r="BU4" s="517"/>
      <c r="BV4" s="517" t="s">
        <v>1250</v>
      </c>
      <c r="BW4" s="517"/>
      <c r="BX4" s="518"/>
    </row>
    <row r="5" spans="1:157" ht="19.149999999999999" customHeight="1">
      <c r="A5" s="539" t="s">
        <v>1256</v>
      </c>
      <c r="B5" s="542" t="s">
        <v>1257</v>
      </c>
      <c r="C5" s="545" t="s">
        <v>1258</v>
      </c>
      <c r="D5" s="548" t="s">
        <v>1158</v>
      </c>
      <c r="E5" s="551" t="s">
        <v>1155</v>
      </c>
      <c r="F5" s="553">
        <v>0.1</v>
      </c>
      <c r="G5" s="556">
        <v>995</v>
      </c>
      <c r="H5" s="556">
        <v>993</v>
      </c>
      <c r="I5" s="201">
        <f>S5</f>
        <v>1</v>
      </c>
      <c r="J5" s="526">
        <v>0.3</v>
      </c>
      <c r="K5" s="526"/>
      <c r="L5" s="526"/>
      <c r="M5" s="526">
        <v>1</v>
      </c>
      <c r="N5" s="526"/>
      <c r="O5" s="527"/>
      <c r="P5" s="528">
        <v>0.37</v>
      </c>
      <c r="Q5" s="531">
        <v>1166</v>
      </c>
      <c r="R5" s="531">
        <v>1152</v>
      </c>
      <c r="S5" s="201">
        <f>AC5</f>
        <v>1</v>
      </c>
      <c r="T5" s="526">
        <v>0</v>
      </c>
      <c r="U5" s="526"/>
      <c r="V5" s="526"/>
      <c r="W5" s="526">
        <v>0</v>
      </c>
      <c r="X5" s="526"/>
      <c r="Y5" s="526"/>
      <c r="Z5" s="526">
        <v>0.5</v>
      </c>
      <c r="AA5" s="526"/>
      <c r="AB5" s="526"/>
      <c r="AC5" s="526">
        <v>1</v>
      </c>
      <c r="AD5" s="526"/>
      <c r="AE5" s="527"/>
      <c r="AF5" s="553">
        <v>0.64</v>
      </c>
      <c r="AG5" s="531">
        <v>2854</v>
      </c>
      <c r="AH5" s="201">
        <v>1</v>
      </c>
      <c r="AI5" s="526">
        <v>0</v>
      </c>
      <c r="AJ5" s="526"/>
      <c r="AK5" s="526"/>
      <c r="AL5" s="526">
        <v>0</v>
      </c>
      <c r="AM5" s="526"/>
      <c r="AN5" s="526"/>
      <c r="AO5" s="526">
        <v>0.9</v>
      </c>
      <c r="AP5" s="526"/>
      <c r="AQ5" s="526"/>
      <c r="AR5" s="526">
        <v>1</v>
      </c>
      <c r="AS5" s="526"/>
      <c r="AT5" s="527"/>
      <c r="AU5" s="566">
        <v>0.91</v>
      </c>
      <c r="AV5" s="531">
        <v>1997</v>
      </c>
      <c r="AW5" s="201">
        <v>1</v>
      </c>
      <c r="AX5" s="526">
        <v>0</v>
      </c>
      <c r="AY5" s="526"/>
      <c r="AZ5" s="526"/>
      <c r="BA5" s="526">
        <v>0.34</v>
      </c>
      <c r="BB5" s="526"/>
      <c r="BC5" s="526"/>
      <c r="BD5" s="526">
        <v>0.8</v>
      </c>
      <c r="BE5" s="526"/>
      <c r="BF5" s="526"/>
      <c r="BG5" s="526">
        <v>1</v>
      </c>
      <c r="BH5" s="526"/>
      <c r="BI5" s="565"/>
      <c r="BJ5" s="566">
        <v>1</v>
      </c>
      <c r="BK5" s="531">
        <v>1663</v>
      </c>
      <c r="BL5" s="201">
        <v>1</v>
      </c>
      <c r="BM5" s="526">
        <v>0</v>
      </c>
      <c r="BN5" s="526"/>
      <c r="BO5" s="526"/>
      <c r="BP5" s="526">
        <v>0.33</v>
      </c>
      <c r="BQ5" s="526"/>
      <c r="BR5" s="526"/>
      <c r="BS5" s="526">
        <v>0.75</v>
      </c>
      <c r="BT5" s="526"/>
      <c r="BU5" s="526"/>
      <c r="BV5" s="526">
        <v>1</v>
      </c>
      <c r="BW5" s="526"/>
      <c r="BX5" s="527"/>
    </row>
    <row r="6" spans="1:157" ht="19.149999999999999" customHeight="1">
      <c r="A6" s="540"/>
      <c r="B6" s="543"/>
      <c r="C6" s="546"/>
      <c r="D6" s="549"/>
      <c r="E6" s="552"/>
      <c r="F6" s="554"/>
      <c r="G6" s="536"/>
      <c r="H6" s="536"/>
      <c r="I6" s="196">
        <v>638</v>
      </c>
      <c r="J6" s="536">
        <v>277</v>
      </c>
      <c r="K6" s="536"/>
      <c r="L6" s="536"/>
      <c r="M6" s="536">
        <v>361</v>
      </c>
      <c r="N6" s="536"/>
      <c r="O6" s="564"/>
      <c r="P6" s="529"/>
      <c r="Q6" s="532"/>
      <c r="R6" s="532"/>
      <c r="S6" s="205">
        <v>264</v>
      </c>
      <c r="T6" s="536">
        <v>0</v>
      </c>
      <c r="U6" s="536"/>
      <c r="V6" s="536"/>
      <c r="W6" s="536">
        <v>0</v>
      </c>
      <c r="X6" s="536"/>
      <c r="Y6" s="536"/>
      <c r="Z6" s="536">
        <v>4</v>
      </c>
      <c r="AA6" s="536"/>
      <c r="AB6" s="536"/>
      <c r="AC6" s="536">
        <v>260</v>
      </c>
      <c r="AD6" s="536"/>
      <c r="AE6" s="536"/>
      <c r="AF6" s="554"/>
      <c r="AG6" s="532"/>
      <c r="AH6" s="196">
        <v>1735</v>
      </c>
      <c r="AI6" s="533">
        <v>0</v>
      </c>
      <c r="AJ6" s="534"/>
      <c r="AK6" s="535"/>
      <c r="AL6" s="533">
        <v>0</v>
      </c>
      <c r="AM6" s="534"/>
      <c r="AN6" s="535"/>
      <c r="AO6" s="533">
        <v>1660</v>
      </c>
      <c r="AP6" s="534"/>
      <c r="AQ6" s="535"/>
      <c r="AR6" s="536">
        <v>75</v>
      </c>
      <c r="AS6" s="537"/>
      <c r="AT6" s="538"/>
      <c r="AU6" s="567"/>
      <c r="AV6" s="532"/>
      <c r="AW6" s="196">
        <v>987</v>
      </c>
      <c r="AX6" s="533">
        <v>0</v>
      </c>
      <c r="AY6" s="534"/>
      <c r="AZ6" s="535"/>
      <c r="BA6" s="533">
        <v>126</v>
      </c>
      <c r="BB6" s="534"/>
      <c r="BC6" s="535"/>
      <c r="BD6" s="533">
        <v>498</v>
      </c>
      <c r="BE6" s="534"/>
      <c r="BF6" s="535"/>
      <c r="BG6" s="536">
        <v>363</v>
      </c>
      <c r="BH6" s="537"/>
      <c r="BI6" s="538"/>
      <c r="BJ6" s="567"/>
      <c r="BK6" s="532"/>
      <c r="BL6" s="196">
        <f>BK5-BL8</f>
        <v>711</v>
      </c>
      <c r="BM6" s="533">
        <v>0</v>
      </c>
      <c r="BN6" s="534"/>
      <c r="BO6" s="535"/>
      <c r="BP6" s="533">
        <v>132</v>
      </c>
      <c r="BQ6" s="534"/>
      <c r="BR6" s="535"/>
      <c r="BS6" s="533">
        <v>248</v>
      </c>
      <c r="BT6" s="534"/>
      <c r="BU6" s="535"/>
      <c r="BV6" s="536">
        <v>331</v>
      </c>
      <c r="BW6" s="537"/>
      <c r="BX6" s="538"/>
    </row>
    <row r="7" spans="1:157" s="115" customFormat="1" ht="19.149999999999999" customHeight="1">
      <c r="A7" s="540"/>
      <c r="B7" s="543"/>
      <c r="C7" s="546"/>
      <c r="D7" s="549"/>
      <c r="E7" s="568" t="s">
        <v>1259</v>
      </c>
      <c r="F7" s="554"/>
      <c r="G7" s="536"/>
      <c r="H7" s="536"/>
      <c r="I7" s="203">
        <v>1</v>
      </c>
      <c r="J7" s="560">
        <v>0.5</v>
      </c>
      <c r="K7" s="560"/>
      <c r="L7" s="560"/>
      <c r="M7" s="560">
        <v>1</v>
      </c>
      <c r="N7" s="560"/>
      <c r="O7" s="570"/>
      <c r="P7" s="529"/>
      <c r="Q7" s="532"/>
      <c r="R7" s="532"/>
      <c r="S7" s="203">
        <v>1</v>
      </c>
      <c r="T7" s="560">
        <v>0.11</v>
      </c>
      <c r="U7" s="560"/>
      <c r="V7" s="560"/>
      <c r="W7" s="560">
        <v>0.33</v>
      </c>
      <c r="X7" s="560"/>
      <c r="Y7" s="560"/>
      <c r="Z7" s="560">
        <v>0.66</v>
      </c>
      <c r="AA7" s="560"/>
      <c r="AB7" s="560"/>
      <c r="AC7" s="560">
        <v>1</v>
      </c>
      <c r="AD7" s="560"/>
      <c r="AE7" s="570"/>
      <c r="AF7" s="554"/>
      <c r="AG7" s="532"/>
      <c r="AH7" s="203">
        <f>AR7</f>
        <v>0.9</v>
      </c>
      <c r="AI7" s="560">
        <v>0.18</v>
      </c>
      <c r="AJ7" s="560"/>
      <c r="AK7" s="560"/>
      <c r="AL7" s="560">
        <v>0.5</v>
      </c>
      <c r="AM7" s="560"/>
      <c r="AN7" s="560"/>
      <c r="AO7" s="560">
        <v>0.75</v>
      </c>
      <c r="AP7" s="560"/>
      <c r="AQ7" s="560"/>
      <c r="AR7" s="560">
        <v>0.9</v>
      </c>
      <c r="AS7" s="560"/>
      <c r="AT7" s="570"/>
      <c r="AU7" s="567"/>
      <c r="AV7" s="532"/>
      <c r="AW7" s="203">
        <v>1</v>
      </c>
      <c r="AX7" s="560">
        <v>0.25</v>
      </c>
      <c r="AY7" s="560"/>
      <c r="AZ7" s="560"/>
      <c r="BA7" s="560">
        <v>0.5</v>
      </c>
      <c r="BB7" s="560"/>
      <c r="BC7" s="560"/>
      <c r="BD7" s="560">
        <v>0.75</v>
      </c>
      <c r="BE7" s="560"/>
      <c r="BF7" s="560"/>
      <c r="BG7" s="560">
        <v>1</v>
      </c>
      <c r="BH7" s="560"/>
      <c r="BI7" s="573"/>
      <c r="BJ7" s="567"/>
      <c r="BK7" s="532">
        <f>BV7</f>
        <v>1</v>
      </c>
      <c r="BL7" s="203">
        <v>1</v>
      </c>
      <c r="BM7" s="560">
        <v>0.25</v>
      </c>
      <c r="BN7" s="560"/>
      <c r="BO7" s="560"/>
      <c r="BP7" s="560">
        <v>0.5</v>
      </c>
      <c r="BQ7" s="560"/>
      <c r="BR7" s="560"/>
      <c r="BS7" s="560">
        <v>0.75</v>
      </c>
      <c r="BT7" s="560"/>
      <c r="BU7" s="560"/>
      <c r="BV7" s="560">
        <v>1</v>
      </c>
      <c r="BW7" s="560"/>
      <c r="BX7" s="570"/>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row>
    <row r="8" spans="1:157" s="115" customFormat="1" ht="19.149999999999999" customHeight="1" thickBot="1">
      <c r="A8" s="540"/>
      <c r="B8" s="543"/>
      <c r="C8" s="546"/>
      <c r="D8" s="550"/>
      <c r="E8" s="569"/>
      <c r="F8" s="555"/>
      <c r="G8" s="557"/>
      <c r="H8" s="557"/>
      <c r="I8" s="204">
        <v>355</v>
      </c>
      <c r="J8" s="571">
        <v>178</v>
      </c>
      <c r="K8" s="571"/>
      <c r="L8" s="571"/>
      <c r="M8" s="571">
        <v>177</v>
      </c>
      <c r="N8" s="571"/>
      <c r="O8" s="572"/>
      <c r="P8" s="530"/>
      <c r="Q8" s="532"/>
      <c r="R8" s="532"/>
      <c r="S8" s="200">
        <v>888</v>
      </c>
      <c r="T8" s="561">
        <v>158</v>
      </c>
      <c r="U8" s="562"/>
      <c r="V8" s="562"/>
      <c r="W8" s="561">
        <v>237</v>
      </c>
      <c r="X8" s="562"/>
      <c r="Y8" s="562"/>
      <c r="Z8" s="561">
        <v>237</v>
      </c>
      <c r="AA8" s="562"/>
      <c r="AB8" s="562"/>
      <c r="AC8" s="561">
        <v>256</v>
      </c>
      <c r="AD8" s="562"/>
      <c r="AE8" s="562"/>
      <c r="AF8" s="555"/>
      <c r="AG8" s="532"/>
      <c r="AH8" s="204">
        <v>1119</v>
      </c>
      <c r="AI8" s="561">
        <v>234</v>
      </c>
      <c r="AJ8" s="562"/>
      <c r="AK8" s="563"/>
      <c r="AL8" s="561">
        <v>306</v>
      </c>
      <c r="AM8" s="562"/>
      <c r="AN8" s="563"/>
      <c r="AO8" s="561">
        <v>306</v>
      </c>
      <c r="AP8" s="562"/>
      <c r="AQ8" s="563"/>
      <c r="AR8" s="571">
        <v>272</v>
      </c>
      <c r="AS8" s="574"/>
      <c r="AT8" s="575"/>
      <c r="AU8" s="567"/>
      <c r="AV8" s="532"/>
      <c r="AW8" s="204">
        <v>1010</v>
      </c>
      <c r="AX8" s="561">
        <v>252</v>
      </c>
      <c r="AY8" s="562"/>
      <c r="AZ8" s="563"/>
      <c r="BA8" s="561">
        <v>253</v>
      </c>
      <c r="BB8" s="562"/>
      <c r="BC8" s="563"/>
      <c r="BD8" s="561">
        <v>253</v>
      </c>
      <c r="BE8" s="562"/>
      <c r="BF8" s="563"/>
      <c r="BG8" s="571">
        <v>252</v>
      </c>
      <c r="BH8" s="574"/>
      <c r="BI8" s="575"/>
      <c r="BJ8" s="567"/>
      <c r="BK8" s="532"/>
      <c r="BL8" s="204">
        <v>952</v>
      </c>
      <c r="BM8" s="561">
        <v>238</v>
      </c>
      <c r="BN8" s="562"/>
      <c r="BO8" s="563"/>
      <c r="BP8" s="561">
        <v>238</v>
      </c>
      <c r="BQ8" s="562"/>
      <c r="BR8" s="563"/>
      <c r="BS8" s="561">
        <v>238</v>
      </c>
      <c r="BT8" s="562"/>
      <c r="BU8" s="563"/>
      <c r="BV8" s="571">
        <v>238</v>
      </c>
      <c r="BW8" s="574"/>
      <c r="BX8" s="575"/>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row>
    <row r="9" spans="1:157" ht="19.149999999999999" customHeight="1">
      <c r="A9" s="540"/>
      <c r="B9" s="543"/>
      <c r="C9" s="546"/>
      <c r="D9" s="576" t="s">
        <v>1165</v>
      </c>
      <c r="E9" s="578" t="s">
        <v>1164</v>
      </c>
      <c r="F9" s="580">
        <v>1</v>
      </c>
      <c r="G9" s="556">
        <v>3605</v>
      </c>
      <c r="H9" s="556">
        <v>3591</v>
      </c>
      <c r="I9" s="201">
        <v>1</v>
      </c>
      <c r="J9" s="565">
        <v>0.18</v>
      </c>
      <c r="K9" s="584"/>
      <c r="L9" s="585"/>
      <c r="M9" s="565">
        <v>1</v>
      </c>
      <c r="N9" s="584"/>
      <c r="O9" s="586"/>
      <c r="P9" s="587">
        <v>1</v>
      </c>
      <c r="Q9" s="531">
        <v>4162</v>
      </c>
      <c r="R9" s="531">
        <v>4150</v>
      </c>
      <c r="S9" s="201">
        <v>1</v>
      </c>
      <c r="T9" s="526">
        <v>0.09</v>
      </c>
      <c r="U9" s="526"/>
      <c r="V9" s="526"/>
      <c r="W9" s="526">
        <v>0.21</v>
      </c>
      <c r="X9" s="526"/>
      <c r="Y9" s="526"/>
      <c r="Z9" s="526">
        <v>0.38</v>
      </c>
      <c r="AA9" s="526"/>
      <c r="AB9" s="526"/>
      <c r="AC9" s="526">
        <v>1</v>
      </c>
      <c r="AD9" s="526"/>
      <c r="AE9" s="527"/>
      <c r="AF9" s="580">
        <v>1</v>
      </c>
      <c r="AG9" s="556">
        <f>AH10+AH12+AH14</f>
        <v>5471</v>
      </c>
      <c r="AH9" s="201">
        <f>AR9</f>
        <v>1</v>
      </c>
      <c r="AI9" s="526">
        <v>0.13</v>
      </c>
      <c r="AJ9" s="526"/>
      <c r="AK9" s="526"/>
      <c r="AL9" s="526">
        <v>0.25</v>
      </c>
      <c r="AM9" s="526"/>
      <c r="AN9" s="526"/>
      <c r="AO9" s="526">
        <v>0.5</v>
      </c>
      <c r="AP9" s="526"/>
      <c r="AQ9" s="526"/>
      <c r="AR9" s="526">
        <v>1</v>
      </c>
      <c r="AS9" s="526"/>
      <c r="AT9" s="527"/>
      <c r="AU9" s="592">
        <v>1</v>
      </c>
      <c r="AV9" s="556">
        <v>5830</v>
      </c>
      <c r="AW9" s="201">
        <v>1</v>
      </c>
      <c r="AX9" s="526">
        <v>0.1</v>
      </c>
      <c r="AY9" s="526"/>
      <c r="AZ9" s="526"/>
      <c r="BA9" s="526">
        <v>0.46</v>
      </c>
      <c r="BB9" s="526"/>
      <c r="BC9" s="526"/>
      <c r="BD9" s="526">
        <v>0.71</v>
      </c>
      <c r="BE9" s="526"/>
      <c r="BF9" s="526"/>
      <c r="BG9" s="526">
        <v>1</v>
      </c>
      <c r="BH9" s="526"/>
      <c r="BI9" s="527"/>
      <c r="BJ9" s="592">
        <v>1</v>
      </c>
      <c r="BK9" s="556">
        <v>4900</v>
      </c>
      <c r="BL9" s="201">
        <v>1</v>
      </c>
      <c r="BM9" s="526">
        <v>0.1</v>
      </c>
      <c r="BN9" s="526"/>
      <c r="BO9" s="526"/>
      <c r="BP9" s="526">
        <v>0.46</v>
      </c>
      <c r="BQ9" s="526"/>
      <c r="BR9" s="526"/>
      <c r="BS9" s="526">
        <v>0.71</v>
      </c>
      <c r="BT9" s="526"/>
      <c r="BU9" s="526"/>
      <c r="BV9" s="526">
        <v>1</v>
      </c>
      <c r="BW9" s="526"/>
      <c r="BX9" s="527"/>
    </row>
    <row r="10" spans="1:157" ht="19.149999999999999" customHeight="1">
      <c r="A10" s="540"/>
      <c r="B10" s="543"/>
      <c r="C10" s="546"/>
      <c r="D10" s="576"/>
      <c r="E10" s="579"/>
      <c r="F10" s="581"/>
      <c r="G10" s="536"/>
      <c r="H10" s="536"/>
      <c r="I10" s="196">
        <v>3037</v>
      </c>
      <c r="J10" s="533">
        <v>1209</v>
      </c>
      <c r="K10" s="534"/>
      <c r="L10" s="535"/>
      <c r="M10" s="533">
        <v>1828</v>
      </c>
      <c r="N10" s="534"/>
      <c r="O10" s="591"/>
      <c r="P10" s="588"/>
      <c r="Q10" s="532"/>
      <c r="R10" s="532"/>
      <c r="S10" s="196">
        <v>2415</v>
      </c>
      <c r="T10" s="536">
        <v>296</v>
      </c>
      <c r="U10" s="536"/>
      <c r="V10" s="536"/>
      <c r="W10" s="536">
        <v>709</v>
      </c>
      <c r="X10" s="536"/>
      <c r="Y10" s="536"/>
      <c r="Z10" s="536">
        <v>552</v>
      </c>
      <c r="AA10" s="536"/>
      <c r="AB10" s="536"/>
      <c r="AC10" s="536">
        <v>858</v>
      </c>
      <c r="AD10" s="536"/>
      <c r="AE10" s="564"/>
      <c r="AF10" s="581"/>
      <c r="AG10" s="536"/>
      <c r="AH10" s="196">
        <v>2593</v>
      </c>
      <c r="AI10" s="536">
        <v>291</v>
      </c>
      <c r="AJ10" s="536"/>
      <c r="AK10" s="536"/>
      <c r="AL10" s="536">
        <v>936</v>
      </c>
      <c r="AM10" s="536"/>
      <c r="AN10" s="536"/>
      <c r="AO10" s="536">
        <v>427</v>
      </c>
      <c r="AP10" s="536"/>
      <c r="AQ10" s="536"/>
      <c r="AR10" s="536">
        <v>939</v>
      </c>
      <c r="AS10" s="537"/>
      <c r="AT10" s="538"/>
      <c r="AU10" s="593"/>
      <c r="AV10" s="536"/>
      <c r="AW10" s="196">
        <f>AV9-AW12-AW14</f>
        <v>3121</v>
      </c>
      <c r="AX10" s="536">
        <v>305</v>
      </c>
      <c r="AY10" s="536"/>
      <c r="AZ10" s="536"/>
      <c r="BA10" s="536">
        <v>1158</v>
      </c>
      <c r="BB10" s="536"/>
      <c r="BC10" s="536"/>
      <c r="BD10" s="536">
        <v>821</v>
      </c>
      <c r="BE10" s="536"/>
      <c r="BF10" s="536"/>
      <c r="BG10" s="536">
        <v>837</v>
      </c>
      <c r="BH10" s="537"/>
      <c r="BI10" s="538"/>
      <c r="BJ10" s="593"/>
      <c r="BK10" s="536"/>
      <c r="BL10" s="196">
        <f>BK9-BL12-BL14</f>
        <v>2647</v>
      </c>
      <c r="BM10" s="536">
        <v>320</v>
      </c>
      <c r="BN10" s="536"/>
      <c r="BO10" s="536"/>
      <c r="BP10" s="536">
        <v>777</v>
      </c>
      <c r="BQ10" s="536"/>
      <c r="BR10" s="536"/>
      <c r="BS10" s="536">
        <v>862</v>
      </c>
      <c r="BT10" s="536"/>
      <c r="BU10" s="536"/>
      <c r="BV10" s="536">
        <v>688</v>
      </c>
      <c r="BW10" s="537"/>
      <c r="BX10" s="538"/>
    </row>
    <row r="11" spans="1:157" s="115" customFormat="1" ht="19.149999999999999" customHeight="1">
      <c r="A11" s="540"/>
      <c r="B11" s="543"/>
      <c r="C11" s="546"/>
      <c r="D11" s="576"/>
      <c r="E11" s="595" t="s">
        <v>1168</v>
      </c>
      <c r="F11" s="581"/>
      <c r="G11" s="536"/>
      <c r="H11" s="536"/>
      <c r="I11" s="203">
        <v>1</v>
      </c>
      <c r="J11" s="573">
        <v>0.4</v>
      </c>
      <c r="K11" s="597"/>
      <c r="L11" s="598"/>
      <c r="M11" s="573">
        <v>1</v>
      </c>
      <c r="N11" s="597"/>
      <c r="O11" s="599"/>
      <c r="P11" s="588"/>
      <c r="Q11" s="532"/>
      <c r="R11" s="532"/>
      <c r="S11" s="203">
        <v>1</v>
      </c>
      <c r="T11" s="560">
        <v>0.08</v>
      </c>
      <c r="U11" s="560"/>
      <c r="V11" s="560"/>
      <c r="W11" s="560">
        <v>0.26</v>
      </c>
      <c r="X11" s="560"/>
      <c r="Y11" s="560"/>
      <c r="Z11" s="560">
        <v>0.44</v>
      </c>
      <c r="AA11" s="560"/>
      <c r="AB11" s="560"/>
      <c r="AC11" s="560">
        <v>1</v>
      </c>
      <c r="AD11" s="560"/>
      <c r="AE11" s="570"/>
      <c r="AF11" s="581"/>
      <c r="AG11" s="536"/>
      <c r="AH11" s="203">
        <f>AR11</f>
        <v>1</v>
      </c>
      <c r="AI11" s="560">
        <v>0.4</v>
      </c>
      <c r="AJ11" s="560"/>
      <c r="AK11" s="560"/>
      <c r="AL11" s="560">
        <v>0.56999999999999995</v>
      </c>
      <c r="AM11" s="560"/>
      <c r="AN11" s="560"/>
      <c r="AO11" s="560">
        <v>0.91</v>
      </c>
      <c r="AP11" s="560"/>
      <c r="AQ11" s="560"/>
      <c r="AR11" s="560">
        <v>1</v>
      </c>
      <c r="AS11" s="560"/>
      <c r="AT11" s="570"/>
      <c r="AU11" s="593"/>
      <c r="AV11" s="536"/>
      <c r="AW11" s="203">
        <v>1</v>
      </c>
      <c r="AX11" s="560">
        <v>0.2</v>
      </c>
      <c r="AY11" s="560"/>
      <c r="AZ11" s="560"/>
      <c r="BA11" s="560">
        <v>0.56999999999999995</v>
      </c>
      <c r="BB11" s="560"/>
      <c r="BC11" s="560"/>
      <c r="BD11" s="560">
        <v>0.87</v>
      </c>
      <c r="BE11" s="560"/>
      <c r="BF11" s="560"/>
      <c r="BG11" s="560">
        <v>1</v>
      </c>
      <c r="BH11" s="560"/>
      <c r="BI11" s="570"/>
      <c r="BJ11" s="593"/>
      <c r="BK11" s="536"/>
      <c r="BL11" s="203">
        <v>1</v>
      </c>
      <c r="BM11" s="560">
        <v>0.2</v>
      </c>
      <c r="BN11" s="560"/>
      <c r="BO11" s="560"/>
      <c r="BP11" s="560">
        <v>0.56999999999999995</v>
      </c>
      <c r="BQ11" s="560"/>
      <c r="BR11" s="560"/>
      <c r="BS11" s="560">
        <v>0.87</v>
      </c>
      <c r="BT11" s="560"/>
      <c r="BU11" s="560"/>
      <c r="BV11" s="560">
        <v>1</v>
      </c>
      <c r="BW11" s="560"/>
      <c r="BX11" s="570"/>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row>
    <row r="12" spans="1:157" s="115" customFormat="1" ht="19.149999999999999" customHeight="1">
      <c r="A12" s="540"/>
      <c r="B12" s="543"/>
      <c r="C12" s="546"/>
      <c r="D12" s="576"/>
      <c r="E12" s="596"/>
      <c r="F12" s="581"/>
      <c r="G12" s="536"/>
      <c r="H12" s="536"/>
      <c r="I12" s="193">
        <v>451</v>
      </c>
      <c r="J12" s="600">
        <v>130</v>
      </c>
      <c r="K12" s="601"/>
      <c r="L12" s="602"/>
      <c r="M12" s="600">
        <v>321</v>
      </c>
      <c r="N12" s="601"/>
      <c r="O12" s="603"/>
      <c r="P12" s="588"/>
      <c r="Q12" s="532"/>
      <c r="R12" s="532"/>
      <c r="S12" s="193">
        <v>1704</v>
      </c>
      <c r="T12" s="513">
        <v>259</v>
      </c>
      <c r="U12" s="513"/>
      <c r="V12" s="513"/>
      <c r="W12" s="513">
        <v>463</v>
      </c>
      <c r="X12" s="513"/>
      <c r="Y12" s="513"/>
      <c r="Z12" s="513">
        <v>463</v>
      </c>
      <c r="AA12" s="513"/>
      <c r="AB12" s="513"/>
      <c r="AC12" s="513">
        <v>519</v>
      </c>
      <c r="AD12" s="513"/>
      <c r="AE12" s="604"/>
      <c r="AF12" s="581"/>
      <c r="AG12" s="536"/>
      <c r="AH12" s="193">
        <v>2306</v>
      </c>
      <c r="AI12" s="513">
        <v>539</v>
      </c>
      <c r="AJ12" s="513"/>
      <c r="AK12" s="513"/>
      <c r="AL12" s="513">
        <v>587</v>
      </c>
      <c r="AM12" s="513"/>
      <c r="AN12" s="513"/>
      <c r="AO12" s="513">
        <v>673</v>
      </c>
      <c r="AP12" s="513"/>
      <c r="AQ12" s="513"/>
      <c r="AR12" s="513">
        <v>507</v>
      </c>
      <c r="AS12" s="560"/>
      <c r="AT12" s="570"/>
      <c r="AU12" s="593"/>
      <c r="AV12" s="536"/>
      <c r="AW12" s="193">
        <f>2102</f>
        <v>2102</v>
      </c>
      <c r="AX12" s="513">
        <v>420</v>
      </c>
      <c r="AY12" s="513"/>
      <c r="AZ12" s="513"/>
      <c r="BA12" s="513">
        <v>631</v>
      </c>
      <c r="BB12" s="513"/>
      <c r="BC12" s="513"/>
      <c r="BD12" s="513">
        <v>631</v>
      </c>
      <c r="BE12" s="513"/>
      <c r="BF12" s="513"/>
      <c r="BG12" s="513">
        <v>420</v>
      </c>
      <c r="BH12" s="560"/>
      <c r="BI12" s="570"/>
      <c r="BJ12" s="593"/>
      <c r="BK12" s="536"/>
      <c r="BL12" s="193">
        <v>1616</v>
      </c>
      <c r="BM12" s="513">
        <v>323</v>
      </c>
      <c r="BN12" s="513"/>
      <c r="BO12" s="513"/>
      <c r="BP12" s="513">
        <v>485</v>
      </c>
      <c r="BQ12" s="513"/>
      <c r="BR12" s="513"/>
      <c r="BS12" s="513">
        <v>485</v>
      </c>
      <c r="BT12" s="513"/>
      <c r="BU12" s="513"/>
      <c r="BV12" s="513">
        <v>323</v>
      </c>
      <c r="BW12" s="560"/>
      <c r="BX12" s="570"/>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row>
    <row r="13" spans="1:157" ht="19.149999999999999" customHeight="1">
      <c r="A13" s="540"/>
      <c r="B13" s="543"/>
      <c r="C13" s="546"/>
      <c r="D13" s="576"/>
      <c r="E13" s="605" t="s">
        <v>1173</v>
      </c>
      <c r="F13" s="581"/>
      <c r="G13" s="536"/>
      <c r="H13" s="536"/>
      <c r="I13" s="195">
        <v>1</v>
      </c>
      <c r="J13" s="607">
        <v>0.44</v>
      </c>
      <c r="K13" s="608"/>
      <c r="L13" s="609"/>
      <c r="M13" s="607">
        <v>1</v>
      </c>
      <c r="N13" s="608"/>
      <c r="O13" s="610"/>
      <c r="P13" s="588"/>
      <c r="Q13" s="532"/>
      <c r="R13" s="532"/>
      <c r="S13" s="195">
        <v>1</v>
      </c>
      <c r="T13" s="537">
        <v>0.15</v>
      </c>
      <c r="U13" s="537"/>
      <c r="V13" s="537"/>
      <c r="W13" s="537">
        <v>0.2</v>
      </c>
      <c r="X13" s="537"/>
      <c r="Y13" s="537"/>
      <c r="Z13" s="537">
        <v>0.7</v>
      </c>
      <c r="AA13" s="537"/>
      <c r="AB13" s="537"/>
      <c r="AC13" s="537">
        <v>1</v>
      </c>
      <c r="AD13" s="537"/>
      <c r="AE13" s="538"/>
      <c r="AF13" s="581"/>
      <c r="AG13" s="536"/>
      <c r="AH13" s="195">
        <f>AR13</f>
        <v>1</v>
      </c>
      <c r="AI13" s="537">
        <v>0.25</v>
      </c>
      <c r="AJ13" s="537"/>
      <c r="AK13" s="537"/>
      <c r="AL13" s="537">
        <v>0.5</v>
      </c>
      <c r="AM13" s="537"/>
      <c r="AN13" s="537"/>
      <c r="AO13" s="537">
        <v>0.75</v>
      </c>
      <c r="AP13" s="537"/>
      <c r="AQ13" s="537"/>
      <c r="AR13" s="537">
        <v>1</v>
      </c>
      <c r="AS13" s="537"/>
      <c r="AT13" s="538"/>
      <c r="AU13" s="593"/>
      <c r="AV13" s="536"/>
      <c r="AW13" s="195">
        <v>1</v>
      </c>
      <c r="AX13" s="537">
        <v>0.25</v>
      </c>
      <c r="AY13" s="537"/>
      <c r="AZ13" s="537"/>
      <c r="BA13" s="537">
        <v>0.5</v>
      </c>
      <c r="BB13" s="537"/>
      <c r="BC13" s="537"/>
      <c r="BD13" s="537">
        <v>0.75</v>
      </c>
      <c r="BE13" s="537"/>
      <c r="BF13" s="537"/>
      <c r="BG13" s="537">
        <v>1</v>
      </c>
      <c r="BH13" s="537"/>
      <c r="BI13" s="538"/>
      <c r="BJ13" s="593"/>
      <c r="BK13" s="536"/>
      <c r="BL13" s="195">
        <v>1</v>
      </c>
      <c r="BM13" s="537">
        <v>0.25</v>
      </c>
      <c r="BN13" s="537"/>
      <c r="BO13" s="537"/>
      <c r="BP13" s="537">
        <v>0.5</v>
      </c>
      <c r="BQ13" s="537"/>
      <c r="BR13" s="537"/>
      <c r="BS13" s="537">
        <v>0.75</v>
      </c>
      <c r="BT13" s="537"/>
      <c r="BU13" s="537"/>
      <c r="BV13" s="537">
        <v>1</v>
      </c>
      <c r="BW13" s="537"/>
      <c r="BX13" s="538"/>
    </row>
    <row r="14" spans="1:157" ht="19.149999999999999" customHeight="1" thickBot="1">
      <c r="A14" s="541"/>
      <c r="B14" s="544"/>
      <c r="C14" s="547"/>
      <c r="D14" s="577"/>
      <c r="E14" s="606"/>
      <c r="F14" s="582"/>
      <c r="G14" s="583"/>
      <c r="H14" s="583"/>
      <c r="I14" s="197">
        <v>103</v>
      </c>
      <c r="J14" s="558">
        <v>46</v>
      </c>
      <c r="K14" s="559"/>
      <c r="L14" s="559"/>
      <c r="M14" s="583">
        <v>57</v>
      </c>
      <c r="N14" s="583"/>
      <c r="O14" s="611"/>
      <c r="P14" s="589"/>
      <c r="Q14" s="590"/>
      <c r="R14" s="590"/>
      <c r="S14" s="225">
        <v>31</v>
      </c>
      <c r="T14" s="558">
        <v>19</v>
      </c>
      <c r="U14" s="559"/>
      <c r="V14" s="559"/>
      <c r="W14" s="558">
        <v>12</v>
      </c>
      <c r="X14" s="559"/>
      <c r="Y14" s="559"/>
      <c r="Z14" s="558">
        <v>0</v>
      </c>
      <c r="AA14" s="559"/>
      <c r="AB14" s="559"/>
      <c r="AC14" s="558">
        <v>0</v>
      </c>
      <c r="AD14" s="559"/>
      <c r="AE14" s="612"/>
      <c r="AF14" s="582"/>
      <c r="AG14" s="583"/>
      <c r="AH14" s="197">
        <v>572</v>
      </c>
      <c r="AI14" s="583">
        <v>92</v>
      </c>
      <c r="AJ14" s="583"/>
      <c r="AK14" s="583"/>
      <c r="AL14" s="583">
        <v>144</v>
      </c>
      <c r="AM14" s="583"/>
      <c r="AN14" s="583"/>
      <c r="AO14" s="583">
        <v>144</v>
      </c>
      <c r="AP14" s="583"/>
      <c r="AQ14" s="583"/>
      <c r="AR14" s="583">
        <v>192</v>
      </c>
      <c r="AS14" s="613"/>
      <c r="AT14" s="614"/>
      <c r="AU14" s="594"/>
      <c r="AV14" s="583"/>
      <c r="AW14" s="197">
        <v>607</v>
      </c>
      <c r="AX14" s="583">
        <v>152</v>
      </c>
      <c r="AY14" s="583"/>
      <c r="AZ14" s="583"/>
      <c r="BA14" s="583">
        <v>159</v>
      </c>
      <c r="BB14" s="583"/>
      <c r="BC14" s="583"/>
      <c r="BD14" s="583">
        <v>159</v>
      </c>
      <c r="BE14" s="583"/>
      <c r="BF14" s="583"/>
      <c r="BG14" s="583">
        <v>137</v>
      </c>
      <c r="BH14" s="613"/>
      <c r="BI14" s="614"/>
      <c r="BJ14" s="594"/>
      <c r="BK14" s="583"/>
      <c r="BL14" s="197">
        <v>637</v>
      </c>
      <c r="BM14" s="583">
        <v>159</v>
      </c>
      <c r="BN14" s="583"/>
      <c r="BO14" s="583"/>
      <c r="BP14" s="583">
        <v>167</v>
      </c>
      <c r="BQ14" s="583"/>
      <c r="BR14" s="583"/>
      <c r="BS14" s="583">
        <v>167</v>
      </c>
      <c r="BT14" s="583"/>
      <c r="BU14" s="583"/>
      <c r="BV14" s="583">
        <v>144</v>
      </c>
      <c r="BW14" s="613"/>
      <c r="BX14" s="614"/>
    </row>
    <row r="15" spans="1:157" ht="9" customHeight="1" thickBot="1">
      <c r="A15" s="226"/>
      <c r="B15" s="51"/>
      <c r="C15" s="227"/>
      <c r="D15" s="227"/>
      <c r="E15" s="228"/>
      <c r="F15" s="51"/>
      <c r="G15" s="229"/>
      <c r="H15" s="229"/>
      <c r="I15" s="229"/>
      <c r="J15" s="229"/>
      <c r="K15" s="229"/>
      <c r="L15" s="229"/>
      <c r="M15" s="229"/>
      <c r="N15" s="229"/>
      <c r="O15" s="229"/>
      <c r="P15" s="51"/>
      <c r="Q15" s="229"/>
      <c r="R15" s="229"/>
      <c r="S15" s="229"/>
      <c r="T15" s="230"/>
      <c r="U15" s="230"/>
      <c r="V15" s="230"/>
      <c r="W15" s="230"/>
      <c r="X15" s="230"/>
      <c r="Y15" s="230"/>
      <c r="Z15" s="230"/>
      <c r="AA15" s="230"/>
      <c r="AB15" s="230"/>
      <c r="AC15" s="230"/>
      <c r="AD15" s="230"/>
      <c r="AE15" s="230"/>
      <c r="AF15" s="51"/>
      <c r="AG15" s="229"/>
      <c r="AH15" s="229"/>
      <c r="AI15" s="229"/>
      <c r="AJ15" s="229"/>
      <c r="AK15" s="229"/>
      <c r="AL15" s="229"/>
      <c r="AM15" s="229"/>
      <c r="AN15" s="229"/>
      <c r="AO15" s="229"/>
      <c r="AP15" s="229"/>
      <c r="AQ15" s="229"/>
      <c r="AR15" s="229"/>
      <c r="AS15" s="231"/>
      <c r="AT15" s="231"/>
      <c r="AU15" s="51"/>
      <c r="AV15" s="51"/>
      <c r="AW15" s="51"/>
      <c r="AX15" s="231"/>
      <c r="AY15" s="231"/>
      <c r="AZ15" s="231"/>
      <c r="BA15" s="231"/>
      <c r="BB15" s="231"/>
      <c r="BC15" s="231"/>
      <c r="BD15" s="231"/>
      <c r="BE15" s="231"/>
      <c r="BF15" s="231"/>
      <c r="BG15" s="231"/>
      <c r="BH15" s="231"/>
      <c r="BI15" s="231"/>
      <c r="BJ15" s="51"/>
      <c r="BK15" s="51"/>
      <c r="BL15" s="51"/>
      <c r="BM15" s="231"/>
      <c r="BN15" s="231"/>
      <c r="BO15" s="231"/>
      <c r="BP15" s="231"/>
      <c r="BQ15" s="231"/>
      <c r="BR15" s="231"/>
      <c r="BS15" s="231"/>
      <c r="BT15" s="231"/>
      <c r="BU15" s="231"/>
      <c r="BV15" s="231"/>
      <c r="BW15" s="231"/>
      <c r="BX15" s="231"/>
    </row>
    <row r="16" spans="1:157" s="15" customFormat="1" ht="50.25" customHeight="1" thickBot="1">
      <c r="A16" s="14"/>
      <c r="B16" s="639" t="s">
        <v>1260</v>
      </c>
      <c r="C16" s="640"/>
      <c r="D16" s="639" t="s">
        <v>1261</v>
      </c>
      <c r="E16" s="656"/>
      <c r="F16" s="198" t="s">
        <v>1262</v>
      </c>
      <c r="G16" s="634" t="s">
        <v>1263</v>
      </c>
      <c r="H16" s="635"/>
      <c r="I16" s="636"/>
      <c r="J16" s="634" t="s">
        <v>1249</v>
      </c>
      <c r="K16" s="635"/>
      <c r="L16" s="636"/>
      <c r="M16" s="634" t="s">
        <v>1250</v>
      </c>
      <c r="N16" s="635"/>
      <c r="O16" s="638"/>
      <c r="P16" s="117" t="s">
        <v>1262</v>
      </c>
      <c r="Q16" s="634" t="s">
        <v>1263</v>
      </c>
      <c r="R16" s="635"/>
      <c r="S16" s="636"/>
      <c r="T16" s="634" t="s">
        <v>1252</v>
      </c>
      <c r="U16" s="635"/>
      <c r="V16" s="636"/>
      <c r="W16" s="634" t="s">
        <v>1253</v>
      </c>
      <c r="X16" s="635"/>
      <c r="Y16" s="636"/>
      <c r="Z16" s="634" t="s">
        <v>1252</v>
      </c>
      <c r="AA16" s="635"/>
      <c r="AB16" s="636"/>
      <c r="AC16" s="634" t="s">
        <v>1253</v>
      </c>
      <c r="AD16" s="635"/>
      <c r="AE16" s="635"/>
      <c r="AF16" s="617" t="s">
        <v>1262</v>
      </c>
      <c r="AG16" s="618"/>
      <c r="AH16" s="619"/>
      <c r="AI16" s="637" t="s">
        <v>1252</v>
      </c>
      <c r="AJ16" s="618"/>
      <c r="AK16" s="619"/>
      <c r="AL16" s="615" t="s">
        <v>1253</v>
      </c>
      <c r="AM16" s="615"/>
      <c r="AN16" s="615"/>
      <c r="AO16" s="615" t="s">
        <v>1249</v>
      </c>
      <c r="AP16" s="615"/>
      <c r="AQ16" s="615"/>
      <c r="AR16" s="615" t="s">
        <v>1250</v>
      </c>
      <c r="AS16" s="615"/>
      <c r="AT16" s="616"/>
      <c r="AU16" s="617" t="s">
        <v>1262</v>
      </c>
      <c r="AV16" s="618"/>
      <c r="AW16" s="619"/>
      <c r="AX16" s="615" t="s">
        <v>1252</v>
      </c>
      <c r="AY16" s="615"/>
      <c r="AZ16" s="615"/>
      <c r="BA16" s="615" t="s">
        <v>1253</v>
      </c>
      <c r="BB16" s="615"/>
      <c r="BC16" s="615"/>
      <c r="BD16" s="615" t="s">
        <v>1249</v>
      </c>
      <c r="BE16" s="615"/>
      <c r="BF16" s="615"/>
      <c r="BG16" s="615" t="s">
        <v>1250</v>
      </c>
      <c r="BH16" s="615"/>
      <c r="BI16" s="616"/>
      <c r="BJ16" s="617" t="s">
        <v>1262</v>
      </c>
      <c r="BK16" s="618"/>
      <c r="BL16" s="619"/>
      <c r="BM16" s="615" t="s">
        <v>1252</v>
      </c>
      <c r="BN16" s="615"/>
      <c r="BO16" s="615"/>
      <c r="BP16" s="615" t="s">
        <v>1253</v>
      </c>
      <c r="BQ16" s="615"/>
      <c r="BR16" s="615"/>
      <c r="BS16" s="615" t="s">
        <v>1249</v>
      </c>
      <c r="BT16" s="615"/>
      <c r="BU16" s="615"/>
      <c r="BV16" s="615" t="s">
        <v>1250</v>
      </c>
      <c r="BW16" s="615"/>
      <c r="BX16" s="616"/>
    </row>
    <row r="17" spans="1:157" s="115" customFormat="1" ht="39.75" customHeight="1">
      <c r="A17" s="620" t="s">
        <v>1264</v>
      </c>
      <c r="B17" s="628" t="s">
        <v>1257</v>
      </c>
      <c r="C17" s="629"/>
      <c r="D17" s="663" t="s">
        <v>763</v>
      </c>
      <c r="E17" s="664"/>
      <c r="F17" s="621" t="s">
        <v>1265</v>
      </c>
      <c r="G17" s="622"/>
      <c r="H17" s="622"/>
      <c r="I17" s="622"/>
      <c r="J17" s="622"/>
      <c r="K17" s="622"/>
      <c r="L17" s="622"/>
      <c r="M17" s="622"/>
      <c r="N17" s="622"/>
      <c r="O17" s="623"/>
      <c r="P17" s="199">
        <v>30</v>
      </c>
      <c r="Q17" s="624">
        <v>10</v>
      </c>
      <c r="R17" s="624"/>
      <c r="S17" s="624"/>
      <c r="T17" s="625">
        <v>7.0000000000000007E-2</v>
      </c>
      <c r="U17" s="625"/>
      <c r="V17" s="625"/>
      <c r="W17" s="625">
        <v>0.13</v>
      </c>
      <c r="X17" s="625"/>
      <c r="Y17" s="625"/>
      <c r="Z17" s="625">
        <v>0.24</v>
      </c>
      <c r="AA17" s="625"/>
      <c r="AB17" s="625"/>
      <c r="AC17" s="625">
        <v>1</v>
      </c>
      <c r="AD17" s="625"/>
      <c r="AE17" s="646"/>
      <c r="AF17" s="641" t="s">
        <v>81</v>
      </c>
      <c r="AG17" s="624"/>
      <c r="AH17" s="624"/>
      <c r="AI17" s="625">
        <v>0.3</v>
      </c>
      <c r="AJ17" s="625"/>
      <c r="AK17" s="625"/>
      <c r="AL17" s="625">
        <v>0.5</v>
      </c>
      <c r="AM17" s="625"/>
      <c r="AN17" s="625"/>
      <c r="AO17" s="625">
        <v>0.7</v>
      </c>
      <c r="AP17" s="625"/>
      <c r="AQ17" s="625"/>
      <c r="AR17" s="625">
        <v>1</v>
      </c>
      <c r="AS17" s="625"/>
      <c r="AT17" s="645"/>
      <c r="AU17" s="641" t="s">
        <v>81</v>
      </c>
      <c r="AV17" s="624"/>
      <c r="AW17" s="624"/>
      <c r="AX17" s="625">
        <v>0.25</v>
      </c>
      <c r="AY17" s="625"/>
      <c r="AZ17" s="625"/>
      <c r="BA17" s="625">
        <v>0.5</v>
      </c>
      <c r="BB17" s="625"/>
      <c r="BC17" s="625"/>
      <c r="BD17" s="625">
        <v>0.75</v>
      </c>
      <c r="BE17" s="625"/>
      <c r="BF17" s="625"/>
      <c r="BG17" s="625">
        <v>1</v>
      </c>
      <c r="BH17" s="625"/>
      <c r="BI17" s="645"/>
      <c r="BJ17" s="641" t="s">
        <v>81</v>
      </c>
      <c r="BK17" s="624"/>
      <c r="BL17" s="624"/>
      <c r="BM17" s="642">
        <v>0.25</v>
      </c>
      <c r="BN17" s="643"/>
      <c r="BO17" s="643"/>
      <c r="BP17" s="642">
        <v>0.5</v>
      </c>
      <c r="BQ17" s="643"/>
      <c r="BR17" s="643"/>
      <c r="BS17" s="642">
        <v>0.75</v>
      </c>
      <c r="BT17" s="643"/>
      <c r="BU17" s="643"/>
      <c r="BV17" s="642">
        <v>1</v>
      </c>
      <c r="BW17" s="643"/>
      <c r="BX17" s="644"/>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row>
    <row r="18" spans="1:157" ht="56.25" customHeight="1">
      <c r="A18" s="620"/>
      <c r="B18" s="630"/>
      <c r="C18" s="631"/>
      <c r="D18" s="661" t="s">
        <v>767</v>
      </c>
      <c r="E18" s="662"/>
      <c r="F18" s="232">
        <v>2301</v>
      </c>
      <c r="G18" s="536">
        <v>2301</v>
      </c>
      <c r="H18" s="536"/>
      <c r="I18" s="536"/>
      <c r="J18" s="537">
        <v>0.11</v>
      </c>
      <c r="K18" s="537"/>
      <c r="L18" s="537"/>
      <c r="M18" s="537">
        <v>1</v>
      </c>
      <c r="N18" s="537"/>
      <c r="O18" s="538"/>
      <c r="P18" s="206">
        <v>2352</v>
      </c>
      <c r="Q18" s="536">
        <v>2349</v>
      </c>
      <c r="R18" s="536"/>
      <c r="S18" s="536"/>
      <c r="T18" s="626">
        <v>0.06</v>
      </c>
      <c r="U18" s="627"/>
      <c r="V18" s="627"/>
      <c r="W18" s="626">
        <v>0.23</v>
      </c>
      <c r="X18" s="627"/>
      <c r="Y18" s="627"/>
      <c r="Z18" s="626">
        <v>0.46</v>
      </c>
      <c r="AA18" s="627"/>
      <c r="AB18" s="627"/>
      <c r="AC18" s="626">
        <v>1</v>
      </c>
      <c r="AD18" s="627"/>
      <c r="AE18" s="649"/>
      <c r="AF18" s="647">
        <v>2397</v>
      </c>
      <c r="AG18" s="536"/>
      <c r="AH18" s="536"/>
      <c r="AI18" s="626">
        <v>0.06</v>
      </c>
      <c r="AJ18" s="627"/>
      <c r="AK18" s="627"/>
      <c r="AL18" s="626">
        <v>0.26</v>
      </c>
      <c r="AM18" s="627"/>
      <c r="AN18" s="627"/>
      <c r="AO18" s="626">
        <v>0.65</v>
      </c>
      <c r="AP18" s="627"/>
      <c r="AQ18" s="627"/>
      <c r="AR18" s="626">
        <v>1</v>
      </c>
      <c r="AS18" s="627"/>
      <c r="AT18" s="648"/>
      <c r="AU18" s="647">
        <v>2519</v>
      </c>
      <c r="AV18" s="536"/>
      <c r="AW18" s="536"/>
      <c r="AX18" s="626">
        <v>0.3</v>
      </c>
      <c r="AY18" s="627"/>
      <c r="AZ18" s="627"/>
      <c r="BA18" s="626">
        <v>0.5</v>
      </c>
      <c r="BB18" s="627"/>
      <c r="BC18" s="627"/>
      <c r="BD18" s="626">
        <v>0.7</v>
      </c>
      <c r="BE18" s="627"/>
      <c r="BF18" s="627"/>
      <c r="BG18" s="626">
        <v>1</v>
      </c>
      <c r="BH18" s="627"/>
      <c r="BI18" s="648"/>
      <c r="BJ18" s="647">
        <v>2645</v>
      </c>
      <c r="BK18" s="536"/>
      <c r="BL18" s="536"/>
      <c r="BM18" s="626">
        <v>0.3</v>
      </c>
      <c r="BN18" s="627"/>
      <c r="BO18" s="627"/>
      <c r="BP18" s="626">
        <v>0.5</v>
      </c>
      <c r="BQ18" s="627"/>
      <c r="BR18" s="627"/>
      <c r="BS18" s="626">
        <v>0.7</v>
      </c>
      <c r="BT18" s="627"/>
      <c r="BU18" s="627"/>
      <c r="BV18" s="626">
        <v>1</v>
      </c>
      <c r="BW18" s="627"/>
      <c r="BX18" s="648"/>
    </row>
    <row r="19" spans="1:157" s="115" customFormat="1" ht="42" customHeight="1">
      <c r="A19" s="620"/>
      <c r="B19" s="630"/>
      <c r="C19" s="631"/>
      <c r="D19" s="659" t="s">
        <v>769</v>
      </c>
      <c r="E19" s="660"/>
      <c r="F19" s="213">
        <v>205</v>
      </c>
      <c r="G19" s="513">
        <v>205</v>
      </c>
      <c r="H19" s="513"/>
      <c r="I19" s="513"/>
      <c r="J19" s="514">
        <v>0</v>
      </c>
      <c r="K19" s="515"/>
      <c r="L19" s="515"/>
      <c r="M19" s="514">
        <v>1</v>
      </c>
      <c r="N19" s="515"/>
      <c r="O19" s="516"/>
      <c r="P19" s="207">
        <v>267</v>
      </c>
      <c r="Q19" s="513">
        <v>267</v>
      </c>
      <c r="R19" s="513"/>
      <c r="S19" s="513"/>
      <c r="T19" s="514">
        <v>0</v>
      </c>
      <c r="U19" s="515"/>
      <c r="V19" s="515"/>
      <c r="W19" s="514">
        <v>0.5</v>
      </c>
      <c r="X19" s="515"/>
      <c r="Y19" s="515"/>
      <c r="Z19" s="514">
        <v>0.6</v>
      </c>
      <c r="AA19" s="515"/>
      <c r="AB19" s="515"/>
      <c r="AC19" s="514">
        <v>1</v>
      </c>
      <c r="AD19" s="515"/>
      <c r="AE19" s="651"/>
      <c r="AF19" s="650">
        <v>144</v>
      </c>
      <c r="AG19" s="513"/>
      <c r="AH19" s="513"/>
      <c r="AI19" s="514">
        <v>0.4</v>
      </c>
      <c r="AJ19" s="515"/>
      <c r="AK19" s="515"/>
      <c r="AL19" s="514">
        <v>0.5</v>
      </c>
      <c r="AM19" s="515"/>
      <c r="AN19" s="515"/>
      <c r="AO19" s="514">
        <v>1</v>
      </c>
      <c r="AP19" s="515"/>
      <c r="AQ19" s="515"/>
      <c r="AR19" s="514">
        <v>1</v>
      </c>
      <c r="AS19" s="515"/>
      <c r="AT19" s="516"/>
      <c r="AU19" s="650">
        <v>151</v>
      </c>
      <c r="AV19" s="513"/>
      <c r="AW19" s="513"/>
      <c r="AX19" s="514">
        <v>0</v>
      </c>
      <c r="AY19" s="515"/>
      <c r="AZ19" s="515"/>
      <c r="BA19" s="514">
        <v>0.35</v>
      </c>
      <c r="BB19" s="515"/>
      <c r="BC19" s="515"/>
      <c r="BD19" s="514">
        <v>0.7</v>
      </c>
      <c r="BE19" s="515"/>
      <c r="BF19" s="515"/>
      <c r="BG19" s="514">
        <v>1</v>
      </c>
      <c r="BH19" s="515"/>
      <c r="BI19" s="516"/>
      <c r="BJ19" s="650">
        <v>159</v>
      </c>
      <c r="BK19" s="513"/>
      <c r="BL19" s="513"/>
      <c r="BM19" s="514">
        <v>0</v>
      </c>
      <c r="BN19" s="515"/>
      <c r="BO19" s="515"/>
      <c r="BP19" s="514">
        <v>0.35</v>
      </c>
      <c r="BQ19" s="515"/>
      <c r="BR19" s="515"/>
      <c r="BS19" s="514">
        <v>0.7</v>
      </c>
      <c r="BT19" s="515"/>
      <c r="BU19" s="515"/>
      <c r="BV19" s="514">
        <v>1</v>
      </c>
      <c r="BW19" s="515"/>
      <c r="BX19" s="516"/>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row>
    <row r="20" spans="1:157" ht="42" customHeight="1" thickBot="1">
      <c r="A20" s="620"/>
      <c r="B20" s="632"/>
      <c r="C20" s="633"/>
      <c r="D20" s="657" t="s">
        <v>771</v>
      </c>
      <c r="E20" s="658"/>
      <c r="F20" s="652" t="s">
        <v>1265</v>
      </c>
      <c r="G20" s="559"/>
      <c r="H20" s="559"/>
      <c r="I20" s="559"/>
      <c r="J20" s="559"/>
      <c r="K20" s="559"/>
      <c r="L20" s="559"/>
      <c r="M20" s="559"/>
      <c r="N20" s="559"/>
      <c r="O20" s="612"/>
      <c r="P20" s="233">
        <v>516</v>
      </c>
      <c r="Q20" s="583">
        <v>516</v>
      </c>
      <c r="R20" s="583"/>
      <c r="S20" s="583"/>
      <c r="T20" s="653">
        <v>0</v>
      </c>
      <c r="U20" s="654"/>
      <c r="V20" s="654"/>
      <c r="W20" s="653">
        <v>0</v>
      </c>
      <c r="X20" s="654"/>
      <c r="Y20" s="654"/>
      <c r="Z20" s="653">
        <v>0.5</v>
      </c>
      <c r="AA20" s="654"/>
      <c r="AB20" s="654"/>
      <c r="AC20" s="653">
        <v>1</v>
      </c>
      <c r="AD20" s="654"/>
      <c r="AE20" s="655"/>
      <c r="AF20" s="666" t="s">
        <v>81</v>
      </c>
      <c r="AG20" s="583"/>
      <c r="AH20" s="583"/>
      <c r="AI20" s="653">
        <v>0.2</v>
      </c>
      <c r="AJ20" s="654"/>
      <c r="AK20" s="654"/>
      <c r="AL20" s="653">
        <v>0.5</v>
      </c>
      <c r="AM20" s="654"/>
      <c r="AN20" s="654"/>
      <c r="AO20" s="653">
        <v>0.8</v>
      </c>
      <c r="AP20" s="654"/>
      <c r="AQ20" s="654"/>
      <c r="AR20" s="653">
        <v>1</v>
      </c>
      <c r="AS20" s="654"/>
      <c r="AT20" s="665"/>
      <c r="AU20" s="666" t="s">
        <v>81</v>
      </c>
      <c r="AV20" s="583"/>
      <c r="AW20" s="583"/>
      <c r="AX20" s="653">
        <v>0.2</v>
      </c>
      <c r="AY20" s="654"/>
      <c r="AZ20" s="654"/>
      <c r="BA20" s="653">
        <v>0.5</v>
      </c>
      <c r="BB20" s="654"/>
      <c r="BC20" s="654"/>
      <c r="BD20" s="653">
        <v>0.8</v>
      </c>
      <c r="BE20" s="654"/>
      <c r="BF20" s="654"/>
      <c r="BG20" s="653">
        <v>1</v>
      </c>
      <c r="BH20" s="654"/>
      <c r="BI20" s="665"/>
      <c r="BJ20" s="666" t="s">
        <v>81</v>
      </c>
      <c r="BK20" s="583"/>
      <c r="BL20" s="583"/>
      <c r="BM20" s="653">
        <v>0.2</v>
      </c>
      <c r="BN20" s="654"/>
      <c r="BO20" s="654"/>
      <c r="BP20" s="653">
        <v>0.5</v>
      </c>
      <c r="BQ20" s="654"/>
      <c r="BR20" s="654"/>
      <c r="BS20" s="653">
        <v>0.8</v>
      </c>
      <c r="BT20" s="654"/>
      <c r="BU20" s="654"/>
      <c r="BV20" s="653">
        <v>1</v>
      </c>
      <c r="BW20" s="654"/>
      <c r="BX20" s="665"/>
    </row>
    <row r="21" spans="1:157" ht="15.75" customHeight="1">
      <c r="E21" s="52"/>
    </row>
    <row r="22" spans="1:157" ht="15.75">
      <c r="B22" s="105" t="s">
        <v>1266</v>
      </c>
    </row>
    <row r="23" spans="1:157" ht="15.75">
      <c r="B23" s="105"/>
    </row>
    <row r="24" spans="1:157" ht="15.75">
      <c r="B24" s="105" t="s">
        <v>1267</v>
      </c>
    </row>
    <row r="25" spans="1:157" ht="15.75">
      <c r="B25" s="105" t="s">
        <v>1268</v>
      </c>
    </row>
    <row r="26" spans="1:157" ht="15.75">
      <c r="B26" s="105" t="s">
        <v>1269</v>
      </c>
    </row>
    <row r="27" spans="1:157" ht="15.75">
      <c r="B27" s="105" t="s">
        <v>1270</v>
      </c>
    </row>
    <row r="28" spans="1:157" ht="15.75">
      <c r="B28" s="105" t="s">
        <v>1271</v>
      </c>
    </row>
    <row r="29" spans="1:157" ht="15.75">
      <c r="B29" s="105" t="s">
        <v>1272</v>
      </c>
    </row>
    <row r="30" spans="1:157" ht="15.75">
      <c r="B30" s="105" t="s">
        <v>1273</v>
      </c>
    </row>
    <row r="31" spans="1:157" ht="15.75">
      <c r="B31" s="105" t="s">
        <v>1274</v>
      </c>
    </row>
    <row r="32" spans="1:157" ht="15.75">
      <c r="B32" s="160" t="s">
        <v>1218</v>
      </c>
    </row>
    <row r="93" spans="11:11">
      <c r="K93" s="104" t="e">
        <f>K85+L84+O84+K77+K71+K67+K63+K61+K59+K53+K45+K43+K41+K39+K37+K35+K31+K29+K25+#REF!+#REF!+#REF!+K20+#REF!+K10+K6</f>
        <v>#REF!</v>
      </c>
    </row>
  </sheetData>
  <mergeCells count="368">
    <mergeCell ref="BV19:BX19"/>
    <mergeCell ref="BA19:BC19"/>
    <mergeCell ref="D16:E16"/>
    <mergeCell ref="D20:E20"/>
    <mergeCell ref="D19:E19"/>
    <mergeCell ref="D18:E18"/>
    <mergeCell ref="D17:E17"/>
    <mergeCell ref="BP20:BR20"/>
    <mergeCell ref="BS20:BU20"/>
    <mergeCell ref="BV20:BX20"/>
    <mergeCell ref="AX20:AZ20"/>
    <mergeCell ref="BA20:BC20"/>
    <mergeCell ref="BD20:BF20"/>
    <mergeCell ref="BG20:BI20"/>
    <mergeCell ref="BJ20:BL20"/>
    <mergeCell ref="BM20:BO20"/>
    <mergeCell ref="AF20:AH20"/>
    <mergeCell ref="AI20:AK20"/>
    <mergeCell ref="AL20:AN20"/>
    <mergeCell ref="AO20:AQ20"/>
    <mergeCell ref="AR20:AT20"/>
    <mergeCell ref="AU20:AW20"/>
    <mergeCell ref="BM19:BO19"/>
    <mergeCell ref="BP19:BR19"/>
    <mergeCell ref="BS19:BU19"/>
    <mergeCell ref="AR19:AT19"/>
    <mergeCell ref="F20:O20"/>
    <mergeCell ref="Q20:S20"/>
    <mergeCell ref="T20:V20"/>
    <mergeCell ref="W20:Y20"/>
    <mergeCell ref="Z20:AB20"/>
    <mergeCell ref="AC20:AE20"/>
    <mergeCell ref="AU19:AW19"/>
    <mergeCell ref="AX19:AZ19"/>
    <mergeCell ref="BS18:BU18"/>
    <mergeCell ref="BV18:BX18"/>
    <mergeCell ref="Q19:S19"/>
    <mergeCell ref="T19:V19"/>
    <mergeCell ref="W19:Y19"/>
    <mergeCell ref="Z19:AB19"/>
    <mergeCell ref="AR18:AT18"/>
    <mergeCell ref="AU18:AW18"/>
    <mergeCell ref="AX18:AZ18"/>
    <mergeCell ref="BA18:BC18"/>
    <mergeCell ref="BD18:BF18"/>
    <mergeCell ref="BG18:BI18"/>
    <mergeCell ref="Z18:AB18"/>
    <mergeCell ref="AC18:AE18"/>
    <mergeCell ref="AF18:AH18"/>
    <mergeCell ref="AI18:AK18"/>
    <mergeCell ref="AL18:AN18"/>
    <mergeCell ref="AO18:AQ18"/>
    <mergeCell ref="BD19:BF19"/>
    <mergeCell ref="BG19:BI19"/>
    <mergeCell ref="BJ19:BL19"/>
    <mergeCell ref="AC19:AE19"/>
    <mergeCell ref="AF19:AH19"/>
    <mergeCell ref="AI19:AK19"/>
    <mergeCell ref="BM17:BO17"/>
    <mergeCell ref="BP17:BR17"/>
    <mergeCell ref="BS17:BU17"/>
    <mergeCell ref="BV17:BX17"/>
    <mergeCell ref="G18:I18"/>
    <mergeCell ref="J18:L18"/>
    <mergeCell ref="M18:O18"/>
    <mergeCell ref="Q18:S18"/>
    <mergeCell ref="T18:V18"/>
    <mergeCell ref="AR17:AT17"/>
    <mergeCell ref="AU17:AW17"/>
    <mergeCell ref="AX17:AZ17"/>
    <mergeCell ref="BA17:BC17"/>
    <mergeCell ref="BD17:BF17"/>
    <mergeCell ref="BG17:BI17"/>
    <mergeCell ref="Z17:AB17"/>
    <mergeCell ref="AC17:AE17"/>
    <mergeCell ref="AF17:AH17"/>
    <mergeCell ref="AI17:AK17"/>
    <mergeCell ref="AL17:AN17"/>
    <mergeCell ref="AO17:AQ17"/>
    <mergeCell ref="BJ18:BL18"/>
    <mergeCell ref="BM18:BO18"/>
    <mergeCell ref="BP18:BR18"/>
    <mergeCell ref="A17:A20"/>
    <mergeCell ref="F17:O17"/>
    <mergeCell ref="Q17:S17"/>
    <mergeCell ref="T17:V17"/>
    <mergeCell ref="W17:Y17"/>
    <mergeCell ref="W18:Y18"/>
    <mergeCell ref="B17:C20"/>
    <mergeCell ref="BG16:BI16"/>
    <mergeCell ref="BJ16:BL16"/>
    <mergeCell ref="W16:Y16"/>
    <mergeCell ref="Z16:AB16"/>
    <mergeCell ref="AC16:AE16"/>
    <mergeCell ref="AF16:AH16"/>
    <mergeCell ref="AI16:AK16"/>
    <mergeCell ref="AL16:AN16"/>
    <mergeCell ref="G16:I16"/>
    <mergeCell ref="J16:L16"/>
    <mergeCell ref="M16:O16"/>
    <mergeCell ref="Q16:S16"/>
    <mergeCell ref="T16:V16"/>
    <mergeCell ref="B16:C16"/>
    <mergeCell ref="BJ17:BL17"/>
    <mergeCell ref="AL19:AN19"/>
    <mergeCell ref="AO19:AQ19"/>
    <mergeCell ref="BM16:BO16"/>
    <mergeCell ref="BP16:BR16"/>
    <mergeCell ref="BS16:BU16"/>
    <mergeCell ref="BV16:BX16"/>
    <mergeCell ref="AO16:AQ16"/>
    <mergeCell ref="AR16:AT16"/>
    <mergeCell ref="AU16:AW16"/>
    <mergeCell ref="AX16:AZ16"/>
    <mergeCell ref="BA16:BC16"/>
    <mergeCell ref="BD16:BF16"/>
    <mergeCell ref="BP14:BR14"/>
    <mergeCell ref="BS14:BU14"/>
    <mergeCell ref="BV14:BX14"/>
    <mergeCell ref="AI14:AK14"/>
    <mergeCell ref="AL14:AN14"/>
    <mergeCell ref="AO14:AQ14"/>
    <mergeCell ref="AR14:AT14"/>
    <mergeCell ref="AX14:AZ14"/>
    <mergeCell ref="BA14:BC14"/>
    <mergeCell ref="M14:O14"/>
    <mergeCell ref="T14:V14"/>
    <mergeCell ref="W14:Y14"/>
    <mergeCell ref="Z14:AB14"/>
    <mergeCell ref="AC14:AE14"/>
    <mergeCell ref="BD13:BF13"/>
    <mergeCell ref="BG13:BI13"/>
    <mergeCell ref="BM13:BO13"/>
    <mergeCell ref="BD14:BF14"/>
    <mergeCell ref="BG14:BI14"/>
    <mergeCell ref="BM14:BO14"/>
    <mergeCell ref="BD11:BF11"/>
    <mergeCell ref="BG11:BI11"/>
    <mergeCell ref="BM12:BO12"/>
    <mergeCell ref="BP12:BR12"/>
    <mergeCell ref="BS12:BU12"/>
    <mergeCell ref="BV12:BX12"/>
    <mergeCell ref="E13:E14"/>
    <mergeCell ref="J13:L13"/>
    <mergeCell ref="M13:O13"/>
    <mergeCell ref="T13:V13"/>
    <mergeCell ref="W13:Y13"/>
    <mergeCell ref="Z13:AB13"/>
    <mergeCell ref="AO12:AQ12"/>
    <mergeCell ref="AR12:AT12"/>
    <mergeCell ref="AX12:AZ12"/>
    <mergeCell ref="BA12:BC12"/>
    <mergeCell ref="BD12:BF12"/>
    <mergeCell ref="BG12:BI12"/>
    <mergeCell ref="BP13:BR13"/>
    <mergeCell ref="BS13:BU13"/>
    <mergeCell ref="BV13:BX13"/>
    <mergeCell ref="AI13:AK13"/>
    <mergeCell ref="AL13:AN13"/>
    <mergeCell ref="AO13:AQ13"/>
    <mergeCell ref="BS10:BU10"/>
    <mergeCell ref="BV10:BX10"/>
    <mergeCell ref="E11:E12"/>
    <mergeCell ref="J11:L11"/>
    <mergeCell ref="M11:O11"/>
    <mergeCell ref="T11:V11"/>
    <mergeCell ref="W11:Y11"/>
    <mergeCell ref="Z11:AB11"/>
    <mergeCell ref="AC11:AE11"/>
    <mergeCell ref="AI11:AK11"/>
    <mergeCell ref="BM11:BO11"/>
    <mergeCell ref="BP11:BR11"/>
    <mergeCell ref="BS11:BU11"/>
    <mergeCell ref="BV11:BX11"/>
    <mergeCell ref="J12:L12"/>
    <mergeCell ref="M12:O12"/>
    <mergeCell ref="T12:V12"/>
    <mergeCell ref="W12:Y12"/>
    <mergeCell ref="Z12:AB12"/>
    <mergeCell ref="AC12:AE12"/>
    <mergeCell ref="AO11:AQ11"/>
    <mergeCell ref="AR11:AT11"/>
    <mergeCell ref="AX11:AZ11"/>
    <mergeCell ref="BA11:BC11"/>
    <mergeCell ref="BS9:BU9"/>
    <mergeCell ref="BV9:BX9"/>
    <mergeCell ref="J10:L10"/>
    <mergeCell ref="M10:O10"/>
    <mergeCell ref="T10:V10"/>
    <mergeCell ref="W10:Y10"/>
    <mergeCell ref="Z10:AB10"/>
    <mergeCell ref="AC10:AE10"/>
    <mergeCell ref="AI10:AK10"/>
    <mergeCell ref="AL10:AN10"/>
    <mergeCell ref="BD9:BF9"/>
    <mergeCell ref="BG9:BI9"/>
    <mergeCell ref="BJ9:BJ14"/>
    <mergeCell ref="BK9:BK14"/>
    <mergeCell ref="BM9:BO9"/>
    <mergeCell ref="BP9:BR9"/>
    <mergeCell ref="BD10:BF10"/>
    <mergeCell ref="BG10:BI10"/>
    <mergeCell ref="BM10:BO10"/>
    <mergeCell ref="BP10:BR10"/>
    <mergeCell ref="AO9:AQ9"/>
    <mergeCell ref="AR9:AT9"/>
    <mergeCell ref="AU9:AU14"/>
    <mergeCell ref="AV9:AV14"/>
    <mergeCell ref="AX9:AZ9"/>
    <mergeCell ref="BA9:BC9"/>
    <mergeCell ref="AO10:AQ10"/>
    <mergeCell ref="AR10:AT10"/>
    <mergeCell ref="AX10:AZ10"/>
    <mergeCell ref="BA10:BC10"/>
    <mergeCell ref="Z9:AB9"/>
    <mergeCell ref="AC9:AE9"/>
    <mergeCell ref="AF9:AF14"/>
    <mergeCell ref="AG9:AG14"/>
    <mergeCell ref="AI9:AK9"/>
    <mergeCell ref="AL9:AN9"/>
    <mergeCell ref="AL11:AN11"/>
    <mergeCell ref="AI12:AK12"/>
    <mergeCell ref="AL12:AN12"/>
    <mergeCell ref="AC13:AE13"/>
    <mergeCell ref="AR13:AT13"/>
    <mergeCell ref="AX13:AZ13"/>
    <mergeCell ref="BA13:BC13"/>
    <mergeCell ref="BD7:BF7"/>
    <mergeCell ref="BG7:BI7"/>
    <mergeCell ref="BV8:BX8"/>
    <mergeCell ref="D9:D14"/>
    <mergeCell ref="E9:E10"/>
    <mergeCell ref="F9:F14"/>
    <mergeCell ref="G9:G14"/>
    <mergeCell ref="H9:H14"/>
    <mergeCell ref="J9:L9"/>
    <mergeCell ref="AO8:AQ8"/>
    <mergeCell ref="AR8:AT8"/>
    <mergeCell ref="AX8:AZ8"/>
    <mergeCell ref="BA8:BC8"/>
    <mergeCell ref="BD8:BF8"/>
    <mergeCell ref="BG8:BI8"/>
    <mergeCell ref="M9:O9"/>
    <mergeCell ref="P9:P14"/>
    <mergeCell ref="Q9:Q14"/>
    <mergeCell ref="R9:R14"/>
    <mergeCell ref="T9:V9"/>
    <mergeCell ref="W9:Y9"/>
    <mergeCell ref="BM8:BO8"/>
    <mergeCell ref="BP8:BR8"/>
    <mergeCell ref="BS8:BU8"/>
    <mergeCell ref="BS6:BU6"/>
    <mergeCell ref="BV6:BX6"/>
    <mergeCell ref="E7:E8"/>
    <mergeCell ref="J7:L7"/>
    <mergeCell ref="M7:O7"/>
    <mergeCell ref="T7:V7"/>
    <mergeCell ref="W7:Y7"/>
    <mergeCell ref="Z7:AB7"/>
    <mergeCell ref="AC7:AE7"/>
    <mergeCell ref="AI7:AK7"/>
    <mergeCell ref="BM7:BO7"/>
    <mergeCell ref="BP7:BR7"/>
    <mergeCell ref="BS7:BU7"/>
    <mergeCell ref="BV7:BX7"/>
    <mergeCell ref="J8:L8"/>
    <mergeCell ref="M8:O8"/>
    <mergeCell ref="T8:V8"/>
    <mergeCell ref="W8:Y8"/>
    <mergeCell ref="Z8:AB8"/>
    <mergeCell ref="AC8:AE8"/>
    <mergeCell ref="AO7:AQ7"/>
    <mergeCell ref="AR7:AT7"/>
    <mergeCell ref="AX7:AZ7"/>
    <mergeCell ref="BA7:BC7"/>
    <mergeCell ref="BS5:BU5"/>
    <mergeCell ref="BV5:BX5"/>
    <mergeCell ref="J6:L6"/>
    <mergeCell ref="M6:O6"/>
    <mergeCell ref="T6:V6"/>
    <mergeCell ref="W6:Y6"/>
    <mergeCell ref="Z6:AB6"/>
    <mergeCell ref="AC6:AE6"/>
    <mergeCell ref="AI6:AK6"/>
    <mergeCell ref="AL6:AN6"/>
    <mergeCell ref="BD5:BF5"/>
    <mergeCell ref="BG5:BI5"/>
    <mergeCell ref="BJ5:BJ8"/>
    <mergeCell ref="BK5:BK8"/>
    <mergeCell ref="BM5:BO5"/>
    <mergeCell ref="BP5:BR5"/>
    <mergeCell ref="BD6:BF6"/>
    <mergeCell ref="BG6:BI6"/>
    <mergeCell ref="BM6:BO6"/>
    <mergeCell ref="BP6:BR6"/>
    <mergeCell ref="AO5:AQ5"/>
    <mergeCell ref="AR5:AT5"/>
    <mergeCell ref="AU5:AU8"/>
    <mergeCell ref="AV5:AV8"/>
    <mergeCell ref="AX6:AZ6"/>
    <mergeCell ref="BA6:BC6"/>
    <mergeCell ref="Z5:AB5"/>
    <mergeCell ref="AC5:AE5"/>
    <mergeCell ref="AF5:AF8"/>
    <mergeCell ref="AG5:AG8"/>
    <mergeCell ref="AI5:AK5"/>
    <mergeCell ref="AL5:AN5"/>
    <mergeCell ref="AL7:AN7"/>
    <mergeCell ref="AI8:AK8"/>
    <mergeCell ref="AL8:AN8"/>
    <mergeCell ref="A5:A14"/>
    <mergeCell ref="B5:B14"/>
    <mergeCell ref="C5:C14"/>
    <mergeCell ref="D5:D8"/>
    <mergeCell ref="E5:E6"/>
    <mergeCell ref="F5:F8"/>
    <mergeCell ref="G5:G8"/>
    <mergeCell ref="H5:H8"/>
    <mergeCell ref="J5:L5"/>
    <mergeCell ref="J14:L14"/>
    <mergeCell ref="AL3:AT3"/>
    <mergeCell ref="AU3:AZ3"/>
    <mergeCell ref="BA3:BI3"/>
    <mergeCell ref="BJ3:BO3"/>
    <mergeCell ref="BP3:BX3"/>
    <mergeCell ref="M5:O5"/>
    <mergeCell ref="P5:P8"/>
    <mergeCell ref="Q5:Q8"/>
    <mergeCell ref="R5:R8"/>
    <mergeCell ref="T5:V5"/>
    <mergeCell ref="W5:Y5"/>
    <mergeCell ref="BV4:BX4"/>
    <mergeCell ref="BA4:BC4"/>
    <mergeCell ref="BD4:BF4"/>
    <mergeCell ref="BG4:BI4"/>
    <mergeCell ref="BM4:BO4"/>
    <mergeCell ref="BP4:BR4"/>
    <mergeCell ref="BS4:BU4"/>
    <mergeCell ref="AC4:AE4"/>
    <mergeCell ref="AI4:AK4"/>
    <mergeCell ref="AX5:AZ5"/>
    <mergeCell ref="BA5:BC5"/>
    <mergeCell ref="AO6:AQ6"/>
    <mergeCell ref="AR6:AT6"/>
    <mergeCell ref="AF3:AK3"/>
    <mergeCell ref="B2:E2"/>
    <mergeCell ref="F2:O2"/>
    <mergeCell ref="P2:AE2"/>
    <mergeCell ref="AF2:AT2"/>
    <mergeCell ref="AU2:BI2"/>
    <mergeCell ref="BJ2:BX2"/>
    <mergeCell ref="G19:I19"/>
    <mergeCell ref="J19:L19"/>
    <mergeCell ref="M19:O19"/>
    <mergeCell ref="J4:L4"/>
    <mergeCell ref="M4:O4"/>
    <mergeCell ref="T4:V4"/>
    <mergeCell ref="W4:Y4"/>
    <mergeCell ref="Z4:AB4"/>
    <mergeCell ref="B3:E3"/>
    <mergeCell ref="F3:L3"/>
    <mergeCell ref="M3:O3"/>
    <mergeCell ref="P3:V3"/>
    <mergeCell ref="W3:AE3"/>
    <mergeCell ref="AL4:AN4"/>
    <mergeCell ref="AO4:AQ4"/>
    <mergeCell ref="AR4:AT4"/>
    <mergeCell ref="AX4:AZ4"/>
  </mergeCells>
  <hyperlinks>
    <hyperlink ref="B32" r:id="rId1" xr:uid="{7F2202B0-55C6-40A8-9E8C-497C96C88ACC}"/>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EBC2A-B9B2-4672-A8E3-A7A886A0F207}">
  <dimension ref="A2:EJ166"/>
  <sheetViews>
    <sheetView showGridLines="0" tabSelected="1" topLeftCell="C1" zoomScale="85" zoomScaleNormal="85" workbookViewId="0">
      <selection activeCell="C156" sqref="C156"/>
    </sheetView>
  </sheetViews>
  <sheetFormatPr defaultColWidth="11.42578125" defaultRowHeight="15"/>
  <cols>
    <col min="1" max="1" width="4.140625" customWidth="1"/>
    <col min="2" max="2" width="39.85546875" customWidth="1"/>
    <col min="3" max="3" width="56.42578125" customWidth="1"/>
    <col min="4" max="4" width="27" customWidth="1"/>
    <col min="5" max="5" width="18.85546875" style="3" customWidth="1"/>
    <col min="6" max="6" width="4.28515625" customWidth="1"/>
    <col min="7" max="7" width="4.85546875" customWidth="1"/>
    <col min="8" max="8" width="4.140625" customWidth="1"/>
    <col min="9" max="9" width="5.42578125" customWidth="1"/>
    <col min="10" max="11" width="3.85546875" customWidth="1"/>
    <col min="12" max="12" width="18.85546875" style="3" customWidth="1"/>
    <col min="13" max="13" width="3.85546875" customWidth="1"/>
    <col min="14" max="14" width="5.5703125" customWidth="1"/>
    <col min="15" max="15" width="2.7109375" customWidth="1"/>
    <col min="16" max="16" width="4.28515625" customWidth="1"/>
    <col min="17" max="17" width="5.140625" customWidth="1"/>
    <col min="18" max="18" width="2.7109375" customWidth="1"/>
    <col min="19" max="19" width="3.5703125" customWidth="1"/>
    <col min="20" max="20" width="3.85546875" customWidth="1"/>
    <col min="21" max="21" width="4.7109375" customWidth="1"/>
    <col min="22" max="22" width="2.7109375" customWidth="1"/>
    <col min="23" max="23" width="4.85546875" customWidth="1"/>
    <col min="24" max="24" width="4.42578125" customWidth="1"/>
    <col min="25" max="25" width="15.28515625" style="3" customWidth="1"/>
    <col min="26" max="27" width="2.7109375" customWidth="1"/>
    <col min="28" max="28" width="11.85546875" customWidth="1"/>
    <col min="29" max="29" width="5.28515625" customWidth="1"/>
    <col min="30" max="30" width="6.85546875" customWidth="1"/>
    <col min="31" max="31" width="4.5703125" customWidth="1"/>
    <col min="32" max="32" width="2.7109375" customWidth="1"/>
    <col min="33" max="33" width="6" customWidth="1"/>
    <col min="34" max="34" width="5" customWidth="1"/>
    <col min="35" max="35" width="2.7109375" customWidth="1"/>
    <col min="36" max="36" width="9.7109375" customWidth="1"/>
    <col min="37" max="37" width="2.7109375" customWidth="1"/>
    <col min="38" max="38" width="15.28515625" style="3" customWidth="1"/>
    <col min="39" max="39" width="4.140625" customWidth="1"/>
    <col min="40" max="40" width="4.7109375" customWidth="1"/>
    <col min="41" max="41" width="4.28515625" customWidth="1"/>
    <col min="42" max="42" width="7.140625" customWidth="1"/>
    <col min="43" max="44" width="2.7109375" customWidth="1"/>
    <col min="45" max="45" width="4" customWidth="1"/>
    <col min="46" max="46" width="5.5703125" customWidth="1"/>
    <col min="47" max="48" width="2.7109375" customWidth="1"/>
    <col min="49" max="49" width="7.140625" customWidth="1"/>
    <col min="50" max="50" width="2.7109375" customWidth="1"/>
    <col min="51" max="51" width="15.28515625" style="3" customWidth="1"/>
    <col min="52" max="52" width="5.5703125" customWidth="1"/>
    <col min="53" max="53" width="5.28515625" customWidth="1"/>
    <col min="54" max="54" width="2.7109375" customWidth="1"/>
    <col min="55" max="55" width="5" customWidth="1"/>
    <col min="56" max="56" width="4.7109375" customWidth="1"/>
    <col min="57" max="58" width="2.7109375" customWidth="1"/>
    <col min="59" max="59" width="7.42578125" customWidth="1"/>
    <col min="60" max="60" width="2.7109375" customWidth="1"/>
    <col min="61" max="61" width="5.85546875" customWidth="1"/>
    <col min="62" max="62" width="3.85546875" customWidth="1"/>
    <col min="63" max="63" width="2.7109375" customWidth="1"/>
    <col min="64" max="64" width="3.5703125" customWidth="1"/>
    <col min="65" max="65" width="18.140625" bestFit="1" customWidth="1"/>
    <col min="66" max="66" width="16.28515625" bestFit="1" customWidth="1"/>
    <col min="67" max="121" width="3.5703125" customWidth="1"/>
  </cols>
  <sheetData>
    <row r="2" spans="1:140" ht="20.25" thickBot="1">
      <c r="B2" s="727" t="s">
        <v>1275</v>
      </c>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8"/>
      <c r="AM2" s="728"/>
      <c r="AN2" s="728"/>
      <c r="AO2" s="728"/>
      <c r="AP2" s="728"/>
      <c r="AQ2" s="728"/>
      <c r="AR2" s="728"/>
      <c r="AS2" s="728"/>
      <c r="AT2" s="728"/>
      <c r="AU2" s="728"/>
      <c r="AV2" s="728"/>
      <c r="AW2" s="728"/>
      <c r="AX2" s="728"/>
      <c r="AY2" s="728"/>
      <c r="AZ2" s="728"/>
      <c r="BA2" s="728"/>
      <c r="BB2" s="728"/>
      <c r="BC2" s="728"/>
      <c r="BD2" s="728"/>
      <c r="BE2" s="728"/>
      <c r="BF2" s="728"/>
      <c r="BG2" s="728"/>
      <c r="BH2" s="728"/>
      <c r="BI2" s="728"/>
      <c r="BJ2" s="728"/>
      <c r="BK2" s="728"/>
    </row>
    <row r="3" spans="1:140" ht="15.75" thickBot="1"/>
    <row r="4" spans="1:140" ht="16.5" thickBot="1">
      <c r="B4" s="729"/>
      <c r="C4" s="729"/>
      <c r="D4" s="208"/>
      <c r="E4" s="730">
        <v>2020</v>
      </c>
      <c r="F4" s="731"/>
      <c r="G4" s="731"/>
      <c r="H4" s="731"/>
      <c r="I4" s="731"/>
      <c r="J4" s="731"/>
      <c r="K4" s="732"/>
      <c r="L4" s="733">
        <v>2021</v>
      </c>
      <c r="M4" s="733"/>
      <c r="N4" s="733"/>
      <c r="O4" s="733"/>
      <c r="P4" s="733"/>
      <c r="Q4" s="733"/>
      <c r="R4" s="733"/>
      <c r="S4" s="733"/>
      <c r="T4" s="733"/>
      <c r="U4" s="733"/>
      <c r="V4" s="733"/>
      <c r="W4" s="733"/>
      <c r="X4" s="734"/>
      <c r="Y4" s="735">
        <v>2022</v>
      </c>
      <c r="Z4" s="736"/>
      <c r="AA4" s="736"/>
      <c r="AB4" s="736"/>
      <c r="AC4" s="736"/>
      <c r="AD4" s="736"/>
      <c r="AE4" s="736"/>
      <c r="AF4" s="736"/>
      <c r="AG4" s="736"/>
      <c r="AH4" s="736"/>
      <c r="AI4" s="736"/>
      <c r="AJ4" s="736"/>
      <c r="AK4" s="737"/>
      <c r="AL4" s="738" t="s">
        <v>1239</v>
      </c>
      <c r="AM4" s="739"/>
      <c r="AN4" s="739"/>
      <c r="AO4" s="739"/>
      <c r="AP4" s="739"/>
      <c r="AQ4" s="739"/>
      <c r="AR4" s="739"/>
      <c r="AS4" s="739"/>
      <c r="AT4" s="739"/>
      <c r="AU4" s="739"/>
      <c r="AV4" s="739"/>
      <c r="AW4" s="739"/>
      <c r="AX4" s="740"/>
      <c r="AY4" s="741" t="s">
        <v>1240</v>
      </c>
      <c r="AZ4" s="742"/>
      <c r="BA4" s="742"/>
      <c r="BB4" s="742"/>
      <c r="BC4" s="742"/>
      <c r="BD4" s="742"/>
      <c r="BE4" s="742"/>
      <c r="BF4" s="742"/>
      <c r="BG4" s="742"/>
      <c r="BH4" s="742"/>
      <c r="BI4" s="742"/>
      <c r="BJ4" s="742"/>
      <c r="BK4" s="743"/>
    </row>
    <row r="5" spans="1:140" ht="16.5" customHeight="1" thickBot="1">
      <c r="B5" s="706" t="s">
        <v>1276</v>
      </c>
      <c r="C5" s="707"/>
      <c r="D5" s="707"/>
      <c r="E5" s="708">
        <v>0.1</v>
      </c>
      <c r="F5" s="709"/>
      <c r="G5" s="709"/>
      <c r="H5" s="709"/>
      <c r="I5" s="709"/>
      <c r="J5" s="709"/>
      <c r="K5" s="710"/>
      <c r="L5" s="711">
        <v>0.37</v>
      </c>
      <c r="M5" s="711"/>
      <c r="N5" s="711"/>
      <c r="O5" s="711"/>
      <c r="P5" s="711"/>
      <c r="Q5" s="711"/>
      <c r="R5" s="711"/>
      <c r="S5" s="711"/>
      <c r="T5" s="711"/>
      <c r="U5" s="711"/>
      <c r="V5" s="711"/>
      <c r="W5" s="711"/>
      <c r="X5" s="712"/>
      <c r="Y5" s="713">
        <v>0.64</v>
      </c>
      <c r="Z5" s="711"/>
      <c r="AA5" s="711"/>
      <c r="AB5" s="711"/>
      <c r="AC5" s="711"/>
      <c r="AD5" s="711"/>
      <c r="AE5" s="711"/>
      <c r="AF5" s="711"/>
      <c r="AG5" s="711"/>
      <c r="AH5" s="711"/>
      <c r="AI5" s="711"/>
      <c r="AJ5" s="711"/>
      <c r="AK5" s="712"/>
      <c r="AL5" s="713">
        <v>0.91</v>
      </c>
      <c r="AM5" s="711"/>
      <c r="AN5" s="711"/>
      <c r="AO5" s="711"/>
      <c r="AP5" s="711"/>
      <c r="AQ5" s="711"/>
      <c r="AR5" s="711"/>
      <c r="AS5" s="711"/>
      <c r="AT5" s="711"/>
      <c r="AU5" s="711"/>
      <c r="AV5" s="711"/>
      <c r="AW5" s="711"/>
      <c r="AX5" s="712"/>
      <c r="AY5" s="708">
        <v>1</v>
      </c>
      <c r="AZ5" s="709"/>
      <c r="BA5" s="709"/>
      <c r="BB5" s="709"/>
      <c r="BC5" s="709"/>
      <c r="BD5" s="709"/>
      <c r="BE5" s="709"/>
      <c r="BF5" s="709"/>
      <c r="BG5" s="709"/>
      <c r="BH5" s="709"/>
      <c r="BI5" s="709"/>
      <c r="BJ5" s="709"/>
      <c r="BK5" s="710"/>
    </row>
    <row r="6" spans="1:140" s="15" customFormat="1" ht="24" customHeight="1" thickBot="1">
      <c r="B6" s="212" t="s">
        <v>1277</v>
      </c>
      <c r="C6" s="194" t="s">
        <v>1278</v>
      </c>
      <c r="D6" s="44" t="s">
        <v>1279</v>
      </c>
      <c r="E6" s="210" t="s">
        <v>1263</v>
      </c>
      <c r="F6" s="758" t="s">
        <v>1249</v>
      </c>
      <c r="G6" s="758"/>
      <c r="H6" s="754"/>
      <c r="I6" s="757" t="s">
        <v>1250</v>
      </c>
      <c r="J6" s="758"/>
      <c r="K6" s="759"/>
      <c r="L6" s="106" t="s">
        <v>1263</v>
      </c>
      <c r="M6" s="615" t="s">
        <v>1252</v>
      </c>
      <c r="N6" s="615"/>
      <c r="O6" s="615"/>
      <c r="P6" s="615" t="s">
        <v>1253</v>
      </c>
      <c r="Q6" s="615"/>
      <c r="R6" s="615"/>
      <c r="S6" s="615" t="s">
        <v>1249</v>
      </c>
      <c r="T6" s="615"/>
      <c r="U6" s="615"/>
      <c r="V6" s="615" t="s">
        <v>1250</v>
      </c>
      <c r="W6" s="615"/>
      <c r="X6" s="616"/>
      <c r="Y6" s="212" t="s">
        <v>1262</v>
      </c>
      <c r="Z6" s="755" t="s">
        <v>1252</v>
      </c>
      <c r="AA6" s="755"/>
      <c r="AB6" s="755"/>
      <c r="AC6" s="755" t="s">
        <v>1253</v>
      </c>
      <c r="AD6" s="755"/>
      <c r="AE6" s="755"/>
      <c r="AF6" s="755" t="s">
        <v>1249</v>
      </c>
      <c r="AG6" s="755"/>
      <c r="AH6" s="755"/>
      <c r="AI6" s="755" t="s">
        <v>1250</v>
      </c>
      <c r="AJ6" s="755"/>
      <c r="AK6" s="757"/>
      <c r="AL6" s="211" t="s">
        <v>1262</v>
      </c>
      <c r="AM6" s="615" t="s">
        <v>1252</v>
      </c>
      <c r="AN6" s="615"/>
      <c r="AO6" s="615"/>
      <c r="AP6" s="615" t="s">
        <v>1253</v>
      </c>
      <c r="AQ6" s="615"/>
      <c r="AR6" s="615"/>
      <c r="AS6" s="615" t="s">
        <v>1249</v>
      </c>
      <c r="AT6" s="615"/>
      <c r="AU6" s="615"/>
      <c r="AV6" s="615" t="s">
        <v>1250</v>
      </c>
      <c r="AW6" s="615"/>
      <c r="AX6" s="616"/>
      <c r="AY6" s="211" t="s">
        <v>1262</v>
      </c>
      <c r="AZ6" s="753" t="s">
        <v>1252</v>
      </c>
      <c r="BA6" s="615"/>
      <c r="BB6" s="615"/>
      <c r="BC6" s="615" t="s">
        <v>1253</v>
      </c>
      <c r="BD6" s="615"/>
      <c r="BE6" s="615"/>
      <c r="BF6" s="615" t="s">
        <v>1249</v>
      </c>
      <c r="BG6" s="615"/>
      <c r="BH6" s="616"/>
      <c r="BI6" s="754" t="s">
        <v>1250</v>
      </c>
      <c r="BJ6" s="755"/>
      <c r="BK6" s="756"/>
    </row>
    <row r="7" spans="1:140" s="115" customFormat="1">
      <c r="A7"/>
      <c r="B7" s="721" t="s">
        <v>1155</v>
      </c>
      <c r="C7" s="724" t="s">
        <v>1280</v>
      </c>
      <c r="D7" s="724" t="s">
        <v>1281</v>
      </c>
      <c r="E7" s="719">
        <v>4121208</v>
      </c>
      <c r="F7" s="716">
        <v>0</v>
      </c>
      <c r="G7" s="717"/>
      <c r="H7" s="717"/>
      <c r="I7" s="716">
        <v>1</v>
      </c>
      <c r="J7" s="717"/>
      <c r="K7" s="726"/>
      <c r="L7" s="718">
        <v>4348260</v>
      </c>
      <c r="M7" s="716">
        <v>0</v>
      </c>
      <c r="N7" s="717"/>
      <c r="O7" s="717"/>
      <c r="P7" s="716">
        <v>0</v>
      </c>
      <c r="Q7" s="717"/>
      <c r="R7" s="717"/>
      <c r="S7" s="716">
        <v>1</v>
      </c>
      <c r="T7" s="717"/>
      <c r="U7" s="717"/>
      <c r="V7" s="675">
        <v>1</v>
      </c>
      <c r="W7" s="676"/>
      <c r="X7" s="676"/>
      <c r="Y7" s="719">
        <v>5218000</v>
      </c>
      <c r="Z7" s="716">
        <v>0</v>
      </c>
      <c r="AA7" s="717"/>
      <c r="AB7" s="717"/>
      <c r="AC7" s="716">
        <v>0</v>
      </c>
      <c r="AD7" s="717"/>
      <c r="AE7" s="717"/>
      <c r="AF7" s="716">
        <v>1</v>
      </c>
      <c r="AG7" s="717"/>
      <c r="AH7" s="717"/>
      <c r="AI7" s="716">
        <v>1</v>
      </c>
      <c r="AJ7" s="716"/>
      <c r="AK7" s="760"/>
      <c r="AL7" s="714">
        <f>Y7*1.05</f>
        <v>5478900</v>
      </c>
      <c r="AM7" s="716">
        <v>0</v>
      </c>
      <c r="AN7" s="717"/>
      <c r="AO7" s="717"/>
      <c r="AP7" s="716">
        <v>0.2</v>
      </c>
      <c r="AQ7" s="717"/>
      <c r="AR7" s="717"/>
      <c r="AS7" s="716">
        <v>1</v>
      </c>
      <c r="AT7" s="717"/>
      <c r="AU7" s="717"/>
      <c r="AV7" s="675">
        <v>1</v>
      </c>
      <c r="AW7" s="676"/>
      <c r="AX7" s="677"/>
      <c r="AY7" s="769">
        <f>AL7*1.05</f>
        <v>5752845</v>
      </c>
      <c r="AZ7" s="716">
        <v>0</v>
      </c>
      <c r="BA7" s="717"/>
      <c r="BB7" s="717"/>
      <c r="BC7" s="716">
        <v>0.2</v>
      </c>
      <c r="BD7" s="717"/>
      <c r="BE7" s="717"/>
      <c r="BF7" s="716">
        <v>1</v>
      </c>
      <c r="BG7" s="717"/>
      <c r="BH7" s="717"/>
      <c r="BI7" s="675">
        <v>1</v>
      </c>
      <c r="BJ7" s="676"/>
      <c r="BK7" s="67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row>
    <row r="8" spans="1:140" s="115" customFormat="1" ht="27.75" customHeight="1">
      <c r="A8"/>
      <c r="B8" s="722"/>
      <c r="C8" s="725"/>
      <c r="D8" s="725"/>
      <c r="E8" s="720"/>
      <c r="F8" s="673">
        <v>0</v>
      </c>
      <c r="G8" s="673"/>
      <c r="H8" s="673"/>
      <c r="I8" s="673">
        <v>4121208</v>
      </c>
      <c r="J8" s="673"/>
      <c r="K8" s="768"/>
      <c r="L8" s="702"/>
      <c r="M8" s="673">
        <v>0</v>
      </c>
      <c r="N8" s="673"/>
      <c r="O8" s="673"/>
      <c r="P8" s="673">
        <v>0</v>
      </c>
      <c r="Q8" s="673"/>
      <c r="R8" s="673"/>
      <c r="S8" s="673">
        <f>S7*L7</f>
        <v>4348260</v>
      </c>
      <c r="T8" s="673"/>
      <c r="U8" s="673"/>
      <c r="V8" s="678"/>
      <c r="W8" s="679"/>
      <c r="X8" s="679"/>
      <c r="Y8" s="720"/>
      <c r="Z8" s="673">
        <v>0</v>
      </c>
      <c r="AA8" s="673"/>
      <c r="AB8" s="673"/>
      <c r="AC8" s="673">
        <v>0</v>
      </c>
      <c r="AD8" s="673"/>
      <c r="AE8" s="673"/>
      <c r="AF8" s="673">
        <v>5218000</v>
      </c>
      <c r="AG8" s="673"/>
      <c r="AH8" s="673"/>
      <c r="AI8" s="703"/>
      <c r="AJ8" s="703"/>
      <c r="AK8" s="761"/>
      <c r="AL8" s="715"/>
      <c r="AM8" s="673">
        <v>0</v>
      </c>
      <c r="AN8" s="673"/>
      <c r="AO8" s="673"/>
      <c r="AP8" s="673">
        <v>0</v>
      </c>
      <c r="AQ8" s="673"/>
      <c r="AR8" s="673"/>
      <c r="AS8" s="673">
        <f>AL7</f>
        <v>5478900</v>
      </c>
      <c r="AT8" s="673"/>
      <c r="AU8" s="673"/>
      <c r="AV8" s="678"/>
      <c r="AW8" s="679"/>
      <c r="AX8" s="680"/>
      <c r="AY8" s="770"/>
      <c r="AZ8" s="673">
        <v>0</v>
      </c>
      <c r="BA8" s="673"/>
      <c r="BB8" s="673"/>
      <c r="BC8" s="673">
        <v>0</v>
      </c>
      <c r="BD8" s="673"/>
      <c r="BE8" s="673"/>
      <c r="BF8" s="673">
        <f>AY7</f>
        <v>5752845</v>
      </c>
      <c r="BG8" s="673"/>
      <c r="BH8" s="673"/>
      <c r="BI8" s="678"/>
      <c r="BJ8" s="679"/>
      <c r="BK8" s="680"/>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row>
    <row r="9" spans="1:140" ht="15.75" customHeight="1">
      <c r="B9" s="722"/>
      <c r="C9" s="762" t="s">
        <v>1282</v>
      </c>
      <c r="D9" s="762" t="s">
        <v>1281</v>
      </c>
      <c r="E9" s="762" t="s">
        <v>1265</v>
      </c>
      <c r="F9" s="764"/>
      <c r="G9" s="764"/>
      <c r="H9" s="764"/>
      <c r="I9" s="764"/>
      <c r="J9" s="764"/>
      <c r="K9" s="765"/>
      <c r="L9" s="684" t="s">
        <v>1265</v>
      </c>
      <c r="M9" s="684"/>
      <c r="N9" s="684"/>
      <c r="O9" s="684"/>
      <c r="P9" s="684"/>
      <c r="Q9" s="684"/>
      <c r="R9" s="684"/>
      <c r="S9" s="684"/>
      <c r="T9" s="684"/>
      <c r="U9" s="684"/>
      <c r="V9" s="684"/>
      <c r="W9" s="684"/>
      <c r="X9" s="684"/>
      <c r="Y9" s="698">
        <v>150000000</v>
      </c>
      <c r="Z9" s="690">
        <v>0</v>
      </c>
      <c r="AA9" s="690"/>
      <c r="AB9" s="690"/>
      <c r="AC9" s="690">
        <v>0</v>
      </c>
      <c r="AD9" s="690"/>
      <c r="AE9" s="690"/>
      <c r="AF9" s="690">
        <v>0.5</v>
      </c>
      <c r="AG9" s="690"/>
      <c r="AH9" s="690"/>
      <c r="AI9" s="690">
        <v>1</v>
      </c>
      <c r="AJ9" s="691"/>
      <c r="AK9" s="787"/>
      <c r="AL9" s="781">
        <f>Y9*1.05</f>
        <v>157500000</v>
      </c>
      <c r="AM9" s="690">
        <v>0</v>
      </c>
      <c r="AN9" s="690"/>
      <c r="AO9" s="690"/>
      <c r="AP9" s="690">
        <v>0.7</v>
      </c>
      <c r="AQ9" s="690"/>
      <c r="AR9" s="690"/>
      <c r="AS9" s="690">
        <v>1</v>
      </c>
      <c r="AT9" s="690"/>
      <c r="AU9" s="690"/>
      <c r="AV9" s="775">
        <v>1</v>
      </c>
      <c r="AW9" s="776"/>
      <c r="AX9" s="777"/>
      <c r="AY9" s="783">
        <f>AL9*1.05</f>
        <v>165375000</v>
      </c>
      <c r="AZ9" s="690">
        <v>0</v>
      </c>
      <c r="BA9" s="690"/>
      <c r="BB9" s="690"/>
      <c r="BC9" s="690">
        <v>0.7</v>
      </c>
      <c r="BD9" s="690"/>
      <c r="BE9" s="690"/>
      <c r="BF9" s="690">
        <v>1</v>
      </c>
      <c r="BG9" s="690"/>
      <c r="BH9" s="690"/>
      <c r="BI9" s="775">
        <v>1</v>
      </c>
      <c r="BJ9" s="776"/>
      <c r="BK9" s="777"/>
      <c r="BM9" s="234"/>
    </row>
    <row r="10" spans="1:140" ht="27.75" customHeight="1">
      <c r="B10" s="722"/>
      <c r="C10" s="763"/>
      <c r="D10" s="763"/>
      <c r="E10" s="763"/>
      <c r="F10" s="766"/>
      <c r="G10" s="766"/>
      <c r="H10" s="766"/>
      <c r="I10" s="766"/>
      <c r="J10" s="766"/>
      <c r="K10" s="767"/>
      <c r="L10" s="687"/>
      <c r="M10" s="687"/>
      <c r="N10" s="687"/>
      <c r="O10" s="687"/>
      <c r="P10" s="687"/>
      <c r="Q10" s="687"/>
      <c r="R10" s="687"/>
      <c r="S10" s="687"/>
      <c r="T10" s="687"/>
      <c r="U10" s="687"/>
      <c r="V10" s="687"/>
      <c r="W10" s="687"/>
      <c r="X10" s="687"/>
      <c r="Y10" s="698"/>
      <c r="Z10" s="681">
        <v>0</v>
      </c>
      <c r="AA10" s="681"/>
      <c r="AB10" s="681"/>
      <c r="AC10" s="681">
        <v>0</v>
      </c>
      <c r="AD10" s="681"/>
      <c r="AE10" s="681"/>
      <c r="AF10" s="681">
        <v>75000000</v>
      </c>
      <c r="AG10" s="681"/>
      <c r="AH10" s="681"/>
      <c r="AI10" s="681">
        <v>75000000</v>
      </c>
      <c r="AJ10" s="681"/>
      <c r="AK10" s="788"/>
      <c r="AL10" s="782"/>
      <c r="AM10" s="681">
        <v>0</v>
      </c>
      <c r="AN10" s="681"/>
      <c r="AO10" s="681"/>
      <c r="AP10" s="681">
        <f>AL9*80/100</f>
        <v>126000000</v>
      </c>
      <c r="AQ10" s="681"/>
      <c r="AR10" s="681"/>
      <c r="AS10" s="681">
        <f>AL9-AP10</f>
        <v>31500000</v>
      </c>
      <c r="AT10" s="681"/>
      <c r="AU10" s="681"/>
      <c r="AV10" s="778"/>
      <c r="AW10" s="779"/>
      <c r="AX10" s="780"/>
      <c r="AY10" s="784"/>
      <c r="AZ10" s="681">
        <v>0</v>
      </c>
      <c r="BA10" s="681"/>
      <c r="BB10" s="681"/>
      <c r="BC10" s="681">
        <f>AY9*80/100</f>
        <v>132300000</v>
      </c>
      <c r="BD10" s="681"/>
      <c r="BE10" s="681"/>
      <c r="BF10" s="681">
        <f>AY9-BC10</f>
        <v>33075000</v>
      </c>
      <c r="BG10" s="681"/>
      <c r="BH10" s="681"/>
      <c r="BI10" s="778"/>
      <c r="BJ10" s="779"/>
      <c r="BK10" s="780"/>
    </row>
    <row r="11" spans="1:140" s="115" customFormat="1">
      <c r="A11"/>
      <c r="B11" s="722"/>
      <c r="C11" s="771" t="s">
        <v>1283</v>
      </c>
      <c r="D11" s="771" t="s">
        <v>1281</v>
      </c>
      <c r="E11" s="720">
        <v>198846000</v>
      </c>
      <c r="F11" s="703">
        <v>1</v>
      </c>
      <c r="G11" s="704"/>
      <c r="H11" s="704"/>
      <c r="I11" s="772">
        <v>1</v>
      </c>
      <c r="J11" s="773"/>
      <c r="K11" s="774"/>
      <c r="L11" s="720">
        <v>162000000</v>
      </c>
      <c r="M11" s="703">
        <v>0</v>
      </c>
      <c r="N11" s="704"/>
      <c r="O11" s="704"/>
      <c r="P11" s="703">
        <v>0</v>
      </c>
      <c r="Q11" s="704"/>
      <c r="R11" s="704"/>
      <c r="S11" s="703">
        <v>1</v>
      </c>
      <c r="T11" s="704"/>
      <c r="U11" s="704"/>
      <c r="V11" s="772">
        <v>1</v>
      </c>
      <c r="W11" s="773"/>
      <c r="X11" s="773"/>
      <c r="Y11" s="720">
        <v>190000000</v>
      </c>
      <c r="Z11" s="703">
        <v>0</v>
      </c>
      <c r="AA11" s="704"/>
      <c r="AB11" s="704"/>
      <c r="AC11" s="703">
        <v>0.4</v>
      </c>
      <c r="AD11" s="704"/>
      <c r="AE11" s="704"/>
      <c r="AF11" s="703">
        <v>1</v>
      </c>
      <c r="AG11" s="704"/>
      <c r="AH11" s="704"/>
      <c r="AI11" s="703">
        <v>1</v>
      </c>
      <c r="AJ11" s="703"/>
      <c r="AK11" s="761"/>
      <c r="AL11" s="786">
        <f>Y11*1.05</f>
        <v>199500000</v>
      </c>
      <c r="AM11" s="703">
        <v>0</v>
      </c>
      <c r="AN11" s="704"/>
      <c r="AO11" s="704"/>
      <c r="AP11" s="703">
        <v>0.4</v>
      </c>
      <c r="AQ11" s="704"/>
      <c r="AR11" s="704"/>
      <c r="AS11" s="703">
        <v>1</v>
      </c>
      <c r="AT11" s="704"/>
      <c r="AU11" s="704"/>
      <c r="AV11" s="772">
        <v>1</v>
      </c>
      <c r="AW11" s="773"/>
      <c r="AX11" s="774"/>
      <c r="AY11" s="785">
        <f>AL11*1.05</f>
        <v>209475000</v>
      </c>
      <c r="AZ11" s="703">
        <v>0</v>
      </c>
      <c r="BA11" s="704"/>
      <c r="BB11" s="704"/>
      <c r="BC11" s="703">
        <v>0.4</v>
      </c>
      <c r="BD11" s="704"/>
      <c r="BE11" s="704"/>
      <c r="BF11" s="703">
        <v>1</v>
      </c>
      <c r="BG11" s="704"/>
      <c r="BH11" s="704"/>
      <c r="BI11" s="772">
        <v>1</v>
      </c>
      <c r="BJ11" s="773"/>
      <c r="BK11" s="774"/>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row>
    <row r="12" spans="1:140" s="115" customFormat="1" ht="47.25" customHeight="1">
      <c r="A12"/>
      <c r="B12" s="722"/>
      <c r="C12" s="725"/>
      <c r="D12" s="725"/>
      <c r="E12" s="720"/>
      <c r="F12" s="673">
        <f>E11</f>
        <v>198846000</v>
      </c>
      <c r="G12" s="673"/>
      <c r="H12" s="673"/>
      <c r="I12" s="678"/>
      <c r="J12" s="679"/>
      <c r="K12" s="680"/>
      <c r="L12" s="720"/>
      <c r="M12" s="673">
        <v>0</v>
      </c>
      <c r="N12" s="673"/>
      <c r="O12" s="673"/>
      <c r="P12" s="673">
        <v>0</v>
      </c>
      <c r="Q12" s="673"/>
      <c r="R12" s="673"/>
      <c r="S12" s="673">
        <f>S11*L11</f>
        <v>162000000</v>
      </c>
      <c r="T12" s="673"/>
      <c r="U12" s="673"/>
      <c r="V12" s="678"/>
      <c r="W12" s="679"/>
      <c r="X12" s="679"/>
      <c r="Y12" s="720"/>
      <c r="Z12" s="673">
        <v>0</v>
      </c>
      <c r="AA12" s="673"/>
      <c r="AB12" s="673"/>
      <c r="AC12" s="673">
        <v>0</v>
      </c>
      <c r="AD12" s="673"/>
      <c r="AE12" s="673"/>
      <c r="AF12" s="673">
        <f>Y11</f>
        <v>190000000</v>
      </c>
      <c r="AG12" s="673"/>
      <c r="AH12" s="673"/>
      <c r="AI12" s="703"/>
      <c r="AJ12" s="703"/>
      <c r="AK12" s="761"/>
      <c r="AL12" s="715"/>
      <c r="AM12" s="673">
        <v>0</v>
      </c>
      <c r="AN12" s="673"/>
      <c r="AO12" s="673"/>
      <c r="AP12" s="673">
        <v>0</v>
      </c>
      <c r="AQ12" s="673"/>
      <c r="AR12" s="673"/>
      <c r="AS12" s="673">
        <f>AL11</f>
        <v>199500000</v>
      </c>
      <c r="AT12" s="673"/>
      <c r="AU12" s="673"/>
      <c r="AV12" s="678"/>
      <c r="AW12" s="679"/>
      <c r="AX12" s="680"/>
      <c r="AY12" s="770"/>
      <c r="AZ12" s="673">
        <v>0</v>
      </c>
      <c r="BA12" s="673"/>
      <c r="BB12" s="673"/>
      <c r="BC12" s="673">
        <v>0</v>
      </c>
      <c r="BD12" s="673"/>
      <c r="BE12" s="673"/>
      <c r="BF12" s="673">
        <f>AY11</f>
        <v>209475000</v>
      </c>
      <c r="BG12" s="673"/>
      <c r="BH12" s="673"/>
      <c r="BI12" s="678"/>
      <c r="BJ12" s="679"/>
      <c r="BK12" s="680"/>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row>
    <row r="13" spans="1:140" ht="15" customHeight="1">
      <c r="B13" s="722"/>
      <c r="C13" s="762" t="s">
        <v>1284</v>
      </c>
      <c r="D13" s="762" t="s">
        <v>1281</v>
      </c>
      <c r="E13" s="698">
        <v>88917042</v>
      </c>
      <c r="F13" s="690">
        <v>0</v>
      </c>
      <c r="G13" s="691"/>
      <c r="H13" s="691"/>
      <c r="I13" s="690">
        <v>1</v>
      </c>
      <c r="J13" s="691"/>
      <c r="K13" s="787"/>
      <c r="L13" s="689">
        <v>109509583</v>
      </c>
      <c r="M13" s="690">
        <v>0</v>
      </c>
      <c r="N13" s="691"/>
      <c r="O13" s="691"/>
      <c r="P13" s="690">
        <v>0</v>
      </c>
      <c r="Q13" s="691"/>
      <c r="R13" s="691"/>
      <c r="S13" s="690">
        <v>0</v>
      </c>
      <c r="T13" s="691"/>
      <c r="U13" s="691"/>
      <c r="V13" s="690">
        <v>1</v>
      </c>
      <c r="W13" s="691"/>
      <c r="X13" s="692"/>
      <c r="Y13" s="698" t="s">
        <v>1265</v>
      </c>
      <c r="Z13" s="747"/>
      <c r="AA13" s="747"/>
      <c r="AB13" s="747"/>
      <c r="AC13" s="747"/>
      <c r="AD13" s="747"/>
      <c r="AE13" s="747"/>
      <c r="AF13" s="747"/>
      <c r="AG13" s="747"/>
      <c r="AH13" s="747"/>
      <c r="AI13" s="747"/>
      <c r="AJ13" s="747"/>
      <c r="AK13" s="751"/>
      <c r="AL13" s="689">
        <v>362941100</v>
      </c>
      <c r="AM13" s="690">
        <v>0</v>
      </c>
      <c r="AN13" s="691"/>
      <c r="AO13" s="691"/>
      <c r="AP13" s="690">
        <v>0</v>
      </c>
      <c r="AQ13" s="691"/>
      <c r="AR13" s="691"/>
      <c r="AS13" s="690">
        <v>0</v>
      </c>
      <c r="AT13" s="691"/>
      <c r="AU13" s="691"/>
      <c r="AV13" s="690">
        <v>1</v>
      </c>
      <c r="AW13" s="691"/>
      <c r="AX13" s="787"/>
      <c r="AY13" s="783">
        <f>381088155-50000000</f>
        <v>331088155</v>
      </c>
      <c r="AZ13" s="690">
        <v>0</v>
      </c>
      <c r="BA13" s="691"/>
      <c r="BB13" s="691"/>
      <c r="BC13" s="690">
        <v>0</v>
      </c>
      <c r="BD13" s="691"/>
      <c r="BE13" s="691"/>
      <c r="BF13" s="690">
        <v>0</v>
      </c>
      <c r="BG13" s="691"/>
      <c r="BH13" s="691"/>
      <c r="BI13" s="690">
        <v>1</v>
      </c>
      <c r="BJ13" s="691"/>
      <c r="BK13" s="787"/>
    </row>
    <row r="14" spans="1:140" ht="27.75" customHeight="1">
      <c r="B14" s="722"/>
      <c r="C14" s="763"/>
      <c r="D14" s="763"/>
      <c r="E14" s="698"/>
      <c r="F14" s="681">
        <v>0</v>
      </c>
      <c r="G14" s="681"/>
      <c r="H14" s="681"/>
      <c r="I14" s="681">
        <f>E13</f>
        <v>88917042</v>
      </c>
      <c r="J14" s="681"/>
      <c r="K14" s="788"/>
      <c r="L14" s="689"/>
      <c r="M14" s="681">
        <v>0</v>
      </c>
      <c r="N14" s="681"/>
      <c r="O14" s="681"/>
      <c r="P14" s="681">
        <v>0</v>
      </c>
      <c r="Q14" s="681"/>
      <c r="R14" s="681"/>
      <c r="S14" s="681">
        <v>0</v>
      </c>
      <c r="T14" s="681"/>
      <c r="U14" s="681"/>
      <c r="V14" s="681">
        <f>L13</f>
        <v>109509583</v>
      </c>
      <c r="W14" s="681"/>
      <c r="X14" s="682"/>
      <c r="Y14" s="698"/>
      <c r="Z14" s="747"/>
      <c r="AA14" s="747"/>
      <c r="AB14" s="747"/>
      <c r="AC14" s="747"/>
      <c r="AD14" s="747"/>
      <c r="AE14" s="747"/>
      <c r="AF14" s="747"/>
      <c r="AG14" s="747"/>
      <c r="AH14" s="747"/>
      <c r="AI14" s="747"/>
      <c r="AJ14" s="747"/>
      <c r="AK14" s="751"/>
      <c r="AL14" s="689"/>
      <c r="AM14" s="681">
        <v>0</v>
      </c>
      <c r="AN14" s="681"/>
      <c r="AO14" s="681"/>
      <c r="AP14" s="681">
        <v>0</v>
      </c>
      <c r="AQ14" s="681"/>
      <c r="AR14" s="681"/>
      <c r="AS14" s="681">
        <v>0</v>
      </c>
      <c r="AT14" s="681"/>
      <c r="AU14" s="681"/>
      <c r="AV14" s="681">
        <f>AL13</f>
        <v>362941100</v>
      </c>
      <c r="AW14" s="681"/>
      <c r="AX14" s="788"/>
      <c r="AY14" s="784"/>
      <c r="AZ14" s="681">
        <v>0</v>
      </c>
      <c r="BA14" s="681"/>
      <c r="BB14" s="681"/>
      <c r="BC14" s="681">
        <v>0</v>
      </c>
      <c r="BD14" s="681"/>
      <c r="BE14" s="681"/>
      <c r="BF14" s="681">
        <v>0</v>
      </c>
      <c r="BG14" s="681"/>
      <c r="BH14" s="681"/>
      <c r="BI14" s="681">
        <f>AY13</f>
        <v>331088155</v>
      </c>
      <c r="BJ14" s="681"/>
      <c r="BK14" s="788"/>
    </row>
    <row r="15" spans="1:140" s="115" customFormat="1">
      <c r="A15"/>
      <c r="B15" s="722"/>
      <c r="C15" s="771" t="s">
        <v>1285</v>
      </c>
      <c r="D15" s="771" t="s">
        <v>1281</v>
      </c>
      <c r="E15" s="720">
        <v>237800000</v>
      </c>
      <c r="F15" s="703">
        <v>0</v>
      </c>
      <c r="G15" s="704"/>
      <c r="H15" s="704"/>
      <c r="I15" s="703">
        <v>1</v>
      </c>
      <c r="J15" s="704"/>
      <c r="K15" s="789"/>
      <c r="L15" s="668" t="s">
        <v>1265</v>
      </c>
      <c r="M15" s="668"/>
      <c r="N15" s="668"/>
      <c r="O15" s="668"/>
      <c r="P15" s="668"/>
      <c r="Q15" s="668"/>
      <c r="R15" s="668"/>
      <c r="S15" s="668"/>
      <c r="T15" s="668"/>
      <c r="U15" s="668"/>
      <c r="V15" s="668"/>
      <c r="W15" s="668"/>
      <c r="X15" s="668"/>
      <c r="Y15" s="720">
        <v>190000000</v>
      </c>
      <c r="Z15" s="703">
        <v>0</v>
      </c>
      <c r="AA15" s="704"/>
      <c r="AB15" s="704"/>
      <c r="AC15" s="703">
        <v>0</v>
      </c>
      <c r="AD15" s="704"/>
      <c r="AE15" s="704"/>
      <c r="AF15" s="703">
        <v>1</v>
      </c>
      <c r="AG15" s="704"/>
      <c r="AH15" s="704"/>
      <c r="AI15" s="703">
        <v>1</v>
      </c>
      <c r="AJ15" s="703"/>
      <c r="AK15" s="761"/>
      <c r="AL15" s="786">
        <f>E15*1.1</f>
        <v>261580000.00000003</v>
      </c>
      <c r="AM15" s="703">
        <v>0</v>
      </c>
      <c r="AN15" s="704"/>
      <c r="AO15" s="704"/>
      <c r="AP15" s="703">
        <v>0.4</v>
      </c>
      <c r="AQ15" s="704"/>
      <c r="AR15" s="704"/>
      <c r="AS15" s="703">
        <v>1</v>
      </c>
      <c r="AT15" s="704"/>
      <c r="AU15" s="704"/>
      <c r="AV15" s="772">
        <v>1</v>
      </c>
      <c r="AW15" s="773"/>
      <c r="AX15" s="774"/>
      <c r="AY15" s="667" t="s">
        <v>1265</v>
      </c>
      <c r="AZ15" s="668"/>
      <c r="BA15" s="668"/>
      <c r="BB15" s="668"/>
      <c r="BC15" s="668"/>
      <c r="BD15" s="668"/>
      <c r="BE15" s="668"/>
      <c r="BF15" s="668"/>
      <c r="BG15" s="668"/>
      <c r="BH15" s="668"/>
      <c r="BI15" s="668"/>
      <c r="BJ15" s="668"/>
      <c r="BK15" s="669"/>
      <c r="BL15"/>
      <c r="BM15" s="234"/>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row>
    <row r="16" spans="1:140" s="115" customFormat="1" ht="41.25" customHeight="1">
      <c r="A16"/>
      <c r="B16" s="722"/>
      <c r="C16" s="725"/>
      <c r="D16" s="725"/>
      <c r="E16" s="720"/>
      <c r="F16" s="673">
        <v>0</v>
      </c>
      <c r="G16" s="673"/>
      <c r="H16" s="673"/>
      <c r="I16" s="673">
        <f>E15</f>
        <v>237800000</v>
      </c>
      <c r="J16" s="673"/>
      <c r="K16" s="768"/>
      <c r="L16" s="671"/>
      <c r="M16" s="671"/>
      <c r="N16" s="671"/>
      <c r="O16" s="671"/>
      <c r="P16" s="671"/>
      <c r="Q16" s="671"/>
      <c r="R16" s="671"/>
      <c r="S16" s="671"/>
      <c r="T16" s="671"/>
      <c r="U16" s="671"/>
      <c r="V16" s="671"/>
      <c r="W16" s="671"/>
      <c r="X16" s="671"/>
      <c r="Y16" s="720"/>
      <c r="Z16" s="673">
        <v>0</v>
      </c>
      <c r="AA16" s="673"/>
      <c r="AB16" s="673"/>
      <c r="AC16" s="673">
        <v>0</v>
      </c>
      <c r="AD16" s="673"/>
      <c r="AE16" s="673"/>
      <c r="AF16" s="673">
        <f>Y15</f>
        <v>190000000</v>
      </c>
      <c r="AG16" s="673"/>
      <c r="AH16" s="673"/>
      <c r="AI16" s="703"/>
      <c r="AJ16" s="703"/>
      <c r="AK16" s="761"/>
      <c r="AL16" s="715"/>
      <c r="AM16" s="673">
        <v>0</v>
      </c>
      <c r="AN16" s="673"/>
      <c r="AO16" s="673"/>
      <c r="AP16" s="673">
        <v>0</v>
      </c>
      <c r="AQ16" s="673"/>
      <c r="AR16" s="673"/>
      <c r="AS16" s="673">
        <f>AL15</f>
        <v>261580000.00000003</v>
      </c>
      <c r="AT16" s="673"/>
      <c r="AU16" s="673"/>
      <c r="AV16" s="678"/>
      <c r="AW16" s="679"/>
      <c r="AX16" s="680"/>
      <c r="AY16" s="670"/>
      <c r="AZ16" s="671"/>
      <c r="BA16" s="671"/>
      <c r="BB16" s="671"/>
      <c r="BC16" s="671"/>
      <c r="BD16" s="671"/>
      <c r="BE16" s="671"/>
      <c r="BF16" s="671"/>
      <c r="BG16" s="671"/>
      <c r="BH16" s="671"/>
      <c r="BI16" s="671"/>
      <c r="BJ16" s="671"/>
      <c r="BK16" s="672"/>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row>
    <row r="17" spans="1:140" ht="15" customHeight="1">
      <c r="B17" s="722"/>
      <c r="C17" s="762" t="s">
        <v>1286</v>
      </c>
      <c r="D17" s="762" t="s">
        <v>1281</v>
      </c>
      <c r="E17" s="698">
        <v>10574969</v>
      </c>
      <c r="F17" s="690">
        <v>0</v>
      </c>
      <c r="G17" s="691"/>
      <c r="H17" s="691"/>
      <c r="I17" s="690">
        <v>1</v>
      </c>
      <c r="J17" s="690"/>
      <c r="K17" s="697"/>
      <c r="L17" s="683" t="s">
        <v>1265</v>
      </c>
      <c r="M17" s="684"/>
      <c r="N17" s="684"/>
      <c r="O17" s="684"/>
      <c r="P17" s="684"/>
      <c r="Q17" s="684"/>
      <c r="R17" s="684"/>
      <c r="S17" s="684"/>
      <c r="T17" s="684"/>
      <c r="U17" s="684"/>
      <c r="V17" s="684"/>
      <c r="W17" s="684"/>
      <c r="X17" s="684"/>
      <c r="Y17" s="698" t="s">
        <v>1265</v>
      </c>
      <c r="Z17" s="747"/>
      <c r="AA17" s="747"/>
      <c r="AB17" s="747"/>
      <c r="AC17" s="747"/>
      <c r="AD17" s="747"/>
      <c r="AE17" s="747"/>
      <c r="AF17" s="747"/>
      <c r="AG17" s="747"/>
      <c r="AH17" s="747"/>
      <c r="AI17" s="747"/>
      <c r="AJ17" s="747"/>
      <c r="AK17" s="751"/>
      <c r="AL17" s="684" t="s">
        <v>1265</v>
      </c>
      <c r="AM17" s="684"/>
      <c r="AN17" s="684"/>
      <c r="AO17" s="684"/>
      <c r="AP17" s="684"/>
      <c r="AQ17" s="684"/>
      <c r="AR17" s="684"/>
      <c r="AS17" s="684"/>
      <c r="AT17" s="684"/>
      <c r="AU17" s="684"/>
      <c r="AV17" s="684"/>
      <c r="AW17" s="684"/>
      <c r="AX17" s="685"/>
      <c r="AY17" s="683" t="s">
        <v>1265</v>
      </c>
      <c r="AZ17" s="684"/>
      <c r="BA17" s="684"/>
      <c r="BB17" s="684"/>
      <c r="BC17" s="684"/>
      <c r="BD17" s="684"/>
      <c r="BE17" s="684"/>
      <c r="BF17" s="684"/>
      <c r="BG17" s="684"/>
      <c r="BH17" s="684"/>
      <c r="BI17" s="684"/>
      <c r="BJ17" s="684"/>
      <c r="BK17" s="685"/>
    </row>
    <row r="18" spans="1:140" ht="27.75" customHeight="1">
      <c r="B18" s="722"/>
      <c r="C18" s="763"/>
      <c r="D18" s="763"/>
      <c r="E18" s="698"/>
      <c r="F18" s="681">
        <v>0</v>
      </c>
      <c r="G18" s="681"/>
      <c r="H18" s="681"/>
      <c r="I18" s="792">
        <f>E17</f>
        <v>10574969</v>
      </c>
      <c r="J18" s="793"/>
      <c r="K18" s="794"/>
      <c r="L18" s="686"/>
      <c r="M18" s="687"/>
      <c r="N18" s="687"/>
      <c r="O18" s="687"/>
      <c r="P18" s="687"/>
      <c r="Q18" s="687"/>
      <c r="R18" s="687"/>
      <c r="S18" s="687"/>
      <c r="T18" s="687"/>
      <c r="U18" s="687"/>
      <c r="V18" s="687"/>
      <c r="W18" s="687"/>
      <c r="X18" s="687"/>
      <c r="Y18" s="698"/>
      <c r="Z18" s="747"/>
      <c r="AA18" s="747"/>
      <c r="AB18" s="747"/>
      <c r="AC18" s="747"/>
      <c r="AD18" s="747"/>
      <c r="AE18" s="747"/>
      <c r="AF18" s="747"/>
      <c r="AG18" s="747"/>
      <c r="AH18" s="747"/>
      <c r="AI18" s="747"/>
      <c r="AJ18" s="747"/>
      <c r="AK18" s="751"/>
      <c r="AL18" s="687"/>
      <c r="AM18" s="687"/>
      <c r="AN18" s="687"/>
      <c r="AO18" s="687"/>
      <c r="AP18" s="687"/>
      <c r="AQ18" s="687"/>
      <c r="AR18" s="687"/>
      <c r="AS18" s="687"/>
      <c r="AT18" s="687"/>
      <c r="AU18" s="687"/>
      <c r="AV18" s="687"/>
      <c r="AW18" s="687"/>
      <c r="AX18" s="688"/>
      <c r="AY18" s="686"/>
      <c r="AZ18" s="687"/>
      <c r="BA18" s="687"/>
      <c r="BB18" s="687"/>
      <c r="BC18" s="687"/>
      <c r="BD18" s="687"/>
      <c r="BE18" s="687"/>
      <c r="BF18" s="687"/>
      <c r="BG18" s="687"/>
      <c r="BH18" s="687"/>
      <c r="BI18" s="687"/>
      <c r="BJ18" s="687"/>
      <c r="BK18" s="688"/>
    </row>
    <row r="19" spans="1:140" s="115" customFormat="1">
      <c r="A19"/>
      <c r="B19" s="722"/>
      <c r="C19" s="771" t="s">
        <v>1287</v>
      </c>
      <c r="D19" s="771" t="s">
        <v>1281</v>
      </c>
      <c r="E19" s="720">
        <v>97740750</v>
      </c>
      <c r="F19" s="703">
        <v>0.8</v>
      </c>
      <c r="G19" s="704"/>
      <c r="H19" s="704"/>
      <c r="I19" s="703">
        <v>1</v>
      </c>
      <c r="J19" s="704"/>
      <c r="K19" s="789"/>
      <c r="L19" s="702" t="s">
        <v>1265</v>
      </c>
      <c r="M19" s="790"/>
      <c r="N19" s="790"/>
      <c r="O19" s="790"/>
      <c r="P19" s="790"/>
      <c r="Q19" s="790"/>
      <c r="R19" s="790"/>
      <c r="S19" s="790"/>
      <c r="T19" s="790"/>
      <c r="U19" s="790"/>
      <c r="V19" s="790"/>
      <c r="W19" s="790"/>
      <c r="X19" s="795"/>
      <c r="Y19" s="720" t="s">
        <v>1265</v>
      </c>
      <c r="Z19" s="790"/>
      <c r="AA19" s="790"/>
      <c r="AB19" s="790"/>
      <c r="AC19" s="790"/>
      <c r="AD19" s="790"/>
      <c r="AE19" s="790"/>
      <c r="AF19" s="790"/>
      <c r="AG19" s="790"/>
      <c r="AH19" s="790"/>
      <c r="AI19" s="790"/>
      <c r="AJ19" s="790"/>
      <c r="AK19" s="791"/>
      <c r="AL19" s="668" t="s">
        <v>1265</v>
      </c>
      <c r="AM19" s="668"/>
      <c r="AN19" s="668"/>
      <c r="AO19" s="668"/>
      <c r="AP19" s="668"/>
      <c r="AQ19" s="668"/>
      <c r="AR19" s="668"/>
      <c r="AS19" s="668"/>
      <c r="AT19" s="668"/>
      <c r="AU19" s="668"/>
      <c r="AV19" s="668"/>
      <c r="AW19" s="668"/>
      <c r="AX19" s="669"/>
      <c r="AY19" s="667" t="s">
        <v>1265</v>
      </c>
      <c r="AZ19" s="668"/>
      <c r="BA19" s="668"/>
      <c r="BB19" s="668"/>
      <c r="BC19" s="668"/>
      <c r="BD19" s="668"/>
      <c r="BE19" s="668"/>
      <c r="BF19" s="668"/>
      <c r="BG19" s="668"/>
      <c r="BH19" s="668"/>
      <c r="BI19" s="668"/>
      <c r="BJ19" s="668"/>
      <c r="BK19" s="66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row>
    <row r="20" spans="1:140" s="115" customFormat="1" ht="27.75" customHeight="1">
      <c r="A20"/>
      <c r="B20" s="722"/>
      <c r="C20" s="725"/>
      <c r="D20" s="725"/>
      <c r="E20" s="720"/>
      <c r="F20" s="673">
        <f>E19*F19</f>
        <v>78192600</v>
      </c>
      <c r="G20" s="673"/>
      <c r="H20" s="673"/>
      <c r="I20" s="673">
        <f>E19-F20</f>
        <v>19548150</v>
      </c>
      <c r="J20" s="673"/>
      <c r="K20" s="768"/>
      <c r="L20" s="702"/>
      <c r="M20" s="790"/>
      <c r="N20" s="790"/>
      <c r="O20" s="790"/>
      <c r="P20" s="790"/>
      <c r="Q20" s="790"/>
      <c r="R20" s="790"/>
      <c r="S20" s="790"/>
      <c r="T20" s="790"/>
      <c r="U20" s="790"/>
      <c r="V20" s="790"/>
      <c r="W20" s="790"/>
      <c r="X20" s="795"/>
      <c r="Y20" s="720"/>
      <c r="Z20" s="790"/>
      <c r="AA20" s="790"/>
      <c r="AB20" s="790"/>
      <c r="AC20" s="790"/>
      <c r="AD20" s="790"/>
      <c r="AE20" s="790"/>
      <c r="AF20" s="790"/>
      <c r="AG20" s="790"/>
      <c r="AH20" s="790"/>
      <c r="AI20" s="790"/>
      <c r="AJ20" s="790"/>
      <c r="AK20" s="791"/>
      <c r="AL20" s="671"/>
      <c r="AM20" s="671"/>
      <c r="AN20" s="671"/>
      <c r="AO20" s="671"/>
      <c r="AP20" s="671"/>
      <c r="AQ20" s="671"/>
      <c r="AR20" s="671"/>
      <c r="AS20" s="671"/>
      <c r="AT20" s="671"/>
      <c r="AU20" s="671"/>
      <c r="AV20" s="671"/>
      <c r="AW20" s="671"/>
      <c r="AX20" s="672"/>
      <c r="AY20" s="670"/>
      <c r="AZ20" s="671"/>
      <c r="BA20" s="671"/>
      <c r="BB20" s="671"/>
      <c r="BC20" s="671"/>
      <c r="BD20" s="671"/>
      <c r="BE20" s="671"/>
      <c r="BF20" s="671"/>
      <c r="BG20" s="671"/>
      <c r="BH20" s="671"/>
      <c r="BI20" s="671"/>
      <c r="BJ20" s="671"/>
      <c r="BK20" s="672"/>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row>
    <row r="21" spans="1:140">
      <c r="B21" s="722"/>
      <c r="C21" s="762" t="s">
        <v>1288</v>
      </c>
      <c r="D21" s="762" t="s">
        <v>1281</v>
      </c>
      <c r="E21" s="683" t="s">
        <v>1265</v>
      </c>
      <c r="F21" s="684"/>
      <c r="G21" s="684"/>
      <c r="H21" s="684"/>
      <c r="I21" s="684"/>
      <c r="J21" s="684"/>
      <c r="K21" s="685"/>
      <c r="L21" s="689">
        <v>150000000</v>
      </c>
      <c r="M21" s="690">
        <v>0</v>
      </c>
      <c r="N21" s="691"/>
      <c r="O21" s="691"/>
      <c r="P21" s="690">
        <v>0</v>
      </c>
      <c r="Q21" s="691"/>
      <c r="R21" s="691"/>
      <c r="S21" s="690">
        <v>0</v>
      </c>
      <c r="T21" s="691"/>
      <c r="U21" s="691"/>
      <c r="V21" s="690">
        <v>1</v>
      </c>
      <c r="W21" s="691"/>
      <c r="X21" s="692"/>
      <c r="Y21" s="698" t="s">
        <v>1265</v>
      </c>
      <c r="Z21" s="747"/>
      <c r="AA21" s="747"/>
      <c r="AB21" s="747"/>
      <c r="AC21" s="747"/>
      <c r="AD21" s="747"/>
      <c r="AE21" s="747"/>
      <c r="AF21" s="747"/>
      <c r="AG21" s="747"/>
      <c r="AH21" s="747"/>
      <c r="AI21" s="747"/>
      <c r="AJ21" s="747"/>
      <c r="AK21" s="751"/>
      <c r="AL21" s="684" t="s">
        <v>1265</v>
      </c>
      <c r="AM21" s="684"/>
      <c r="AN21" s="684"/>
      <c r="AO21" s="684"/>
      <c r="AP21" s="684"/>
      <c r="AQ21" s="684"/>
      <c r="AR21" s="684"/>
      <c r="AS21" s="684"/>
      <c r="AT21" s="684"/>
      <c r="AU21" s="684"/>
      <c r="AV21" s="684"/>
      <c r="AW21" s="684"/>
      <c r="AX21" s="685"/>
      <c r="AY21" s="683" t="s">
        <v>1265</v>
      </c>
      <c r="AZ21" s="684"/>
      <c r="BA21" s="684"/>
      <c r="BB21" s="684"/>
      <c r="BC21" s="684"/>
      <c r="BD21" s="684"/>
      <c r="BE21" s="684"/>
      <c r="BF21" s="684"/>
      <c r="BG21" s="684"/>
      <c r="BH21" s="684"/>
      <c r="BI21" s="684"/>
      <c r="BJ21" s="684"/>
      <c r="BK21" s="685"/>
    </row>
    <row r="22" spans="1:140" ht="27.75" customHeight="1">
      <c r="B22" s="722"/>
      <c r="C22" s="763"/>
      <c r="D22" s="763"/>
      <c r="E22" s="686"/>
      <c r="F22" s="687"/>
      <c r="G22" s="687"/>
      <c r="H22" s="687"/>
      <c r="I22" s="687"/>
      <c r="J22" s="687"/>
      <c r="K22" s="688"/>
      <c r="L22" s="689"/>
      <c r="M22" s="681">
        <v>0</v>
      </c>
      <c r="N22" s="681"/>
      <c r="O22" s="681"/>
      <c r="P22" s="681">
        <v>0</v>
      </c>
      <c r="Q22" s="681"/>
      <c r="R22" s="681"/>
      <c r="S22" s="681">
        <v>0</v>
      </c>
      <c r="T22" s="681"/>
      <c r="U22" s="681"/>
      <c r="V22" s="681">
        <f>V21*L21</f>
        <v>150000000</v>
      </c>
      <c r="W22" s="681"/>
      <c r="X22" s="682"/>
      <c r="Y22" s="698"/>
      <c r="Z22" s="747"/>
      <c r="AA22" s="747"/>
      <c r="AB22" s="747"/>
      <c r="AC22" s="747"/>
      <c r="AD22" s="747"/>
      <c r="AE22" s="747"/>
      <c r="AF22" s="747"/>
      <c r="AG22" s="747"/>
      <c r="AH22" s="747"/>
      <c r="AI22" s="747"/>
      <c r="AJ22" s="747"/>
      <c r="AK22" s="751"/>
      <c r="AL22" s="687"/>
      <c r="AM22" s="687"/>
      <c r="AN22" s="687"/>
      <c r="AO22" s="687"/>
      <c r="AP22" s="687"/>
      <c r="AQ22" s="687"/>
      <c r="AR22" s="687"/>
      <c r="AS22" s="687"/>
      <c r="AT22" s="687"/>
      <c r="AU22" s="687"/>
      <c r="AV22" s="687"/>
      <c r="AW22" s="687"/>
      <c r="AX22" s="688"/>
      <c r="AY22" s="686"/>
      <c r="AZ22" s="687"/>
      <c r="BA22" s="687"/>
      <c r="BB22" s="687"/>
      <c r="BC22" s="687"/>
      <c r="BD22" s="687"/>
      <c r="BE22" s="687"/>
      <c r="BF22" s="687"/>
      <c r="BG22" s="687"/>
      <c r="BH22" s="687"/>
      <c r="BI22" s="687"/>
      <c r="BJ22" s="687"/>
      <c r="BK22" s="688"/>
    </row>
    <row r="23" spans="1:140" s="115" customFormat="1" ht="15" customHeight="1">
      <c r="A23"/>
      <c r="B23" s="722"/>
      <c r="C23" s="771" t="s">
        <v>1289</v>
      </c>
      <c r="D23" s="771" t="s">
        <v>1281</v>
      </c>
      <c r="E23" s="771" t="s">
        <v>1265</v>
      </c>
      <c r="F23" s="801"/>
      <c r="G23" s="801"/>
      <c r="H23" s="801"/>
      <c r="I23" s="801"/>
      <c r="J23" s="801"/>
      <c r="K23" s="802"/>
      <c r="L23" s="668" t="s">
        <v>1265</v>
      </c>
      <c r="M23" s="668"/>
      <c r="N23" s="668"/>
      <c r="O23" s="668"/>
      <c r="P23" s="668"/>
      <c r="Q23" s="668"/>
      <c r="R23" s="668"/>
      <c r="S23" s="668"/>
      <c r="T23" s="668"/>
      <c r="U23" s="668"/>
      <c r="V23" s="668"/>
      <c r="W23" s="668"/>
      <c r="X23" s="668"/>
      <c r="Y23" s="720">
        <v>1200000000</v>
      </c>
      <c r="Z23" s="703">
        <v>0</v>
      </c>
      <c r="AA23" s="704"/>
      <c r="AB23" s="704"/>
      <c r="AC23" s="703">
        <v>0</v>
      </c>
      <c r="AD23" s="704"/>
      <c r="AE23" s="704"/>
      <c r="AF23" s="703">
        <v>1</v>
      </c>
      <c r="AG23" s="704"/>
      <c r="AH23" s="704"/>
      <c r="AI23" s="703">
        <v>1</v>
      </c>
      <c r="AJ23" s="703"/>
      <c r="AK23" s="761"/>
      <c r="AL23" s="668" t="s">
        <v>1265</v>
      </c>
      <c r="AM23" s="668"/>
      <c r="AN23" s="668"/>
      <c r="AO23" s="668"/>
      <c r="AP23" s="668"/>
      <c r="AQ23" s="668"/>
      <c r="AR23" s="668"/>
      <c r="AS23" s="668"/>
      <c r="AT23" s="668"/>
      <c r="AU23" s="668"/>
      <c r="AV23" s="668"/>
      <c r="AW23" s="668"/>
      <c r="AX23" s="669"/>
      <c r="AY23" s="667" t="s">
        <v>1265</v>
      </c>
      <c r="AZ23" s="668"/>
      <c r="BA23" s="668"/>
      <c r="BB23" s="668"/>
      <c r="BC23" s="668"/>
      <c r="BD23" s="668"/>
      <c r="BE23" s="668"/>
      <c r="BF23" s="668"/>
      <c r="BG23" s="668"/>
      <c r="BH23" s="668"/>
      <c r="BI23" s="668"/>
      <c r="BJ23" s="668"/>
      <c r="BK23" s="669"/>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row>
    <row r="24" spans="1:140" s="115" customFormat="1" ht="27.75" customHeight="1" thickBot="1">
      <c r="A24"/>
      <c r="B24" s="723"/>
      <c r="C24" s="800"/>
      <c r="D24" s="800"/>
      <c r="E24" s="800"/>
      <c r="F24" s="803"/>
      <c r="G24" s="803"/>
      <c r="H24" s="803"/>
      <c r="I24" s="803"/>
      <c r="J24" s="803"/>
      <c r="K24" s="804"/>
      <c r="L24" s="796"/>
      <c r="M24" s="796"/>
      <c r="N24" s="796"/>
      <c r="O24" s="796"/>
      <c r="P24" s="796"/>
      <c r="Q24" s="796"/>
      <c r="R24" s="796"/>
      <c r="S24" s="796"/>
      <c r="T24" s="796"/>
      <c r="U24" s="796"/>
      <c r="V24" s="796"/>
      <c r="W24" s="796"/>
      <c r="X24" s="796"/>
      <c r="Y24" s="785"/>
      <c r="Z24" s="799">
        <v>0</v>
      </c>
      <c r="AA24" s="799"/>
      <c r="AB24" s="799"/>
      <c r="AC24" s="799">
        <v>0</v>
      </c>
      <c r="AD24" s="799"/>
      <c r="AE24" s="799"/>
      <c r="AF24" s="799">
        <f>Y23</f>
        <v>1200000000</v>
      </c>
      <c r="AG24" s="799"/>
      <c r="AH24" s="799"/>
      <c r="AI24" s="896"/>
      <c r="AJ24" s="896"/>
      <c r="AK24" s="897"/>
      <c r="AL24" s="796"/>
      <c r="AM24" s="796"/>
      <c r="AN24" s="796"/>
      <c r="AO24" s="796"/>
      <c r="AP24" s="796"/>
      <c r="AQ24" s="796"/>
      <c r="AR24" s="796"/>
      <c r="AS24" s="796"/>
      <c r="AT24" s="796"/>
      <c r="AU24" s="796"/>
      <c r="AV24" s="796"/>
      <c r="AW24" s="796"/>
      <c r="AX24" s="797"/>
      <c r="AY24" s="798"/>
      <c r="AZ24" s="796"/>
      <c r="BA24" s="796"/>
      <c r="BB24" s="796"/>
      <c r="BC24" s="796"/>
      <c r="BD24" s="796"/>
      <c r="BE24" s="796"/>
      <c r="BF24" s="796"/>
      <c r="BG24" s="796"/>
      <c r="BH24" s="796"/>
      <c r="BI24" s="796"/>
      <c r="BJ24" s="796"/>
      <c r="BK24" s="797"/>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row>
    <row r="25" spans="1:140" ht="18.75" customHeight="1">
      <c r="B25" s="721" t="s">
        <v>1259</v>
      </c>
      <c r="C25" s="628" t="s">
        <v>1290</v>
      </c>
      <c r="D25" s="628" t="s">
        <v>1281</v>
      </c>
      <c r="E25" s="808">
        <v>42594475</v>
      </c>
      <c r="F25" s="805">
        <v>0.5</v>
      </c>
      <c r="G25" s="806"/>
      <c r="H25" s="806"/>
      <c r="I25" s="805">
        <v>1</v>
      </c>
      <c r="J25" s="806"/>
      <c r="K25" s="807"/>
      <c r="L25" s="808">
        <v>95956822</v>
      </c>
      <c r="M25" s="805">
        <f>M26/L25</f>
        <v>0.18202660984333141</v>
      </c>
      <c r="N25" s="806"/>
      <c r="O25" s="806"/>
      <c r="P25" s="805">
        <v>0.45</v>
      </c>
      <c r="Q25" s="806"/>
      <c r="R25" s="806"/>
      <c r="S25" s="805">
        <v>0.72</v>
      </c>
      <c r="T25" s="806"/>
      <c r="U25" s="806"/>
      <c r="V25" s="805">
        <v>1</v>
      </c>
      <c r="W25" s="806"/>
      <c r="X25" s="807"/>
      <c r="Y25" s="808">
        <v>119379016</v>
      </c>
      <c r="Z25" s="805">
        <f>Z26/Y25</f>
        <v>0.13043479098537719</v>
      </c>
      <c r="AA25" s="806"/>
      <c r="AB25" s="806"/>
      <c r="AC25" s="805">
        <v>0.5</v>
      </c>
      <c r="AD25" s="806"/>
      <c r="AE25" s="806"/>
      <c r="AF25" s="805">
        <v>0.75</v>
      </c>
      <c r="AG25" s="806"/>
      <c r="AH25" s="806"/>
      <c r="AI25" s="805">
        <v>1</v>
      </c>
      <c r="AJ25" s="806"/>
      <c r="AK25" s="807"/>
      <c r="AL25" s="808">
        <v>125347966</v>
      </c>
      <c r="AM25" s="805">
        <v>0.25</v>
      </c>
      <c r="AN25" s="806"/>
      <c r="AO25" s="806"/>
      <c r="AP25" s="805">
        <v>0.5</v>
      </c>
      <c r="AQ25" s="806"/>
      <c r="AR25" s="806"/>
      <c r="AS25" s="805">
        <v>0.75</v>
      </c>
      <c r="AT25" s="806"/>
      <c r="AU25" s="806"/>
      <c r="AV25" s="805">
        <v>1</v>
      </c>
      <c r="AW25" s="806"/>
      <c r="AX25" s="812"/>
      <c r="AY25" s="808">
        <f>AL25*1.05</f>
        <v>131615364.30000001</v>
      </c>
      <c r="AZ25" s="805">
        <v>0.25</v>
      </c>
      <c r="BA25" s="806"/>
      <c r="BB25" s="806"/>
      <c r="BC25" s="805">
        <v>0.5</v>
      </c>
      <c r="BD25" s="806"/>
      <c r="BE25" s="806"/>
      <c r="BF25" s="805">
        <v>0.75</v>
      </c>
      <c r="BG25" s="806"/>
      <c r="BH25" s="806"/>
      <c r="BI25" s="805">
        <v>1</v>
      </c>
      <c r="BJ25" s="806"/>
      <c r="BK25" s="812"/>
      <c r="BM25" s="234"/>
      <c r="BN25" s="234"/>
    </row>
    <row r="26" spans="1:140" ht="27.75" customHeight="1">
      <c r="B26" s="722"/>
      <c r="C26" s="763"/>
      <c r="D26" s="763"/>
      <c r="E26" s="698"/>
      <c r="F26" s="681">
        <f>E25*F25</f>
        <v>21297237.5</v>
      </c>
      <c r="G26" s="681"/>
      <c r="H26" s="681"/>
      <c r="I26" s="681">
        <f>F26</f>
        <v>21297237.5</v>
      </c>
      <c r="J26" s="681"/>
      <c r="K26" s="788"/>
      <c r="L26" s="698"/>
      <c r="M26" s="681">
        <v>17466695</v>
      </c>
      <c r="N26" s="681"/>
      <c r="O26" s="681"/>
      <c r="P26" s="681">
        <v>26170042</v>
      </c>
      <c r="Q26" s="681"/>
      <c r="R26" s="681"/>
      <c r="S26" s="681">
        <v>26170042</v>
      </c>
      <c r="T26" s="681"/>
      <c r="U26" s="681"/>
      <c r="V26" s="681">
        <v>26170042</v>
      </c>
      <c r="W26" s="681"/>
      <c r="X26" s="788"/>
      <c r="Y26" s="698"/>
      <c r="Z26" s="681">
        <f>5190393+10380784</f>
        <v>15571177</v>
      </c>
      <c r="AA26" s="681"/>
      <c r="AB26" s="681"/>
      <c r="AC26" s="681">
        <f>10380784*3</f>
        <v>31142352</v>
      </c>
      <c r="AD26" s="681"/>
      <c r="AE26" s="681"/>
      <c r="AF26" s="681">
        <f>AC26</f>
        <v>31142352</v>
      </c>
      <c r="AG26" s="681"/>
      <c r="AH26" s="681"/>
      <c r="AI26" s="681">
        <f>(10380784*2)+20761567</f>
        <v>41523135</v>
      </c>
      <c r="AJ26" s="681"/>
      <c r="AK26" s="788"/>
      <c r="AL26" s="698"/>
      <c r="AM26" s="681">
        <f>AL25/4</f>
        <v>31336991.5</v>
      </c>
      <c r="AN26" s="681"/>
      <c r="AO26" s="681"/>
      <c r="AP26" s="681">
        <f>AM26</f>
        <v>31336991.5</v>
      </c>
      <c r="AQ26" s="681"/>
      <c r="AR26" s="681"/>
      <c r="AS26" s="681">
        <f>AP26</f>
        <v>31336991.5</v>
      </c>
      <c r="AT26" s="681"/>
      <c r="AU26" s="681"/>
      <c r="AV26" s="681">
        <f>AS26</f>
        <v>31336991.5</v>
      </c>
      <c r="AW26" s="681"/>
      <c r="AX26" s="788"/>
      <c r="AY26" s="698"/>
      <c r="AZ26" s="681">
        <f>AY25/4</f>
        <v>32903841.075000003</v>
      </c>
      <c r="BA26" s="681"/>
      <c r="BB26" s="681"/>
      <c r="BC26" s="681">
        <f>AZ26</f>
        <v>32903841.075000003</v>
      </c>
      <c r="BD26" s="681"/>
      <c r="BE26" s="681"/>
      <c r="BF26" s="681">
        <f>BC26</f>
        <v>32903841.075000003</v>
      </c>
      <c r="BG26" s="681"/>
      <c r="BH26" s="681"/>
      <c r="BI26" s="681">
        <f>BF26</f>
        <v>32903841.075000003</v>
      </c>
      <c r="BJ26" s="681"/>
      <c r="BK26" s="788"/>
    </row>
    <row r="27" spans="1:140" s="115" customFormat="1">
      <c r="A27"/>
      <c r="B27" s="722"/>
      <c r="C27" s="771" t="s">
        <v>1291</v>
      </c>
      <c r="D27" s="771" t="s">
        <v>1281</v>
      </c>
      <c r="E27" s="720">
        <v>261818547</v>
      </c>
      <c r="F27" s="703">
        <v>0.5</v>
      </c>
      <c r="G27" s="704"/>
      <c r="H27" s="704"/>
      <c r="I27" s="703">
        <v>1</v>
      </c>
      <c r="J27" s="704"/>
      <c r="K27" s="789"/>
      <c r="L27" s="720">
        <v>685094777</v>
      </c>
      <c r="M27" s="703">
        <f>M28/L27</f>
        <v>0.17697611494124701</v>
      </c>
      <c r="N27" s="704"/>
      <c r="O27" s="704"/>
      <c r="P27" s="703">
        <v>0.45</v>
      </c>
      <c r="Q27" s="704"/>
      <c r="R27" s="704"/>
      <c r="S27" s="703">
        <v>0.72</v>
      </c>
      <c r="T27" s="704"/>
      <c r="U27" s="704"/>
      <c r="V27" s="703">
        <v>1</v>
      </c>
      <c r="W27" s="704"/>
      <c r="X27" s="789"/>
      <c r="Y27" s="720">
        <f>1119287000-Y29-Y31-Y25</f>
        <v>770811715</v>
      </c>
      <c r="Z27" s="809">
        <f>Z28/Y27</f>
        <v>0.22727272638818158</v>
      </c>
      <c r="AA27" s="810"/>
      <c r="AB27" s="811"/>
      <c r="AC27" s="809">
        <v>0.5</v>
      </c>
      <c r="AD27" s="810"/>
      <c r="AE27" s="811"/>
      <c r="AF27" s="809">
        <v>0.75</v>
      </c>
      <c r="AG27" s="810"/>
      <c r="AH27" s="811"/>
      <c r="AI27" s="809">
        <v>1</v>
      </c>
      <c r="AJ27" s="810"/>
      <c r="AK27" s="813"/>
      <c r="AL27" s="720">
        <v>780936000</v>
      </c>
      <c r="AM27" s="809">
        <v>0.25</v>
      </c>
      <c r="AN27" s="810"/>
      <c r="AO27" s="811"/>
      <c r="AP27" s="809">
        <v>0.5</v>
      </c>
      <c r="AQ27" s="810"/>
      <c r="AR27" s="811"/>
      <c r="AS27" s="809">
        <v>0.75</v>
      </c>
      <c r="AT27" s="810"/>
      <c r="AU27" s="811"/>
      <c r="AV27" s="809">
        <v>1</v>
      </c>
      <c r="AW27" s="810"/>
      <c r="AX27" s="813"/>
      <c r="AY27" s="720">
        <f>AL27*1.05</f>
        <v>819982800</v>
      </c>
      <c r="AZ27" s="809">
        <v>0.25</v>
      </c>
      <c r="BA27" s="810"/>
      <c r="BB27" s="811"/>
      <c r="BC27" s="809">
        <v>0.5</v>
      </c>
      <c r="BD27" s="810"/>
      <c r="BE27" s="811"/>
      <c r="BF27" s="809">
        <v>0.75</v>
      </c>
      <c r="BG27" s="810"/>
      <c r="BH27" s="811"/>
      <c r="BI27" s="809">
        <v>1</v>
      </c>
      <c r="BJ27" s="810"/>
      <c r="BK27" s="813"/>
      <c r="BL27"/>
      <c r="BM27" s="234"/>
      <c r="BN27" s="234"/>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row>
    <row r="28" spans="1:140" s="115" customFormat="1" ht="44.25" customHeight="1">
      <c r="A28"/>
      <c r="B28" s="722"/>
      <c r="C28" s="725"/>
      <c r="D28" s="725"/>
      <c r="E28" s="720"/>
      <c r="F28" s="673">
        <f>E27*F27</f>
        <v>130909273.5</v>
      </c>
      <c r="G28" s="673"/>
      <c r="H28" s="673"/>
      <c r="I28" s="673">
        <f>F28</f>
        <v>130909273.5</v>
      </c>
      <c r="J28" s="673"/>
      <c r="K28" s="768"/>
      <c r="L28" s="720"/>
      <c r="M28" s="673">
        <v>121245412</v>
      </c>
      <c r="N28" s="673"/>
      <c r="O28" s="673"/>
      <c r="P28" s="673">
        <v>181868117</v>
      </c>
      <c r="Q28" s="673"/>
      <c r="R28" s="673"/>
      <c r="S28" s="673">
        <v>181868117</v>
      </c>
      <c r="T28" s="673"/>
      <c r="U28" s="673"/>
      <c r="V28" s="673">
        <v>200113131</v>
      </c>
      <c r="W28" s="673"/>
      <c r="X28" s="768"/>
      <c r="Y28" s="720"/>
      <c r="Z28" s="673">
        <f>(70073792*2)+(70073792/2)</f>
        <v>175184480</v>
      </c>
      <c r="AA28" s="673"/>
      <c r="AB28" s="673"/>
      <c r="AC28" s="673">
        <f>70073792*3</f>
        <v>210221376</v>
      </c>
      <c r="AD28" s="673"/>
      <c r="AE28" s="673"/>
      <c r="AF28" s="673">
        <f>AC28</f>
        <v>210221376</v>
      </c>
      <c r="AG28" s="673"/>
      <c r="AH28" s="673"/>
      <c r="AI28" s="673">
        <f>Y27-Z28-AC28-AF28</f>
        <v>175184483</v>
      </c>
      <c r="AJ28" s="673"/>
      <c r="AK28" s="768"/>
      <c r="AL28" s="720"/>
      <c r="AM28" s="673">
        <f>AL27/4</f>
        <v>195234000</v>
      </c>
      <c r="AN28" s="673"/>
      <c r="AO28" s="673"/>
      <c r="AP28" s="673">
        <f>AM28</f>
        <v>195234000</v>
      </c>
      <c r="AQ28" s="673"/>
      <c r="AR28" s="673"/>
      <c r="AS28" s="673">
        <f>AP28</f>
        <v>195234000</v>
      </c>
      <c r="AT28" s="673"/>
      <c r="AU28" s="673"/>
      <c r="AV28" s="673">
        <f>AS28</f>
        <v>195234000</v>
      </c>
      <c r="AW28" s="673"/>
      <c r="AX28" s="768"/>
      <c r="AY28" s="720"/>
      <c r="AZ28" s="673">
        <f>AY27/4</f>
        <v>204995700</v>
      </c>
      <c r="BA28" s="673"/>
      <c r="BB28" s="673"/>
      <c r="BC28" s="673">
        <f>AZ28</f>
        <v>204995700</v>
      </c>
      <c r="BD28" s="673"/>
      <c r="BE28" s="673"/>
      <c r="BF28" s="673">
        <f>BC28</f>
        <v>204995700</v>
      </c>
      <c r="BG28" s="673"/>
      <c r="BH28" s="673"/>
      <c r="BI28" s="673">
        <f>BF28</f>
        <v>204995700</v>
      </c>
      <c r="BJ28" s="673"/>
      <c r="BK28" s="76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row>
    <row r="29" spans="1:140">
      <c r="B29" s="722"/>
      <c r="C29" s="762" t="s">
        <v>1292</v>
      </c>
      <c r="D29" s="762" t="s">
        <v>1281</v>
      </c>
      <c r="E29" s="698">
        <v>51113370</v>
      </c>
      <c r="F29" s="690">
        <v>0.5</v>
      </c>
      <c r="G29" s="691"/>
      <c r="H29" s="691"/>
      <c r="I29" s="690">
        <v>0.5</v>
      </c>
      <c r="J29" s="691"/>
      <c r="K29" s="787"/>
      <c r="L29" s="698">
        <v>107217881</v>
      </c>
      <c r="M29" s="690">
        <v>0.1</v>
      </c>
      <c r="N29" s="691"/>
      <c r="O29" s="691"/>
      <c r="P29" s="690">
        <v>0.4</v>
      </c>
      <c r="Q29" s="691"/>
      <c r="R29" s="691"/>
      <c r="S29" s="690">
        <v>0.7</v>
      </c>
      <c r="T29" s="691"/>
      <c r="U29" s="691"/>
      <c r="V29" s="690">
        <v>1</v>
      </c>
      <c r="W29" s="691"/>
      <c r="X29" s="787"/>
      <c r="Y29" s="698">
        <v>130231658</v>
      </c>
      <c r="Z29" s="690">
        <f>Z30/Y29</f>
        <v>0.21662344957629273</v>
      </c>
      <c r="AA29" s="691"/>
      <c r="AB29" s="691"/>
      <c r="AC29" s="690">
        <v>0.5</v>
      </c>
      <c r="AD29" s="691"/>
      <c r="AE29" s="691"/>
      <c r="AF29" s="690">
        <v>0.75</v>
      </c>
      <c r="AG29" s="691"/>
      <c r="AH29" s="691"/>
      <c r="AI29" s="690">
        <v>1</v>
      </c>
      <c r="AJ29" s="691"/>
      <c r="AK29" s="787"/>
      <c r="AL29" s="683" t="s">
        <v>1265</v>
      </c>
      <c r="AM29" s="684"/>
      <c r="AN29" s="684"/>
      <c r="AO29" s="684"/>
      <c r="AP29" s="684"/>
      <c r="AQ29" s="684"/>
      <c r="AR29" s="684"/>
      <c r="AS29" s="684"/>
      <c r="AT29" s="684"/>
      <c r="AU29" s="684"/>
      <c r="AV29" s="684"/>
      <c r="AW29" s="684"/>
      <c r="AX29" s="685"/>
      <c r="AY29" s="683" t="s">
        <v>1265</v>
      </c>
      <c r="AZ29" s="684"/>
      <c r="BA29" s="684"/>
      <c r="BB29" s="684"/>
      <c r="BC29" s="684"/>
      <c r="BD29" s="684"/>
      <c r="BE29" s="684"/>
      <c r="BF29" s="684"/>
      <c r="BG29" s="684"/>
      <c r="BH29" s="684"/>
      <c r="BI29" s="684"/>
      <c r="BJ29" s="684"/>
      <c r="BK29" s="685"/>
      <c r="BM29" s="234"/>
      <c r="BN29" s="234"/>
    </row>
    <row r="30" spans="1:140" ht="27.75" customHeight="1">
      <c r="B30" s="722"/>
      <c r="C30" s="763"/>
      <c r="D30" s="763"/>
      <c r="E30" s="698"/>
      <c r="F30" s="681">
        <f>E29*F29</f>
        <v>25556685</v>
      </c>
      <c r="G30" s="681"/>
      <c r="H30" s="681"/>
      <c r="I30" s="681">
        <f>E29*I29</f>
        <v>25556685</v>
      </c>
      <c r="J30" s="681"/>
      <c r="K30" s="788"/>
      <c r="L30" s="698"/>
      <c r="M30" s="681">
        <v>19494161</v>
      </c>
      <c r="N30" s="681"/>
      <c r="O30" s="681"/>
      <c r="P30" s="681">
        <v>29241240</v>
      </c>
      <c r="Q30" s="681"/>
      <c r="R30" s="681"/>
      <c r="S30" s="681">
        <v>29241240</v>
      </c>
      <c r="T30" s="681"/>
      <c r="U30" s="681"/>
      <c r="V30" s="681">
        <v>29241240</v>
      </c>
      <c r="W30" s="681"/>
      <c r="X30" s="788"/>
      <c r="Y30" s="698"/>
      <c r="Z30" s="681">
        <f>5562247+(11324492*2)</f>
        <v>28211231</v>
      </c>
      <c r="AA30" s="681"/>
      <c r="AB30" s="681"/>
      <c r="AC30" s="681">
        <f>11324492*3</f>
        <v>33973476</v>
      </c>
      <c r="AD30" s="681"/>
      <c r="AE30" s="681"/>
      <c r="AF30" s="681">
        <f>AC30</f>
        <v>33973476</v>
      </c>
      <c r="AG30" s="681"/>
      <c r="AH30" s="681"/>
      <c r="AI30" s="681">
        <f>Y29-Z30-AC30-AF30</f>
        <v>34073475</v>
      </c>
      <c r="AJ30" s="681"/>
      <c r="AK30" s="788"/>
      <c r="AL30" s="686"/>
      <c r="AM30" s="687"/>
      <c r="AN30" s="687"/>
      <c r="AO30" s="687"/>
      <c r="AP30" s="687"/>
      <c r="AQ30" s="687"/>
      <c r="AR30" s="687"/>
      <c r="AS30" s="687"/>
      <c r="AT30" s="687"/>
      <c r="AU30" s="687"/>
      <c r="AV30" s="687"/>
      <c r="AW30" s="687"/>
      <c r="AX30" s="688"/>
      <c r="AY30" s="686"/>
      <c r="AZ30" s="687"/>
      <c r="BA30" s="687"/>
      <c r="BB30" s="687"/>
      <c r="BC30" s="687"/>
      <c r="BD30" s="687"/>
      <c r="BE30" s="687"/>
      <c r="BF30" s="687"/>
      <c r="BG30" s="687"/>
      <c r="BH30" s="687"/>
      <c r="BI30" s="687"/>
      <c r="BJ30" s="687"/>
      <c r="BK30" s="688"/>
    </row>
    <row r="31" spans="1:140" s="115" customFormat="1">
      <c r="A31"/>
      <c r="B31" s="722"/>
      <c r="C31" s="771" t="s">
        <v>1293</v>
      </c>
      <c r="D31" s="771" t="s">
        <v>1281</v>
      </c>
      <c r="E31" s="771" t="s">
        <v>1265</v>
      </c>
      <c r="F31" s="801"/>
      <c r="G31" s="801"/>
      <c r="H31" s="801"/>
      <c r="I31" s="801"/>
      <c r="J31" s="801"/>
      <c r="K31" s="802"/>
      <c r="L31" s="667" t="s">
        <v>1265</v>
      </c>
      <c r="M31" s="668"/>
      <c r="N31" s="668"/>
      <c r="O31" s="668"/>
      <c r="P31" s="668"/>
      <c r="Q31" s="668"/>
      <c r="R31" s="668"/>
      <c r="S31" s="668"/>
      <c r="T31" s="668"/>
      <c r="U31" s="668"/>
      <c r="V31" s="668"/>
      <c r="W31" s="668"/>
      <c r="X31" s="669"/>
      <c r="Y31" s="720">
        <v>98864611</v>
      </c>
      <c r="Z31" s="703">
        <f>Z32/Y31</f>
        <v>0.15750000776314185</v>
      </c>
      <c r="AA31" s="704"/>
      <c r="AB31" s="704"/>
      <c r="AC31" s="703">
        <v>0.5</v>
      </c>
      <c r="AD31" s="704"/>
      <c r="AE31" s="704"/>
      <c r="AF31" s="703">
        <v>0.75</v>
      </c>
      <c r="AG31" s="704"/>
      <c r="AH31" s="704"/>
      <c r="AI31" s="703">
        <v>1</v>
      </c>
      <c r="AJ31" s="704"/>
      <c r="AK31" s="789"/>
      <c r="AL31" s="720">
        <v>103807841</v>
      </c>
      <c r="AM31" s="703">
        <v>0.25</v>
      </c>
      <c r="AN31" s="704"/>
      <c r="AO31" s="704"/>
      <c r="AP31" s="703">
        <v>0.5</v>
      </c>
      <c r="AQ31" s="704"/>
      <c r="AR31" s="704"/>
      <c r="AS31" s="703">
        <v>0.75</v>
      </c>
      <c r="AT31" s="704"/>
      <c r="AU31" s="704"/>
      <c r="AV31" s="703">
        <v>1</v>
      </c>
      <c r="AW31" s="704"/>
      <c r="AX31" s="705"/>
      <c r="AY31" s="667" t="s">
        <v>1265</v>
      </c>
      <c r="AZ31" s="668"/>
      <c r="BA31" s="668"/>
      <c r="BB31" s="668"/>
      <c r="BC31" s="668"/>
      <c r="BD31" s="668"/>
      <c r="BE31" s="668"/>
      <c r="BF31" s="668"/>
      <c r="BG31" s="668"/>
      <c r="BH31" s="668"/>
      <c r="BI31" s="668"/>
      <c r="BJ31" s="668"/>
      <c r="BK31" s="669"/>
      <c r="BL31"/>
      <c r="BM31" s="234"/>
      <c r="BN31" s="234"/>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row>
    <row r="32" spans="1:140" s="115" customFormat="1" ht="27.75" customHeight="1" thickBot="1">
      <c r="A32"/>
      <c r="B32" s="723"/>
      <c r="C32" s="800"/>
      <c r="D32" s="800"/>
      <c r="E32" s="800"/>
      <c r="F32" s="803"/>
      <c r="G32" s="803"/>
      <c r="H32" s="803"/>
      <c r="I32" s="803"/>
      <c r="J32" s="803"/>
      <c r="K32" s="804"/>
      <c r="L32" s="798"/>
      <c r="M32" s="796"/>
      <c r="N32" s="796"/>
      <c r="O32" s="796"/>
      <c r="P32" s="796"/>
      <c r="Q32" s="796"/>
      <c r="R32" s="796"/>
      <c r="S32" s="796"/>
      <c r="T32" s="796"/>
      <c r="U32" s="796"/>
      <c r="V32" s="796"/>
      <c r="W32" s="796"/>
      <c r="X32" s="797"/>
      <c r="Y32" s="814"/>
      <c r="Z32" s="823">
        <v>15571177</v>
      </c>
      <c r="AA32" s="823"/>
      <c r="AB32" s="823"/>
      <c r="AC32" s="823">
        <v>31142352</v>
      </c>
      <c r="AD32" s="823"/>
      <c r="AE32" s="823"/>
      <c r="AF32" s="823">
        <v>31142352</v>
      </c>
      <c r="AG32" s="823"/>
      <c r="AH32" s="823"/>
      <c r="AI32" s="823">
        <f>(10380784*2)+247162</f>
        <v>21008730</v>
      </c>
      <c r="AJ32" s="823"/>
      <c r="AK32" s="824"/>
      <c r="AL32" s="814"/>
      <c r="AM32" s="823">
        <f>AL31/4</f>
        <v>25951960.25</v>
      </c>
      <c r="AN32" s="823"/>
      <c r="AO32" s="823"/>
      <c r="AP32" s="823">
        <f>AM32</f>
        <v>25951960.25</v>
      </c>
      <c r="AQ32" s="823"/>
      <c r="AR32" s="823"/>
      <c r="AS32" s="823">
        <f>AP32</f>
        <v>25951960.25</v>
      </c>
      <c r="AT32" s="823"/>
      <c r="AU32" s="823"/>
      <c r="AV32" s="823">
        <f>AS32</f>
        <v>25951960.25</v>
      </c>
      <c r="AW32" s="823"/>
      <c r="AX32" s="824"/>
      <c r="AY32" s="798"/>
      <c r="AZ32" s="796"/>
      <c r="BA32" s="796"/>
      <c r="BB32" s="796"/>
      <c r="BC32" s="796"/>
      <c r="BD32" s="796"/>
      <c r="BE32" s="796"/>
      <c r="BF32" s="796"/>
      <c r="BG32" s="796"/>
      <c r="BH32" s="796"/>
      <c r="BI32" s="796"/>
      <c r="BJ32" s="796"/>
      <c r="BK32" s="797"/>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row>
    <row r="33" spans="1:140" ht="17.25" customHeight="1" thickBot="1">
      <c r="B33" s="51"/>
      <c r="C33" s="52"/>
      <c r="D33" s="52"/>
      <c r="E33" s="54"/>
      <c r="F33" s="50"/>
      <c r="G33" s="50"/>
      <c r="H33" s="50"/>
      <c r="I33" s="50"/>
      <c r="J33" s="50"/>
      <c r="K33" s="50"/>
      <c r="L33" s="54"/>
      <c r="M33" s="50"/>
      <c r="N33" s="50"/>
      <c r="O33" s="50"/>
      <c r="P33" s="50"/>
      <c r="Q33" s="50"/>
      <c r="R33" s="50"/>
      <c r="S33" s="50"/>
      <c r="T33" s="50"/>
      <c r="U33" s="50"/>
      <c r="V33" s="50"/>
      <c r="W33" s="50"/>
      <c r="X33" s="50"/>
      <c r="Y33" s="54"/>
      <c r="Z33" s="50"/>
      <c r="AA33" s="50"/>
      <c r="AB33" s="50"/>
      <c r="AC33" s="50"/>
      <c r="AD33" s="50"/>
      <c r="AE33" s="50"/>
      <c r="AF33" s="50"/>
      <c r="AG33" s="50"/>
      <c r="AH33" s="50"/>
      <c r="AI33" s="50"/>
      <c r="AJ33" s="50"/>
      <c r="AK33" s="50"/>
      <c r="AL33" s="54"/>
      <c r="AM33" s="50"/>
      <c r="AN33" s="50"/>
      <c r="AO33" s="50"/>
      <c r="AP33" s="50"/>
      <c r="AQ33" s="50"/>
      <c r="AR33" s="50"/>
      <c r="AS33" s="50"/>
      <c r="AT33" s="50"/>
      <c r="AU33" s="50"/>
      <c r="AV33" s="50"/>
      <c r="AW33" s="50"/>
      <c r="AX33" s="50"/>
      <c r="AY33" s="54"/>
      <c r="AZ33" s="50"/>
      <c r="BA33" s="50"/>
      <c r="BB33" s="50"/>
      <c r="BC33" s="50"/>
      <c r="BD33" s="50"/>
      <c r="BE33" s="50"/>
      <c r="BF33" s="50"/>
      <c r="BG33" s="50"/>
      <c r="BH33" s="50"/>
      <c r="BI33" s="50"/>
      <c r="BJ33" s="50"/>
      <c r="BK33" s="50"/>
      <c r="BN33" s="234"/>
    </row>
    <row r="34" spans="1:140" ht="27" customHeight="1" thickBot="1">
      <c r="B34" s="729"/>
      <c r="C34" s="729"/>
      <c r="D34" s="208"/>
      <c r="E34" s="730">
        <v>2020</v>
      </c>
      <c r="F34" s="731"/>
      <c r="G34" s="731"/>
      <c r="H34" s="731"/>
      <c r="I34" s="731"/>
      <c r="J34" s="731"/>
      <c r="K34" s="732"/>
      <c r="L34" s="822">
        <v>2021</v>
      </c>
      <c r="M34" s="733"/>
      <c r="N34" s="733"/>
      <c r="O34" s="733"/>
      <c r="P34" s="733"/>
      <c r="Q34" s="733"/>
      <c r="R34" s="733"/>
      <c r="S34" s="733"/>
      <c r="T34" s="733"/>
      <c r="U34" s="733"/>
      <c r="V34" s="733"/>
      <c r="W34" s="733"/>
      <c r="X34" s="734"/>
      <c r="Y34" s="735">
        <v>2022</v>
      </c>
      <c r="Z34" s="736"/>
      <c r="AA34" s="736"/>
      <c r="AB34" s="736"/>
      <c r="AC34" s="736"/>
      <c r="AD34" s="736"/>
      <c r="AE34" s="736"/>
      <c r="AF34" s="736"/>
      <c r="AG34" s="736"/>
      <c r="AH34" s="736"/>
      <c r="AI34" s="736"/>
      <c r="AJ34" s="736"/>
      <c r="AK34" s="737"/>
      <c r="AL34" s="738" t="s">
        <v>1239</v>
      </c>
      <c r="AM34" s="739"/>
      <c r="AN34" s="739"/>
      <c r="AO34" s="739"/>
      <c r="AP34" s="739"/>
      <c r="AQ34" s="739"/>
      <c r="AR34" s="739"/>
      <c r="AS34" s="739"/>
      <c r="AT34" s="739"/>
      <c r="AU34" s="739"/>
      <c r="AV34" s="739"/>
      <c r="AW34" s="739"/>
      <c r="AX34" s="740"/>
      <c r="AY34" s="741" t="s">
        <v>1240</v>
      </c>
      <c r="AZ34" s="742"/>
      <c r="BA34" s="742"/>
      <c r="BB34" s="742"/>
      <c r="BC34" s="742"/>
      <c r="BD34" s="742"/>
      <c r="BE34" s="742"/>
      <c r="BF34" s="742"/>
      <c r="BG34" s="742"/>
      <c r="BH34" s="742"/>
      <c r="BI34" s="742"/>
      <c r="BJ34" s="742"/>
      <c r="BK34" s="743"/>
    </row>
    <row r="35" spans="1:140" ht="19.5" customHeight="1" thickBot="1">
      <c r="B35" s="706" t="s">
        <v>1294</v>
      </c>
      <c r="C35" s="815"/>
      <c r="D35" s="815"/>
      <c r="E35" s="816">
        <v>1</v>
      </c>
      <c r="F35" s="817"/>
      <c r="G35" s="817"/>
      <c r="H35" s="817"/>
      <c r="I35" s="817"/>
      <c r="J35" s="817"/>
      <c r="K35" s="818"/>
      <c r="L35" s="816">
        <v>1</v>
      </c>
      <c r="M35" s="817"/>
      <c r="N35" s="817"/>
      <c r="O35" s="817"/>
      <c r="P35" s="817"/>
      <c r="Q35" s="817"/>
      <c r="R35" s="817"/>
      <c r="S35" s="817"/>
      <c r="T35" s="817"/>
      <c r="U35" s="817"/>
      <c r="V35" s="817"/>
      <c r="W35" s="817"/>
      <c r="X35" s="818"/>
      <c r="Y35" s="819">
        <v>0.64</v>
      </c>
      <c r="Z35" s="820"/>
      <c r="AA35" s="820"/>
      <c r="AB35" s="820"/>
      <c r="AC35" s="820"/>
      <c r="AD35" s="820"/>
      <c r="AE35" s="820"/>
      <c r="AF35" s="820"/>
      <c r="AG35" s="820"/>
      <c r="AH35" s="820"/>
      <c r="AI35" s="820"/>
      <c r="AJ35" s="820"/>
      <c r="AK35" s="821"/>
      <c r="AL35" s="816">
        <v>0.91</v>
      </c>
      <c r="AM35" s="817"/>
      <c r="AN35" s="817"/>
      <c r="AO35" s="817"/>
      <c r="AP35" s="817"/>
      <c r="AQ35" s="817"/>
      <c r="AR35" s="817"/>
      <c r="AS35" s="817"/>
      <c r="AT35" s="817"/>
      <c r="AU35" s="817"/>
      <c r="AV35" s="817"/>
      <c r="AW35" s="817"/>
      <c r="AX35" s="818"/>
      <c r="AY35" s="816">
        <v>1</v>
      </c>
      <c r="AZ35" s="817"/>
      <c r="BA35" s="817"/>
      <c r="BB35" s="817"/>
      <c r="BC35" s="817"/>
      <c r="BD35" s="817"/>
      <c r="BE35" s="817"/>
      <c r="BF35" s="817"/>
      <c r="BG35" s="817"/>
      <c r="BH35" s="817"/>
      <c r="BI35" s="817"/>
      <c r="BJ35" s="817"/>
      <c r="BK35" s="818"/>
    </row>
    <row r="36" spans="1:140" s="15" customFormat="1" ht="24" customHeight="1" thickBot="1">
      <c r="B36" s="44" t="s">
        <v>1277</v>
      </c>
      <c r="C36" s="194" t="s">
        <v>1278</v>
      </c>
      <c r="D36" s="44" t="s">
        <v>1279</v>
      </c>
      <c r="E36" s="210" t="s">
        <v>1263</v>
      </c>
      <c r="F36" s="826" t="s">
        <v>1249</v>
      </c>
      <c r="G36" s="758"/>
      <c r="H36" s="754"/>
      <c r="I36" s="757" t="s">
        <v>1250</v>
      </c>
      <c r="J36" s="758"/>
      <c r="K36" s="758"/>
      <c r="L36" s="210" t="s">
        <v>1263</v>
      </c>
      <c r="M36" s="827" t="s">
        <v>1252</v>
      </c>
      <c r="N36" s="755"/>
      <c r="O36" s="755"/>
      <c r="P36" s="755" t="s">
        <v>1253</v>
      </c>
      <c r="Q36" s="755"/>
      <c r="R36" s="755"/>
      <c r="S36" s="755" t="s">
        <v>1249</v>
      </c>
      <c r="T36" s="755"/>
      <c r="U36" s="755"/>
      <c r="V36" s="755" t="s">
        <v>1250</v>
      </c>
      <c r="W36" s="755"/>
      <c r="X36" s="756"/>
      <c r="Y36" s="211" t="s">
        <v>1262</v>
      </c>
      <c r="Z36" s="615" t="s">
        <v>1252</v>
      </c>
      <c r="AA36" s="615"/>
      <c r="AB36" s="615"/>
      <c r="AC36" s="615" t="s">
        <v>1253</v>
      </c>
      <c r="AD36" s="615"/>
      <c r="AE36" s="615"/>
      <c r="AF36" s="615" t="s">
        <v>1249</v>
      </c>
      <c r="AG36" s="615"/>
      <c r="AH36" s="615"/>
      <c r="AI36" s="615" t="s">
        <v>1250</v>
      </c>
      <c r="AJ36" s="615"/>
      <c r="AK36" s="616"/>
      <c r="AL36" s="211" t="s">
        <v>1262</v>
      </c>
      <c r="AM36" s="825" t="s">
        <v>1252</v>
      </c>
      <c r="AN36" s="615"/>
      <c r="AO36" s="615"/>
      <c r="AP36" s="615" t="s">
        <v>1253</v>
      </c>
      <c r="AQ36" s="615"/>
      <c r="AR36" s="615"/>
      <c r="AS36" s="615" t="s">
        <v>1249</v>
      </c>
      <c r="AT36" s="615"/>
      <c r="AU36" s="615"/>
      <c r="AV36" s="615" t="s">
        <v>1250</v>
      </c>
      <c r="AW36" s="615"/>
      <c r="AX36" s="616"/>
      <c r="AY36" s="211" t="s">
        <v>1262</v>
      </c>
      <c r="AZ36" s="825" t="s">
        <v>1252</v>
      </c>
      <c r="BA36" s="615"/>
      <c r="BB36" s="615"/>
      <c r="BC36" s="615" t="s">
        <v>1253</v>
      </c>
      <c r="BD36" s="615"/>
      <c r="BE36" s="615"/>
      <c r="BF36" s="615" t="s">
        <v>1249</v>
      </c>
      <c r="BG36" s="615"/>
      <c r="BH36" s="615"/>
      <c r="BI36" s="615" t="s">
        <v>1250</v>
      </c>
      <c r="BJ36" s="615"/>
      <c r="BK36" s="616"/>
    </row>
    <row r="37" spans="1:140">
      <c r="B37" s="721" t="s">
        <v>1164</v>
      </c>
      <c r="C37" s="628" t="s">
        <v>1295</v>
      </c>
      <c r="D37" s="628" t="s">
        <v>1281</v>
      </c>
      <c r="E37" s="828" t="s">
        <v>1265</v>
      </c>
      <c r="F37" s="829"/>
      <c r="G37" s="829"/>
      <c r="H37" s="829"/>
      <c r="I37" s="829"/>
      <c r="J37" s="829"/>
      <c r="K37" s="830"/>
      <c r="L37" s="831">
        <v>261647218</v>
      </c>
      <c r="M37" s="805">
        <v>1</v>
      </c>
      <c r="N37" s="806"/>
      <c r="O37" s="806"/>
      <c r="P37" s="805">
        <v>1</v>
      </c>
      <c r="Q37" s="805"/>
      <c r="R37" s="805"/>
      <c r="S37" s="805"/>
      <c r="T37" s="805"/>
      <c r="U37" s="805"/>
      <c r="V37" s="805"/>
      <c r="W37" s="805"/>
      <c r="X37" s="837"/>
      <c r="Y37" s="838">
        <v>290600000</v>
      </c>
      <c r="Z37" s="834">
        <v>1</v>
      </c>
      <c r="AA37" s="835"/>
      <c r="AB37" s="835"/>
      <c r="AC37" s="839">
        <v>1</v>
      </c>
      <c r="AD37" s="840"/>
      <c r="AE37" s="840"/>
      <c r="AF37" s="840"/>
      <c r="AG37" s="840"/>
      <c r="AH37" s="840"/>
      <c r="AI37" s="840"/>
      <c r="AJ37" s="840"/>
      <c r="AK37" s="840"/>
      <c r="AL37" s="784">
        <f>Y37*1.05</f>
        <v>305130000</v>
      </c>
      <c r="AM37" s="834">
        <v>0.8</v>
      </c>
      <c r="AN37" s="835"/>
      <c r="AO37" s="835"/>
      <c r="AP37" s="832">
        <v>1</v>
      </c>
      <c r="AQ37" s="833"/>
      <c r="AR37" s="833"/>
      <c r="AS37" s="833"/>
      <c r="AT37" s="833"/>
      <c r="AU37" s="833"/>
      <c r="AV37" s="833"/>
      <c r="AW37" s="833"/>
      <c r="AX37" s="833"/>
      <c r="AY37" s="784">
        <f>AL37*1.05</f>
        <v>320386500</v>
      </c>
      <c r="AZ37" s="834">
        <v>0.8</v>
      </c>
      <c r="BA37" s="835"/>
      <c r="BB37" s="835"/>
      <c r="BC37" s="832">
        <v>1</v>
      </c>
      <c r="BD37" s="833"/>
      <c r="BE37" s="833"/>
      <c r="BF37" s="833"/>
      <c r="BG37" s="833"/>
      <c r="BH37" s="833"/>
      <c r="BI37" s="833"/>
      <c r="BJ37" s="833"/>
      <c r="BK37" s="836"/>
    </row>
    <row r="38" spans="1:140" ht="27.75" customHeight="1">
      <c r="B38" s="722"/>
      <c r="C38" s="763"/>
      <c r="D38" s="763"/>
      <c r="E38" s="686"/>
      <c r="F38" s="687"/>
      <c r="G38" s="687"/>
      <c r="H38" s="687"/>
      <c r="I38" s="687"/>
      <c r="J38" s="687"/>
      <c r="K38" s="688"/>
      <c r="L38" s="689"/>
      <c r="M38" s="681">
        <f>L37</f>
        <v>261647218</v>
      </c>
      <c r="N38" s="681"/>
      <c r="O38" s="681"/>
      <c r="P38" s="690"/>
      <c r="Q38" s="690"/>
      <c r="R38" s="690"/>
      <c r="S38" s="690"/>
      <c r="T38" s="690"/>
      <c r="U38" s="690"/>
      <c r="V38" s="690"/>
      <c r="W38" s="690"/>
      <c r="X38" s="697"/>
      <c r="Y38" s="782"/>
      <c r="Z38" s="681">
        <f>Y37</f>
        <v>290600000</v>
      </c>
      <c r="AA38" s="681"/>
      <c r="AB38" s="681"/>
      <c r="AC38" s="778"/>
      <c r="AD38" s="779"/>
      <c r="AE38" s="779"/>
      <c r="AF38" s="779"/>
      <c r="AG38" s="779"/>
      <c r="AH38" s="779"/>
      <c r="AI38" s="779"/>
      <c r="AJ38" s="779"/>
      <c r="AK38" s="779"/>
      <c r="AL38" s="698"/>
      <c r="AM38" s="681">
        <f>AL37</f>
        <v>305130000</v>
      </c>
      <c r="AN38" s="681"/>
      <c r="AO38" s="681"/>
      <c r="AP38" s="778"/>
      <c r="AQ38" s="779"/>
      <c r="AR38" s="779"/>
      <c r="AS38" s="779"/>
      <c r="AT38" s="779"/>
      <c r="AU38" s="779"/>
      <c r="AV38" s="779"/>
      <c r="AW38" s="779"/>
      <c r="AX38" s="779"/>
      <c r="AY38" s="698"/>
      <c r="AZ38" s="681">
        <f>AY37</f>
        <v>320386500</v>
      </c>
      <c r="BA38" s="681"/>
      <c r="BB38" s="681"/>
      <c r="BC38" s="778"/>
      <c r="BD38" s="779"/>
      <c r="BE38" s="779"/>
      <c r="BF38" s="779"/>
      <c r="BG38" s="779"/>
      <c r="BH38" s="779"/>
      <c r="BI38" s="779"/>
      <c r="BJ38" s="779"/>
      <c r="BK38" s="780"/>
    </row>
    <row r="39" spans="1:140" s="115" customFormat="1">
      <c r="A39"/>
      <c r="B39" s="722"/>
      <c r="C39" s="771" t="s">
        <v>1296</v>
      </c>
      <c r="D39" s="771" t="s">
        <v>1281</v>
      </c>
      <c r="E39" s="667" t="s">
        <v>1265</v>
      </c>
      <c r="F39" s="668"/>
      <c r="G39" s="668"/>
      <c r="H39" s="668"/>
      <c r="I39" s="668"/>
      <c r="J39" s="668"/>
      <c r="K39" s="669"/>
      <c r="L39" s="702">
        <f>190537000+67000000</f>
        <v>257537000</v>
      </c>
      <c r="M39" s="703">
        <v>0</v>
      </c>
      <c r="N39" s="704"/>
      <c r="O39" s="704"/>
      <c r="P39" s="703">
        <v>0</v>
      </c>
      <c r="Q39" s="704"/>
      <c r="R39" s="704"/>
      <c r="S39" s="703">
        <v>1</v>
      </c>
      <c r="T39" s="704"/>
      <c r="U39" s="704"/>
      <c r="V39" s="703">
        <v>1</v>
      </c>
      <c r="W39" s="704"/>
      <c r="X39" s="789"/>
      <c r="Y39" s="786">
        <v>338645000</v>
      </c>
      <c r="Z39" s="703">
        <v>0</v>
      </c>
      <c r="AA39" s="704"/>
      <c r="AB39" s="704"/>
      <c r="AC39" s="703">
        <v>0</v>
      </c>
      <c r="AD39" s="704"/>
      <c r="AE39" s="704"/>
      <c r="AF39" s="703">
        <v>1</v>
      </c>
      <c r="AG39" s="704"/>
      <c r="AH39" s="704"/>
      <c r="AI39" s="772">
        <v>1</v>
      </c>
      <c r="AJ39" s="773"/>
      <c r="AK39" s="774"/>
      <c r="AL39" s="720">
        <f>Y39*1.05</f>
        <v>355577250</v>
      </c>
      <c r="AM39" s="703">
        <v>0</v>
      </c>
      <c r="AN39" s="704"/>
      <c r="AO39" s="704"/>
      <c r="AP39" s="703">
        <v>0.3</v>
      </c>
      <c r="AQ39" s="704"/>
      <c r="AR39" s="704"/>
      <c r="AS39" s="703">
        <v>0.7</v>
      </c>
      <c r="AT39" s="704"/>
      <c r="AU39" s="704"/>
      <c r="AV39" s="703">
        <v>1</v>
      </c>
      <c r="AW39" s="704"/>
      <c r="AX39" s="705"/>
      <c r="AY39" s="720">
        <v>373356112</v>
      </c>
      <c r="AZ39" s="703">
        <v>0</v>
      </c>
      <c r="BA39" s="704"/>
      <c r="BB39" s="704"/>
      <c r="BC39" s="703">
        <v>0.3</v>
      </c>
      <c r="BD39" s="704"/>
      <c r="BE39" s="704"/>
      <c r="BF39" s="703">
        <v>0.7</v>
      </c>
      <c r="BG39" s="704"/>
      <c r="BH39" s="704"/>
      <c r="BI39" s="703">
        <v>1</v>
      </c>
      <c r="BJ39" s="704"/>
      <c r="BK39" s="78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row>
    <row r="40" spans="1:140" s="115" customFormat="1" ht="27.75" customHeight="1">
      <c r="A40"/>
      <c r="B40" s="722"/>
      <c r="C40" s="725"/>
      <c r="D40" s="725"/>
      <c r="E40" s="670"/>
      <c r="F40" s="671"/>
      <c r="G40" s="671"/>
      <c r="H40" s="671"/>
      <c r="I40" s="671"/>
      <c r="J40" s="671"/>
      <c r="K40" s="672"/>
      <c r="L40" s="702"/>
      <c r="M40" s="673">
        <v>0</v>
      </c>
      <c r="N40" s="673"/>
      <c r="O40" s="673"/>
      <c r="P40" s="673">
        <v>0</v>
      </c>
      <c r="Q40" s="673"/>
      <c r="R40" s="673"/>
      <c r="S40" s="673">
        <f>L39</f>
        <v>257537000</v>
      </c>
      <c r="T40" s="673"/>
      <c r="U40" s="673"/>
      <c r="V40" s="704"/>
      <c r="W40" s="704"/>
      <c r="X40" s="789"/>
      <c r="Y40" s="715"/>
      <c r="Z40" s="673">
        <v>0</v>
      </c>
      <c r="AA40" s="673"/>
      <c r="AB40" s="673"/>
      <c r="AC40" s="673">
        <v>0</v>
      </c>
      <c r="AD40" s="673"/>
      <c r="AE40" s="673"/>
      <c r="AF40" s="673">
        <f>Y39</f>
        <v>338645000</v>
      </c>
      <c r="AG40" s="673"/>
      <c r="AH40" s="673"/>
      <c r="AI40" s="678"/>
      <c r="AJ40" s="679"/>
      <c r="AK40" s="680"/>
      <c r="AL40" s="720"/>
      <c r="AM40" s="673">
        <v>0</v>
      </c>
      <c r="AN40" s="673"/>
      <c r="AO40" s="673"/>
      <c r="AP40" s="673">
        <v>0</v>
      </c>
      <c r="AQ40" s="673"/>
      <c r="AR40" s="673"/>
      <c r="AS40" s="673">
        <f>AL39/2</f>
        <v>177788625</v>
      </c>
      <c r="AT40" s="673"/>
      <c r="AU40" s="673"/>
      <c r="AV40" s="673">
        <f>AS40</f>
        <v>177788625</v>
      </c>
      <c r="AW40" s="673"/>
      <c r="AX40" s="674"/>
      <c r="AY40" s="720"/>
      <c r="AZ40" s="673">
        <v>0</v>
      </c>
      <c r="BA40" s="673"/>
      <c r="BB40" s="673"/>
      <c r="BC40" s="673">
        <v>0</v>
      </c>
      <c r="BD40" s="673"/>
      <c r="BE40" s="673"/>
      <c r="BF40" s="673">
        <f>AY39/2</f>
        <v>186678056</v>
      </c>
      <c r="BG40" s="673"/>
      <c r="BH40" s="673"/>
      <c r="BI40" s="673">
        <f>AY39/2</f>
        <v>186678056</v>
      </c>
      <c r="BJ40" s="673"/>
      <c r="BK40" s="768"/>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row>
    <row r="41" spans="1:140">
      <c r="B41" s="722"/>
      <c r="C41" s="762" t="s">
        <v>1297</v>
      </c>
      <c r="D41" s="762" t="s">
        <v>1281</v>
      </c>
      <c r="E41" s="762" t="s">
        <v>1265</v>
      </c>
      <c r="F41" s="764"/>
      <c r="G41" s="764"/>
      <c r="H41" s="764"/>
      <c r="I41" s="764"/>
      <c r="J41" s="764"/>
      <c r="K41" s="765"/>
      <c r="L41" s="689" t="s">
        <v>1265</v>
      </c>
      <c r="M41" s="747"/>
      <c r="N41" s="747"/>
      <c r="O41" s="747"/>
      <c r="P41" s="747"/>
      <c r="Q41" s="747"/>
      <c r="R41" s="747"/>
      <c r="S41" s="747"/>
      <c r="T41" s="747"/>
      <c r="U41" s="747"/>
      <c r="V41" s="747"/>
      <c r="W41" s="747"/>
      <c r="X41" s="751"/>
      <c r="Y41" s="781">
        <v>200000000</v>
      </c>
      <c r="Z41" s="690">
        <v>0</v>
      </c>
      <c r="AA41" s="691"/>
      <c r="AB41" s="691"/>
      <c r="AC41" s="690">
        <v>0</v>
      </c>
      <c r="AD41" s="691"/>
      <c r="AE41" s="691"/>
      <c r="AF41" s="690">
        <v>0</v>
      </c>
      <c r="AG41" s="691"/>
      <c r="AH41" s="691"/>
      <c r="AI41" s="690">
        <v>1</v>
      </c>
      <c r="AJ41" s="691"/>
      <c r="AK41" s="692"/>
      <c r="AL41" s="698">
        <f>Y41*1.05</f>
        <v>210000000</v>
      </c>
      <c r="AM41" s="690">
        <v>0</v>
      </c>
      <c r="AN41" s="691"/>
      <c r="AO41" s="691"/>
      <c r="AP41" s="690">
        <v>0.4</v>
      </c>
      <c r="AQ41" s="691"/>
      <c r="AR41" s="691"/>
      <c r="AS41" s="690">
        <v>1</v>
      </c>
      <c r="AT41" s="691"/>
      <c r="AU41" s="691"/>
      <c r="AV41" s="775">
        <v>1</v>
      </c>
      <c r="AW41" s="776"/>
      <c r="AX41" s="776"/>
      <c r="AY41" s="698">
        <f>AL41*1.05</f>
        <v>220500000</v>
      </c>
      <c r="AZ41" s="690">
        <v>0</v>
      </c>
      <c r="BA41" s="691"/>
      <c r="BB41" s="691"/>
      <c r="BC41" s="690">
        <v>0.4</v>
      </c>
      <c r="BD41" s="691"/>
      <c r="BE41" s="691"/>
      <c r="BF41" s="690">
        <v>1</v>
      </c>
      <c r="BG41" s="691"/>
      <c r="BH41" s="691"/>
      <c r="BI41" s="775">
        <v>1</v>
      </c>
      <c r="BJ41" s="776"/>
      <c r="BK41" s="777"/>
    </row>
    <row r="42" spans="1:140" ht="27.75" customHeight="1">
      <c r="B42" s="722"/>
      <c r="C42" s="763"/>
      <c r="D42" s="763"/>
      <c r="E42" s="763"/>
      <c r="F42" s="766"/>
      <c r="G42" s="766"/>
      <c r="H42" s="766"/>
      <c r="I42" s="766"/>
      <c r="J42" s="766"/>
      <c r="K42" s="767"/>
      <c r="L42" s="689"/>
      <c r="M42" s="747"/>
      <c r="N42" s="747"/>
      <c r="O42" s="747"/>
      <c r="P42" s="747"/>
      <c r="Q42" s="747"/>
      <c r="R42" s="747"/>
      <c r="S42" s="747"/>
      <c r="T42" s="747"/>
      <c r="U42" s="747"/>
      <c r="V42" s="747"/>
      <c r="W42" s="747"/>
      <c r="X42" s="751"/>
      <c r="Y42" s="782"/>
      <c r="Z42" s="681">
        <v>0</v>
      </c>
      <c r="AA42" s="681"/>
      <c r="AB42" s="681"/>
      <c r="AC42" s="681">
        <v>0</v>
      </c>
      <c r="AD42" s="681"/>
      <c r="AE42" s="681"/>
      <c r="AF42" s="681">
        <v>0</v>
      </c>
      <c r="AG42" s="681"/>
      <c r="AH42" s="681"/>
      <c r="AI42" s="681">
        <f>Y41-AF42</f>
        <v>200000000</v>
      </c>
      <c r="AJ42" s="681"/>
      <c r="AK42" s="682"/>
      <c r="AL42" s="698"/>
      <c r="AM42" s="681">
        <v>0</v>
      </c>
      <c r="AN42" s="681"/>
      <c r="AO42" s="681"/>
      <c r="AP42" s="681">
        <v>0</v>
      </c>
      <c r="AQ42" s="681"/>
      <c r="AR42" s="681"/>
      <c r="AS42" s="681">
        <f>AL41</f>
        <v>210000000</v>
      </c>
      <c r="AT42" s="681"/>
      <c r="AU42" s="681"/>
      <c r="AV42" s="778"/>
      <c r="AW42" s="779"/>
      <c r="AX42" s="779"/>
      <c r="AY42" s="698"/>
      <c r="AZ42" s="681">
        <v>0</v>
      </c>
      <c r="BA42" s="681"/>
      <c r="BB42" s="681"/>
      <c r="BC42" s="681">
        <v>0</v>
      </c>
      <c r="BD42" s="681"/>
      <c r="BE42" s="681"/>
      <c r="BF42" s="681">
        <f>AY41</f>
        <v>220500000</v>
      </c>
      <c r="BG42" s="681"/>
      <c r="BH42" s="681"/>
      <c r="BI42" s="778"/>
      <c r="BJ42" s="779"/>
      <c r="BK42" s="780"/>
    </row>
    <row r="43" spans="1:140" s="115" customFormat="1" ht="15" customHeight="1">
      <c r="A43"/>
      <c r="B43" s="722"/>
      <c r="C43" s="771" t="s">
        <v>1284</v>
      </c>
      <c r="D43" s="771" t="s">
        <v>1281</v>
      </c>
      <c r="E43" s="720">
        <v>197782958</v>
      </c>
      <c r="F43" s="703">
        <v>0</v>
      </c>
      <c r="G43" s="704"/>
      <c r="H43" s="704"/>
      <c r="I43" s="703">
        <v>1</v>
      </c>
      <c r="J43" s="704"/>
      <c r="K43" s="789"/>
      <c r="L43" s="702">
        <v>81879953</v>
      </c>
      <c r="M43" s="703">
        <v>0</v>
      </c>
      <c r="N43" s="704"/>
      <c r="O43" s="704"/>
      <c r="P43" s="703">
        <v>0</v>
      </c>
      <c r="Q43" s="704"/>
      <c r="R43" s="704"/>
      <c r="S43" s="703">
        <v>0</v>
      </c>
      <c r="T43" s="704"/>
      <c r="U43" s="704"/>
      <c r="V43" s="703">
        <v>1</v>
      </c>
      <c r="W43" s="704"/>
      <c r="X43" s="789"/>
      <c r="Y43" s="786">
        <v>518300000</v>
      </c>
      <c r="Z43" s="703">
        <v>0</v>
      </c>
      <c r="AA43" s="704"/>
      <c r="AB43" s="704"/>
      <c r="AC43" s="703">
        <v>0</v>
      </c>
      <c r="AD43" s="704"/>
      <c r="AE43" s="704"/>
      <c r="AF43" s="703">
        <v>0</v>
      </c>
      <c r="AG43" s="704"/>
      <c r="AH43" s="704"/>
      <c r="AI43" s="703">
        <v>1</v>
      </c>
      <c r="AJ43" s="704"/>
      <c r="AK43" s="705"/>
      <c r="AL43" s="720">
        <f>Y43*1.05</f>
        <v>544215000</v>
      </c>
      <c r="AM43" s="703">
        <v>0</v>
      </c>
      <c r="AN43" s="704"/>
      <c r="AO43" s="704"/>
      <c r="AP43" s="703">
        <v>0</v>
      </c>
      <c r="AQ43" s="704"/>
      <c r="AR43" s="704"/>
      <c r="AS43" s="703">
        <v>0.2</v>
      </c>
      <c r="AT43" s="704"/>
      <c r="AU43" s="704"/>
      <c r="AV43" s="703">
        <v>1</v>
      </c>
      <c r="AW43" s="704"/>
      <c r="AX43" s="705"/>
      <c r="AY43" s="720">
        <f>90067948 + 290000000</f>
        <v>380067948</v>
      </c>
      <c r="AZ43" s="703">
        <v>0</v>
      </c>
      <c r="BA43" s="704"/>
      <c r="BB43" s="704"/>
      <c r="BC43" s="703">
        <v>0</v>
      </c>
      <c r="BD43" s="704"/>
      <c r="BE43" s="704"/>
      <c r="BF43" s="703">
        <v>0.2</v>
      </c>
      <c r="BG43" s="704"/>
      <c r="BH43" s="704"/>
      <c r="BI43" s="703">
        <v>1</v>
      </c>
      <c r="BJ43" s="704"/>
      <c r="BK43" s="789"/>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row>
    <row r="44" spans="1:140" s="115" customFormat="1" ht="27.75" customHeight="1">
      <c r="A44"/>
      <c r="B44" s="722"/>
      <c r="C44" s="725"/>
      <c r="D44" s="725"/>
      <c r="E44" s="720"/>
      <c r="F44" s="673">
        <v>0</v>
      </c>
      <c r="G44" s="673"/>
      <c r="H44" s="673"/>
      <c r="I44" s="673">
        <f>E43</f>
        <v>197782958</v>
      </c>
      <c r="J44" s="673"/>
      <c r="K44" s="768"/>
      <c r="L44" s="702"/>
      <c r="M44" s="673">
        <v>0</v>
      </c>
      <c r="N44" s="673"/>
      <c r="O44" s="673"/>
      <c r="P44" s="673">
        <v>0</v>
      </c>
      <c r="Q44" s="673"/>
      <c r="R44" s="673"/>
      <c r="S44" s="673">
        <v>0</v>
      </c>
      <c r="T44" s="673"/>
      <c r="U44" s="673"/>
      <c r="V44" s="673">
        <f>L43</f>
        <v>81879953</v>
      </c>
      <c r="W44" s="673"/>
      <c r="X44" s="768"/>
      <c r="Y44" s="715"/>
      <c r="Z44" s="673">
        <v>0</v>
      </c>
      <c r="AA44" s="673"/>
      <c r="AB44" s="673"/>
      <c r="AC44" s="673">
        <v>0</v>
      </c>
      <c r="AD44" s="673"/>
      <c r="AE44" s="673"/>
      <c r="AF44" s="673">
        <v>0</v>
      </c>
      <c r="AG44" s="673"/>
      <c r="AH44" s="673"/>
      <c r="AI44" s="673">
        <f>Y43</f>
        <v>518300000</v>
      </c>
      <c r="AJ44" s="673"/>
      <c r="AK44" s="674"/>
      <c r="AL44" s="720"/>
      <c r="AM44" s="673">
        <v>0</v>
      </c>
      <c r="AN44" s="673"/>
      <c r="AO44" s="673"/>
      <c r="AP44" s="673">
        <v>0</v>
      </c>
      <c r="AQ44" s="673"/>
      <c r="AR44" s="673"/>
      <c r="AS44" s="673">
        <v>0</v>
      </c>
      <c r="AT44" s="673"/>
      <c r="AU44" s="673"/>
      <c r="AV44" s="673">
        <f>AL43</f>
        <v>544215000</v>
      </c>
      <c r="AW44" s="673"/>
      <c r="AX44" s="674"/>
      <c r="AY44" s="720"/>
      <c r="AZ44" s="673">
        <v>0</v>
      </c>
      <c r="BA44" s="673"/>
      <c r="BB44" s="673"/>
      <c r="BC44" s="673">
        <v>0</v>
      </c>
      <c r="BD44" s="673"/>
      <c r="BE44" s="673"/>
      <c r="BF44" s="673">
        <v>0</v>
      </c>
      <c r="BG44" s="673"/>
      <c r="BH44" s="673"/>
      <c r="BI44" s="673">
        <f>AY43</f>
        <v>380067948</v>
      </c>
      <c r="BJ44" s="673"/>
      <c r="BK44" s="768"/>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row>
    <row r="45" spans="1:140">
      <c r="B45" s="722"/>
      <c r="C45" s="762" t="s">
        <v>1298</v>
      </c>
      <c r="D45" s="762" t="s">
        <v>1281</v>
      </c>
      <c r="E45" s="683" t="s">
        <v>1265</v>
      </c>
      <c r="F45" s="684"/>
      <c r="G45" s="684"/>
      <c r="H45" s="684"/>
      <c r="I45" s="684"/>
      <c r="J45" s="684"/>
      <c r="K45" s="685"/>
      <c r="L45" s="689">
        <v>667852438</v>
      </c>
      <c r="M45" s="690">
        <v>0</v>
      </c>
      <c r="N45" s="691"/>
      <c r="O45" s="691"/>
      <c r="P45" s="690">
        <v>0.7</v>
      </c>
      <c r="Q45" s="691"/>
      <c r="R45" s="691"/>
      <c r="S45" s="690">
        <v>0</v>
      </c>
      <c r="T45" s="691"/>
      <c r="U45" s="691"/>
      <c r="V45" s="690">
        <v>1</v>
      </c>
      <c r="W45" s="691"/>
      <c r="X45" s="787"/>
      <c r="Y45" s="781">
        <v>936000000</v>
      </c>
      <c r="Z45" s="690">
        <v>0</v>
      </c>
      <c r="AA45" s="691"/>
      <c r="AB45" s="691"/>
      <c r="AC45" s="690">
        <v>1</v>
      </c>
      <c r="AD45" s="691"/>
      <c r="AE45" s="691"/>
      <c r="AF45" s="775">
        <v>1</v>
      </c>
      <c r="AG45" s="776"/>
      <c r="AH45" s="776"/>
      <c r="AI45" s="776"/>
      <c r="AJ45" s="776"/>
      <c r="AK45" s="776"/>
      <c r="AL45" s="698">
        <v>1116800000</v>
      </c>
      <c r="AM45" s="690">
        <v>0</v>
      </c>
      <c r="AN45" s="691"/>
      <c r="AO45" s="691"/>
      <c r="AP45" s="690">
        <v>1</v>
      </c>
      <c r="AQ45" s="691"/>
      <c r="AR45" s="691"/>
      <c r="AS45" s="775">
        <v>1</v>
      </c>
      <c r="AT45" s="776"/>
      <c r="AU45" s="776"/>
      <c r="AV45" s="776"/>
      <c r="AW45" s="776"/>
      <c r="AX45" s="776"/>
      <c r="AY45" s="698">
        <v>734637682</v>
      </c>
      <c r="AZ45" s="690">
        <v>0</v>
      </c>
      <c r="BA45" s="691"/>
      <c r="BB45" s="691"/>
      <c r="BC45" s="690">
        <v>1</v>
      </c>
      <c r="BD45" s="691"/>
      <c r="BE45" s="691"/>
      <c r="BF45" s="775">
        <v>1</v>
      </c>
      <c r="BG45" s="776"/>
      <c r="BH45" s="776"/>
      <c r="BI45" s="776"/>
      <c r="BJ45" s="776"/>
      <c r="BK45" s="777"/>
    </row>
    <row r="46" spans="1:140" ht="27.75" customHeight="1">
      <c r="B46" s="722"/>
      <c r="C46" s="763"/>
      <c r="D46" s="763"/>
      <c r="E46" s="686"/>
      <c r="F46" s="687"/>
      <c r="G46" s="687"/>
      <c r="H46" s="687"/>
      <c r="I46" s="687"/>
      <c r="J46" s="687"/>
      <c r="K46" s="688"/>
      <c r="L46" s="689"/>
      <c r="M46" s="681">
        <v>0</v>
      </c>
      <c r="N46" s="681"/>
      <c r="O46" s="681"/>
      <c r="P46" s="681">
        <f>638379638</f>
        <v>638379638</v>
      </c>
      <c r="Q46" s="681"/>
      <c r="R46" s="681"/>
      <c r="S46" s="681">
        <v>0</v>
      </c>
      <c r="T46" s="681"/>
      <c r="U46" s="681"/>
      <c r="V46" s="681">
        <v>29472800</v>
      </c>
      <c r="W46" s="681"/>
      <c r="X46" s="788"/>
      <c r="Y46" s="782"/>
      <c r="Z46" s="681">
        <v>0</v>
      </c>
      <c r="AA46" s="681"/>
      <c r="AB46" s="681"/>
      <c r="AC46" s="681">
        <f>Y45</f>
        <v>936000000</v>
      </c>
      <c r="AD46" s="681"/>
      <c r="AE46" s="681"/>
      <c r="AF46" s="778"/>
      <c r="AG46" s="779"/>
      <c r="AH46" s="779"/>
      <c r="AI46" s="779"/>
      <c r="AJ46" s="779"/>
      <c r="AK46" s="779"/>
      <c r="AL46" s="698"/>
      <c r="AM46" s="681">
        <v>0</v>
      </c>
      <c r="AN46" s="681"/>
      <c r="AO46" s="681"/>
      <c r="AP46" s="681">
        <f>AL45</f>
        <v>1116800000</v>
      </c>
      <c r="AQ46" s="681"/>
      <c r="AR46" s="681"/>
      <c r="AS46" s="778"/>
      <c r="AT46" s="779"/>
      <c r="AU46" s="779"/>
      <c r="AV46" s="779"/>
      <c r="AW46" s="779"/>
      <c r="AX46" s="779"/>
      <c r="AY46" s="698"/>
      <c r="AZ46" s="681">
        <v>0</v>
      </c>
      <c r="BA46" s="681"/>
      <c r="BB46" s="681"/>
      <c r="BC46" s="681">
        <f>AY45</f>
        <v>734637682</v>
      </c>
      <c r="BD46" s="681"/>
      <c r="BE46" s="681"/>
      <c r="BF46" s="778"/>
      <c r="BG46" s="779"/>
      <c r="BH46" s="779"/>
      <c r="BI46" s="779"/>
      <c r="BJ46" s="779"/>
      <c r="BK46" s="780"/>
    </row>
    <row r="47" spans="1:140" s="115" customFormat="1" ht="15" customHeight="1">
      <c r="A47"/>
      <c r="B47" s="722"/>
      <c r="C47" s="771" t="s">
        <v>1299</v>
      </c>
      <c r="D47" s="771" t="s">
        <v>1281</v>
      </c>
      <c r="E47" s="667" t="s">
        <v>1265</v>
      </c>
      <c r="F47" s="668"/>
      <c r="G47" s="668"/>
      <c r="H47" s="668"/>
      <c r="I47" s="668"/>
      <c r="J47" s="668"/>
      <c r="K47" s="669"/>
      <c r="L47" s="702">
        <f>80358490</f>
        <v>80358490</v>
      </c>
      <c r="M47" s="703">
        <v>0</v>
      </c>
      <c r="N47" s="704"/>
      <c r="O47" s="704"/>
      <c r="P47" s="703">
        <v>0</v>
      </c>
      <c r="Q47" s="704"/>
      <c r="R47" s="704"/>
      <c r="S47" s="703">
        <v>0</v>
      </c>
      <c r="T47" s="704"/>
      <c r="U47" s="704"/>
      <c r="V47" s="703">
        <v>1</v>
      </c>
      <c r="W47" s="704"/>
      <c r="X47" s="789"/>
      <c r="Y47" s="667" t="s">
        <v>1265</v>
      </c>
      <c r="Z47" s="668"/>
      <c r="AA47" s="668"/>
      <c r="AB47" s="668"/>
      <c r="AC47" s="668"/>
      <c r="AD47" s="668"/>
      <c r="AE47" s="668"/>
      <c r="AF47" s="668"/>
      <c r="AG47" s="668"/>
      <c r="AH47" s="668"/>
      <c r="AI47" s="668"/>
      <c r="AJ47" s="668"/>
      <c r="AK47" s="668"/>
      <c r="AL47" s="667" t="s">
        <v>1265</v>
      </c>
      <c r="AM47" s="668"/>
      <c r="AN47" s="668"/>
      <c r="AO47" s="668"/>
      <c r="AP47" s="668"/>
      <c r="AQ47" s="668"/>
      <c r="AR47" s="668"/>
      <c r="AS47" s="668"/>
      <c r="AT47" s="668"/>
      <c r="AU47" s="668"/>
      <c r="AV47" s="668"/>
      <c r="AW47" s="668"/>
      <c r="AX47" s="668"/>
      <c r="AY47" s="667" t="s">
        <v>1265</v>
      </c>
      <c r="AZ47" s="668"/>
      <c r="BA47" s="668"/>
      <c r="BB47" s="668"/>
      <c r="BC47" s="668"/>
      <c r="BD47" s="668"/>
      <c r="BE47" s="668"/>
      <c r="BF47" s="668"/>
      <c r="BG47" s="668"/>
      <c r="BH47" s="668"/>
      <c r="BI47" s="668"/>
      <c r="BJ47" s="668"/>
      <c r="BK47" s="669"/>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row>
    <row r="48" spans="1:140" s="115" customFormat="1" ht="27.75" customHeight="1">
      <c r="A48"/>
      <c r="B48" s="722"/>
      <c r="C48" s="725"/>
      <c r="D48" s="725"/>
      <c r="E48" s="670"/>
      <c r="F48" s="671"/>
      <c r="G48" s="671"/>
      <c r="H48" s="671"/>
      <c r="I48" s="671"/>
      <c r="J48" s="671"/>
      <c r="K48" s="672"/>
      <c r="L48" s="702"/>
      <c r="M48" s="673">
        <v>0</v>
      </c>
      <c r="N48" s="673"/>
      <c r="O48" s="673"/>
      <c r="P48" s="673">
        <v>0</v>
      </c>
      <c r="Q48" s="673"/>
      <c r="R48" s="673"/>
      <c r="S48" s="673">
        <v>0</v>
      </c>
      <c r="T48" s="673"/>
      <c r="U48" s="673"/>
      <c r="V48" s="673">
        <f>L47</f>
        <v>80358490</v>
      </c>
      <c r="W48" s="673"/>
      <c r="X48" s="768"/>
      <c r="Y48" s="670"/>
      <c r="Z48" s="671"/>
      <c r="AA48" s="671"/>
      <c r="AB48" s="671"/>
      <c r="AC48" s="671"/>
      <c r="AD48" s="671"/>
      <c r="AE48" s="671"/>
      <c r="AF48" s="671"/>
      <c r="AG48" s="671"/>
      <c r="AH48" s="671"/>
      <c r="AI48" s="671"/>
      <c r="AJ48" s="671"/>
      <c r="AK48" s="671"/>
      <c r="AL48" s="670"/>
      <c r="AM48" s="671"/>
      <c r="AN48" s="671"/>
      <c r="AO48" s="671"/>
      <c r="AP48" s="671"/>
      <c r="AQ48" s="671"/>
      <c r="AR48" s="671"/>
      <c r="AS48" s="671"/>
      <c r="AT48" s="671"/>
      <c r="AU48" s="671"/>
      <c r="AV48" s="671"/>
      <c r="AW48" s="671"/>
      <c r="AX48" s="671"/>
      <c r="AY48" s="670"/>
      <c r="AZ48" s="671"/>
      <c r="BA48" s="671"/>
      <c r="BB48" s="671"/>
      <c r="BC48" s="671"/>
      <c r="BD48" s="671"/>
      <c r="BE48" s="671"/>
      <c r="BF48" s="671"/>
      <c r="BG48" s="671"/>
      <c r="BH48" s="671"/>
      <c r="BI48" s="671"/>
      <c r="BJ48" s="671"/>
      <c r="BK48" s="672"/>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row>
    <row r="49" spans="1:140">
      <c r="B49" s="722"/>
      <c r="C49" s="762" t="s">
        <v>1300</v>
      </c>
      <c r="D49" s="762" t="s">
        <v>1281</v>
      </c>
      <c r="E49" s="683" t="s">
        <v>1265</v>
      </c>
      <c r="F49" s="684"/>
      <c r="G49" s="684"/>
      <c r="H49" s="684"/>
      <c r="I49" s="684"/>
      <c r="J49" s="684"/>
      <c r="K49" s="685"/>
      <c r="L49" s="689">
        <v>14028400</v>
      </c>
      <c r="M49" s="690">
        <v>0</v>
      </c>
      <c r="N49" s="691"/>
      <c r="O49" s="691"/>
      <c r="P49" s="690">
        <v>0</v>
      </c>
      <c r="Q49" s="691"/>
      <c r="R49" s="691"/>
      <c r="S49" s="690">
        <v>0.4</v>
      </c>
      <c r="T49" s="691"/>
      <c r="U49" s="691"/>
      <c r="V49" s="690">
        <v>1</v>
      </c>
      <c r="W49" s="691"/>
      <c r="X49" s="787"/>
      <c r="Y49" s="683" t="s">
        <v>1265</v>
      </c>
      <c r="Z49" s="684"/>
      <c r="AA49" s="684"/>
      <c r="AB49" s="684"/>
      <c r="AC49" s="684"/>
      <c r="AD49" s="684"/>
      <c r="AE49" s="684"/>
      <c r="AF49" s="684"/>
      <c r="AG49" s="684"/>
      <c r="AH49" s="684"/>
      <c r="AI49" s="684"/>
      <c r="AJ49" s="684"/>
      <c r="AK49" s="684"/>
      <c r="AL49" s="783">
        <f>L49*1.05</f>
        <v>14729820</v>
      </c>
      <c r="AM49" s="690">
        <v>0</v>
      </c>
      <c r="AN49" s="691"/>
      <c r="AO49" s="691"/>
      <c r="AP49" s="690">
        <v>0</v>
      </c>
      <c r="AQ49" s="691"/>
      <c r="AR49" s="691"/>
      <c r="AS49" s="690">
        <v>0.4</v>
      </c>
      <c r="AT49" s="691"/>
      <c r="AU49" s="691"/>
      <c r="AV49" s="690">
        <v>1</v>
      </c>
      <c r="AW49" s="691"/>
      <c r="AX49" s="787"/>
      <c r="AY49" s="783">
        <f>AL49*1.05</f>
        <v>15466311</v>
      </c>
      <c r="AZ49" s="690">
        <v>0</v>
      </c>
      <c r="BA49" s="691"/>
      <c r="BB49" s="691"/>
      <c r="BC49" s="690">
        <v>0</v>
      </c>
      <c r="BD49" s="691"/>
      <c r="BE49" s="691"/>
      <c r="BF49" s="690">
        <v>0.4</v>
      </c>
      <c r="BG49" s="691"/>
      <c r="BH49" s="691"/>
      <c r="BI49" s="690">
        <v>1</v>
      </c>
      <c r="BJ49" s="691"/>
      <c r="BK49" s="787"/>
    </row>
    <row r="50" spans="1:140" ht="56.25" customHeight="1">
      <c r="B50" s="722"/>
      <c r="C50" s="763"/>
      <c r="D50" s="763"/>
      <c r="E50" s="686"/>
      <c r="F50" s="687"/>
      <c r="G50" s="687"/>
      <c r="H50" s="687"/>
      <c r="I50" s="687"/>
      <c r="J50" s="687"/>
      <c r="K50" s="688"/>
      <c r="L50" s="689"/>
      <c r="M50" s="681">
        <v>0</v>
      </c>
      <c r="N50" s="681"/>
      <c r="O50" s="681"/>
      <c r="P50" s="681">
        <v>0</v>
      </c>
      <c r="Q50" s="681"/>
      <c r="R50" s="681"/>
      <c r="S50" s="681">
        <f>L49-V50</f>
        <v>5528400</v>
      </c>
      <c r="T50" s="681"/>
      <c r="U50" s="681"/>
      <c r="V50" s="681">
        <v>8500000</v>
      </c>
      <c r="W50" s="681"/>
      <c r="X50" s="788"/>
      <c r="Y50" s="686"/>
      <c r="Z50" s="687"/>
      <c r="AA50" s="687"/>
      <c r="AB50" s="687"/>
      <c r="AC50" s="687"/>
      <c r="AD50" s="687"/>
      <c r="AE50" s="687"/>
      <c r="AF50" s="687"/>
      <c r="AG50" s="687"/>
      <c r="AH50" s="687"/>
      <c r="AI50" s="687"/>
      <c r="AJ50" s="687"/>
      <c r="AK50" s="687"/>
      <c r="AL50" s="784"/>
      <c r="AM50" s="681">
        <v>0</v>
      </c>
      <c r="AN50" s="681"/>
      <c r="AO50" s="681"/>
      <c r="AP50" s="681">
        <v>0</v>
      </c>
      <c r="AQ50" s="681"/>
      <c r="AR50" s="681"/>
      <c r="AS50" s="681">
        <f>AS49*AL49</f>
        <v>5891928</v>
      </c>
      <c r="AT50" s="681"/>
      <c r="AU50" s="681"/>
      <c r="AV50" s="681">
        <f>AL49-AS50</f>
        <v>8837892</v>
      </c>
      <c r="AW50" s="681"/>
      <c r="AX50" s="788"/>
      <c r="AY50" s="784"/>
      <c r="AZ50" s="681">
        <v>0</v>
      </c>
      <c r="BA50" s="681"/>
      <c r="BB50" s="681"/>
      <c r="BC50" s="681">
        <v>0</v>
      </c>
      <c r="BD50" s="681"/>
      <c r="BE50" s="681"/>
      <c r="BF50" s="681">
        <f>AY49*BF49</f>
        <v>6186524.4000000004</v>
      </c>
      <c r="BG50" s="681"/>
      <c r="BH50" s="681"/>
      <c r="BI50" s="681">
        <f>AY49-BF50</f>
        <v>9279786.5999999996</v>
      </c>
      <c r="BJ50" s="681"/>
      <c r="BK50" s="788"/>
    </row>
    <row r="51" spans="1:140" s="115" customFormat="1" ht="15" customHeight="1">
      <c r="A51"/>
      <c r="B51" s="722"/>
      <c r="C51" s="771" t="s">
        <v>1301</v>
      </c>
      <c r="D51" s="771" t="s">
        <v>1281</v>
      </c>
      <c r="E51" s="667" t="s">
        <v>1265</v>
      </c>
      <c r="F51" s="668"/>
      <c r="G51" s="668"/>
      <c r="H51" s="668"/>
      <c r="I51" s="668"/>
      <c r="J51" s="668"/>
      <c r="K51" s="669"/>
      <c r="L51" s="702">
        <v>27272974</v>
      </c>
      <c r="M51" s="703">
        <v>0</v>
      </c>
      <c r="N51" s="704"/>
      <c r="O51" s="704"/>
      <c r="P51" s="703">
        <v>1</v>
      </c>
      <c r="Q51" s="704"/>
      <c r="R51" s="704"/>
      <c r="S51" s="703">
        <v>1</v>
      </c>
      <c r="T51" s="703"/>
      <c r="U51" s="703"/>
      <c r="V51" s="703"/>
      <c r="W51" s="703"/>
      <c r="X51" s="761"/>
      <c r="Y51" s="667" t="s">
        <v>1265</v>
      </c>
      <c r="Z51" s="668"/>
      <c r="AA51" s="668"/>
      <c r="AB51" s="668"/>
      <c r="AC51" s="668"/>
      <c r="AD51" s="668"/>
      <c r="AE51" s="668"/>
      <c r="AF51" s="668"/>
      <c r="AG51" s="668"/>
      <c r="AH51" s="668"/>
      <c r="AI51" s="668"/>
      <c r="AJ51" s="668"/>
      <c r="AK51" s="668"/>
      <c r="AL51" s="785">
        <f>L51*1.5</f>
        <v>40909461</v>
      </c>
      <c r="AM51" s="703">
        <v>0</v>
      </c>
      <c r="AN51" s="704"/>
      <c r="AO51" s="704"/>
      <c r="AP51" s="703">
        <v>1</v>
      </c>
      <c r="AQ51" s="704"/>
      <c r="AR51" s="704"/>
      <c r="AS51" s="703">
        <v>1</v>
      </c>
      <c r="AT51" s="703"/>
      <c r="AU51" s="703"/>
      <c r="AV51" s="703"/>
      <c r="AW51" s="703"/>
      <c r="AX51" s="761"/>
      <c r="AY51" s="785">
        <v>42954934</v>
      </c>
      <c r="AZ51" s="703">
        <v>0</v>
      </c>
      <c r="BA51" s="704"/>
      <c r="BB51" s="704"/>
      <c r="BC51" s="703">
        <v>1</v>
      </c>
      <c r="BD51" s="704"/>
      <c r="BE51" s="704"/>
      <c r="BF51" s="703">
        <v>1</v>
      </c>
      <c r="BG51" s="703"/>
      <c r="BH51" s="703"/>
      <c r="BI51" s="703"/>
      <c r="BJ51" s="703"/>
      <c r="BK51" s="76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row>
    <row r="52" spans="1:140" s="115" customFormat="1" ht="30" customHeight="1">
      <c r="A52"/>
      <c r="B52" s="722"/>
      <c r="C52" s="725"/>
      <c r="D52" s="725"/>
      <c r="E52" s="670"/>
      <c r="F52" s="671"/>
      <c r="G52" s="671"/>
      <c r="H52" s="671"/>
      <c r="I52" s="671"/>
      <c r="J52" s="671"/>
      <c r="K52" s="672"/>
      <c r="L52" s="702"/>
      <c r="M52" s="673">
        <v>0</v>
      </c>
      <c r="N52" s="673"/>
      <c r="O52" s="673"/>
      <c r="P52" s="673">
        <f>L51</f>
        <v>27272974</v>
      </c>
      <c r="Q52" s="673"/>
      <c r="R52" s="673"/>
      <c r="S52" s="703"/>
      <c r="T52" s="703"/>
      <c r="U52" s="703"/>
      <c r="V52" s="703"/>
      <c r="W52" s="703"/>
      <c r="X52" s="761"/>
      <c r="Y52" s="670"/>
      <c r="Z52" s="671"/>
      <c r="AA52" s="671"/>
      <c r="AB52" s="671"/>
      <c r="AC52" s="671"/>
      <c r="AD52" s="671"/>
      <c r="AE52" s="671"/>
      <c r="AF52" s="671"/>
      <c r="AG52" s="671"/>
      <c r="AH52" s="671"/>
      <c r="AI52" s="671"/>
      <c r="AJ52" s="671"/>
      <c r="AK52" s="671"/>
      <c r="AL52" s="770"/>
      <c r="AM52" s="673">
        <v>0</v>
      </c>
      <c r="AN52" s="673"/>
      <c r="AO52" s="673"/>
      <c r="AP52" s="673">
        <f>AL51</f>
        <v>40909461</v>
      </c>
      <c r="AQ52" s="673"/>
      <c r="AR52" s="673"/>
      <c r="AS52" s="703"/>
      <c r="AT52" s="703"/>
      <c r="AU52" s="703"/>
      <c r="AV52" s="703"/>
      <c r="AW52" s="703"/>
      <c r="AX52" s="761"/>
      <c r="AY52" s="770"/>
      <c r="AZ52" s="673">
        <v>0</v>
      </c>
      <c r="BA52" s="673"/>
      <c r="BB52" s="673"/>
      <c r="BC52" s="673">
        <f>AY51</f>
        <v>42954934</v>
      </c>
      <c r="BD52" s="673"/>
      <c r="BE52" s="673"/>
      <c r="BF52" s="703"/>
      <c r="BG52" s="703"/>
      <c r="BH52" s="703"/>
      <c r="BI52" s="703"/>
      <c r="BJ52" s="703"/>
      <c r="BK52" s="761"/>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row>
    <row r="53" spans="1:140">
      <c r="B53" s="722"/>
      <c r="C53" s="762" t="s">
        <v>1302</v>
      </c>
      <c r="D53" s="762" t="s">
        <v>1281</v>
      </c>
      <c r="E53" s="698">
        <v>46981917</v>
      </c>
      <c r="F53" s="690">
        <v>0</v>
      </c>
      <c r="G53" s="691"/>
      <c r="H53" s="691"/>
      <c r="I53" s="690">
        <v>1</v>
      </c>
      <c r="J53" s="690"/>
      <c r="K53" s="697"/>
      <c r="L53" s="683" t="s">
        <v>1265</v>
      </c>
      <c r="M53" s="684"/>
      <c r="N53" s="684"/>
      <c r="O53" s="684"/>
      <c r="P53" s="684"/>
      <c r="Q53" s="684"/>
      <c r="R53" s="684"/>
      <c r="S53" s="684"/>
      <c r="T53" s="684"/>
      <c r="U53" s="684"/>
      <c r="V53" s="684"/>
      <c r="W53" s="684"/>
      <c r="X53" s="685"/>
      <c r="Y53" s="683" t="s">
        <v>1265</v>
      </c>
      <c r="Z53" s="684"/>
      <c r="AA53" s="684"/>
      <c r="AB53" s="684"/>
      <c r="AC53" s="684"/>
      <c r="AD53" s="684"/>
      <c r="AE53" s="684"/>
      <c r="AF53" s="684"/>
      <c r="AG53" s="684"/>
      <c r="AH53" s="684"/>
      <c r="AI53" s="684"/>
      <c r="AJ53" s="684"/>
      <c r="AK53" s="684"/>
      <c r="AL53" s="683" t="s">
        <v>1265</v>
      </c>
      <c r="AM53" s="684"/>
      <c r="AN53" s="684"/>
      <c r="AO53" s="684"/>
      <c r="AP53" s="684"/>
      <c r="AQ53" s="684"/>
      <c r="AR53" s="684"/>
      <c r="AS53" s="684"/>
      <c r="AT53" s="684"/>
      <c r="AU53" s="684"/>
      <c r="AV53" s="684"/>
      <c r="AW53" s="684"/>
      <c r="AX53" s="684"/>
      <c r="AY53" s="683" t="s">
        <v>1265</v>
      </c>
      <c r="AZ53" s="684"/>
      <c r="BA53" s="684"/>
      <c r="BB53" s="684"/>
      <c r="BC53" s="684"/>
      <c r="BD53" s="684"/>
      <c r="BE53" s="684"/>
      <c r="BF53" s="684"/>
      <c r="BG53" s="684"/>
      <c r="BH53" s="684"/>
      <c r="BI53" s="684"/>
      <c r="BJ53" s="684"/>
      <c r="BK53" s="685"/>
    </row>
    <row r="54" spans="1:140" ht="39.75" customHeight="1">
      <c r="B54" s="722"/>
      <c r="C54" s="763"/>
      <c r="D54" s="763"/>
      <c r="E54" s="698"/>
      <c r="F54" s="681">
        <v>0</v>
      </c>
      <c r="G54" s="681"/>
      <c r="H54" s="681"/>
      <c r="I54" s="841">
        <f>E53</f>
        <v>46981917</v>
      </c>
      <c r="J54" s="690"/>
      <c r="K54" s="697"/>
      <c r="L54" s="686"/>
      <c r="M54" s="687"/>
      <c r="N54" s="687"/>
      <c r="O54" s="687"/>
      <c r="P54" s="687"/>
      <c r="Q54" s="687"/>
      <c r="R54" s="687"/>
      <c r="S54" s="687"/>
      <c r="T54" s="687"/>
      <c r="U54" s="687"/>
      <c r="V54" s="687"/>
      <c r="W54" s="687"/>
      <c r="X54" s="688"/>
      <c r="Y54" s="686"/>
      <c r="Z54" s="687"/>
      <c r="AA54" s="687"/>
      <c r="AB54" s="687"/>
      <c r="AC54" s="687"/>
      <c r="AD54" s="687"/>
      <c r="AE54" s="687"/>
      <c r="AF54" s="687"/>
      <c r="AG54" s="687"/>
      <c r="AH54" s="687"/>
      <c r="AI54" s="687"/>
      <c r="AJ54" s="687"/>
      <c r="AK54" s="687"/>
      <c r="AL54" s="686"/>
      <c r="AM54" s="687"/>
      <c r="AN54" s="687"/>
      <c r="AO54" s="687"/>
      <c r="AP54" s="687"/>
      <c r="AQ54" s="687"/>
      <c r="AR54" s="687"/>
      <c r="AS54" s="687"/>
      <c r="AT54" s="687"/>
      <c r="AU54" s="687"/>
      <c r="AV54" s="687"/>
      <c r="AW54" s="687"/>
      <c r="AX54" s="687"/>
      <c r="AY54" s="686"/>
      <c r="AZ54" s="687"/>
      <c r="BA54" s="687"/>
      <c r="BB54" s="687"/>
      <c r="BC54" s="687"/>
      <c r="BD54" s="687"/>
      <c r="BE54" s="687"/>
      <c r="BF54" s="687"/>
      <c r="BG54" s="687"/>
      <c r="BH54" s="687"/>
      <c r="BI54" s="687"/>
      <c r="BJ54" s="687"/>
      <c r="BK54" s="688"/>
    </row>
    <row r="55" spans="1:140" s="115" customFormat="1" ht="15" customHeight="1">
      <c r="A55"/>
      <c r="B55" s="722"/>
      <c r="C55" s="771" t="s">
        <v>1303</v>
      </c>
      <c r="D55" s="771" t="s">
        <v>1281</v>
      </c>
      <c r="E55" s="720">
        <v>43755943</v>
      </c>
      <c r="F55" s="703">
        <v>0.4</v>
      </c>
      <c r="G55" s="704"/>
      <c r="H55" s="704"/>
      <c r="I55" s="703">
        <v>1</v>
      </c>
      <c r="J55" s="704"/>
      <c r="K55" s="789"/>
      <c r="L55" s="702">
        <v>166933159</v>
      </c>
      <c r="M55" s="703">
        <f>M56/L55</f>
        <v>0.20863744033023421</v>
      </c>
      <c r="N55" s="703"/>
      <c r="O55" s="703"/>
      <c r="P55" s="703">
        <v>0.47</v>
      </c>
      <c r="Q55" s="703"/>
      <c r="R55" s="703"/>
      <c r="S55" s="703">
        <v>0.75</v>
      </c>
      <c r="T55" s="703"/>
      <c r="U55" s="703"/>
      <c r="V55" s="703">
        <v>1</v>
      </c>
      <c r="W55" s="703"/>
      <c r="X55" s="761"/>
      <c r="Y55" s="667" t="s">
        <v>1265</v>
      </c>
      <c r="Z55" s="668"/>
      <c r="AA55" s="668"/>
      <c r="AB55" s="668"/>
      <c r="AC55" s="668"/>
      <c r="AD55" s="668"/>
      <c r="AE55" s="668"/>
      <c r="AF55" s="668"/>
      <c r="AG55" s="668"/>
      <c r="AH55" s="668"/>
      <c r="AI55" s="668"/>
      <c r="AJ55" s="668"/>
      <c r="AK55" s="668"/>
      <c r="AL55" s="667" t="s">
        <v>1265</v>
      </c>
      <c r="AM55" s="668"/>
      <c r="AN55" s="668"/>
      <c r="AO55" s="668"/>
      <c r="AP55" s="668"/>
      <c r="AQ55" s="668"/>
      <c r="AR55" s="668"/>
      <c r="AS55" s="668"/>
      <c r="AT55" s="668"/>
      <c r="AU55" s="668"/>
      <c r="AV55" s="668"/>
      <c r="AW55" s="668"/>
      <c r="AX55" s="668"/>
      <c r="AY55" s="667" t="s">
        <v>1265</v>
      </c>
      <c r="AZ55" s="668"/>
      <c r="BA55" s="668"/>
      <c r="BB55" s="668"/>
      <c r="BC55" s="668"/>
      <c r="BD55" s="668"/>
      <c r="BE55" s="668"/>
      <c r="BF55" s="668"/>
      <c r="BG55" s="668"/>
      <c r="BH55" s="668"/>
      <c r="BI55" s="668"/>
      <c r="BJ55" s="668"/>
      <c r="BK55" s="669"/>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row>
    <row r="56" spans="1:140" s="115" customFormat="1" ht="49.5" customHeight="1">
      <c r="A56"/>
      <c r="B56" s="722"/>
      <c r="C56" s="725"/>
      <c r="D56" s="725"/>
      <c r="E56" s="720"/>
      <c r="F56" s="673">
        <v>10286071</v>
      </c>
      <c r="G56" s="673"/>
      <c r="H56" s="673"/>
      <c r="I56" s="673">
        <v>33469872</v>
      </c>
      <c r="J56" s="673"/>
      <c r="K56" s="768"/>
      <c r="L56" s="702"/>
      <c r="M56" s="673">
        <v>34828507</v>
      </c>
      <c r="N56" s="673"/>
      <c r="O56" s="673"/>
      <c r="P56" s="673">
        <v>43681623</v>
      </c>
      <c r="Q56" s="673"/>
      <c r="R56" s="673"/>
      <c r="S56" s="673">
        <v>46007852</v>
      </c>
      <c r="T56" s="673"/>
      <c r="U56" s="673"/>
      <c r="V56" s="673">
        <v>42415177</v>
      </c>
      <c r="W56" s="673"/>
      <c r="X56" s="768"/>
      <c r="Y56" s="670"/>
      <c r="Z56" s="671"/>
      <c r="AA56" s="671"/>
      <c r="AB56" s="671"/>
      <c r="AC56" s="671"/>
      <c r="AD56" s="671"/>
      <c r="AE56" s="671"/>
      <c r="AF56" s="671"/>
      <c r="AG56" s="671"/>
      <c r="AH56" s="671"/>
      <c r="AI56" s="671"/>
      <c r="AJ56" s="671"/>
      <c r="AK56" s="671"/>
      <c r="AL56" s="670"/>
      <c r="AM56" s="671"/>
      <c r="AN56" s="671"/>
      <c r="AO56" s="671"/>
      <c r="AP56" s="671"/>
      <c r="AQ56" s="671"/>
      <c r="AR56" s="671"/>
      <c r="AS56" s="671"/>
      <c r="AT56" s="671"/>
      <c r="AU56" s="671"/>
      <c r="AV56" s="671"/>
      <c r="AW56" s="671"/>
      <c r="AX56" s="671"/>
      <c r="AY56" s="670"/>
      <c r="AZ56" s="671"/>
      <c r="BA56" s="671"/>
      <c r="BB56" s="671"/>
      <c r="BC56" s="671"/>
      <c r="BD56" s="671"/>
      <c r="BE56" s="671"/>
      <c r="BF56" s="671"/>
      <c r="BG56" s="671"/>
      <c r="BH56" s="671"/>
      <c r="BI56" s="671"/>
      <c r="BJ56" s="671"/>
      <c r="BK56" s="672"/>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row>
    <row r="57" spans="1:140" ht="15" customHeight="1">
      <c r="B57" s="722"/>
      <c r="C57" s="746" t="s">
        <v>1304</v>
      </c>
      <c r="D57" s="762" t="s">
        <v>1281</v>
      </c>
      <c r="E57" s="783">
        <f>789711771+221135313+72005757+34326600+39084644+7809375</f>
        <v>1164073460</v>
      </c>
      <c r="F57" s="690">
        <v>0.8</v>
      </c>
      <c r="G57" s="691"/>
      <c r="H57" s="691"/>
      <c r="I57" s="690">
        <v>0.2</v>
      </c>
      <c r="J57" s="691"/>
      <c r="K57" s="787"/>
      <c r="L57" s="689">
        <f>258594568+25261344</f>
        <v>283855912</v>
      </c>
      <c r="M57" s="690">
        <v>0</v>
      </c>
      <c r="N57" s="691"/>
      <c r="O57" s="691"/>
      <c r="P57" s="690">
        <v>0</v>
      </c>
      <c r="Q57" s="691"/>
      <c r="R57" s="691"/>
      <c r="S57" s="690">
        <v>0</v>
      </c>
      <c r="T57" s="691"/>
      <c r="U57" s="691"/>
      <c r="V57" s="690">
        <v>1</v>
      </c>
      <c r="W57" s="691"/>
      <c r="X57" s="787"/>
      <c r="Y57" s="781">
        <v>149065000</v>
      </c>
      <c r="Z57" s="690">
        <v>0</v>
      </c>
      <c r="AA57" s="691"/>
      <c r="AB57" s="691"/>
      <c r="AC57" s="690">
        <v>0</v>
      </c>
      <c r="AD57" s="691"/>
      <c r="AE57" s="691"/>
      <c r="AF57" s="690">
        <v>0</v>
      </c>
      <c r="AG57" s="691"/>
      <c r="AH57" s="691"/>
      <c r="AI57" s="690">
        <v>1</v>
      </c>
      <c r="AJ57" s="691"/>
      <c r="AK57" s="692"/>
      <c r="AL57" s="698">
        <v>533518250</v>
      </c>
      <c r="AM57" s="690">
        <v>0</v>
      </c>
      <c r="AN57" s="691"/>
      <c r="AO57" s="691"/>
      <c r="AP57" s="690">
        <v>0</v>
      </c>
      <c r="AQ57" s="691"/>
      <c r="AR57" s="691"/>
      <c r="AS57" s="690">
        <v>0.4</v>
      </c>
      <c r="AT57" s="691"/>
      <c r="AU57" s="691"/>
      <c r="AV57" s="690">
        <v>1</v>
      </c>
      <c r="AW57" s="691"/>
      <c r="AX57" s="692"/>
      <c r="AY57" s="698">
        <v>560194162</v>
      </c>
      <c r="AZ57" s="690">
        <v>0</v>
      </c>
      <c r="BA57" s="691"/>
      <c r="BB57" s="691"/>
      <c r="BC57" s="690">
        <v>0</v>
      </c>
      <c r="BD57" s="691"/>
      <c r="BE57" s="691"/>
      <c r="BF57" s="690">
        <v>0.4</v>
      </c>
      <c r="BG57" s="691"/>
      <c r="BH57" s="691"/>
      <c r="BI57" s="690">
        <v>1</v>
      </c>
      <c r="BJ57" s="691"/>
      <c r="BK57" s="692"/>
    </row>
    <row r="58" spans="1:140" ht="56.25" customHeight="1">
      <c r="B58" s="722"/>
      <c r="C58" s="842"/>
      <c r="D58" s="763"/>
      <c r="E58" s="784"/>
      <c r="F58" s="681">
        <f>E57*F57</f>
        <v>931258768</v>
      </c>
      <c r="G58" s="681"/>
      <c r="H58" s="681"/>
      <c r="I58" s="681">
        <f>E57*I57</f>
        <v>232814692</v>
      </c>
      <c r="J58" s="681"/>
      <c r="K58" s="788"/>
      <c r="L58" s="689"/>
      <c r="M58" s="681">
        <v>0</v>
      </c>
      <c r="N58" s="681"/>
      <c r="O58" s="681"/>
      <c r="P58" s="681">
        <v>0</v>
      </c>
      <c r="Q58" s="681"/>
      <c r="R58" s="681"/>
      <c r="S58" s="681">
        <v>0</v>
      </c>
      <c r="T58" s="681"/>
      <c r="U58" s="681"/>
      <c r="V58" s="681">
        <f>L57</f>
        <v>283855912</v>
      </c>
      <c r="W58" s="681"/>
      <c r="X58" s="788"/>
      <c r="Y58" s="782"/>
      <c r="Z58" s="681">
        <v>0</v>
      </c>
      <c r="AA58" s="681"/>
      <c r="AB58" s="681"/>
      <c r="AC58" s="681">
        <v>0</v>
      </c>
      <c r="AD58" s="681"/>
      <c r="AE58" s="681"/>
      <c r="AF58" s="681">
        <v>0</v>
      </c>
      <c r="AG58" s="681"/>
      <c r="AH58" s="681"/>
      <c r="AI58" s="681">
        <f>Y57-AF58</f>
        <v>149065000</v>
      </c>
      <c r="AJ58" s="681"/>
      <c r="AK58" s="682"/>
      <c r="AL58" s="698"/>
      <c r="AM58" s="681">
        <v>0</v>
      </c>
      <c r="AN58" s="681"/>
      <c r="AO58" s="681"/>
      <c r="AP58" s="681">
        <v>0</v>
      </c>
      <c r="AQ58" s="681"/>
      <c r="AR58" s="681"/>
      <c r="AS58" s="681">
        <f>AL57*80%</f>
        <v>426814600</v>
      </c>
      <c r="AT58" s="681"/>
      <c r="AU58" s="681"/>
      <c r="AV58" s="681">
        <f>AL57-AS58</f>
        <v>106703650</v>
      </c>
      <c r="AW58" s="681"/>
      <c r="AX58" s="788"/>
      <c r="AY58" s="698"/>
      <c r="AZ58" s="681">
        <v>0</v>
      </c>
      <c r="BA58" s="681"/>
      <c r="BB58" s="681"/>
      <c r="BC58" s="681">
        <v>0</v>
      </c>
      <c r="BD58" s="681"/>
      <c r="BE58" s="681"/>
      <c r="BF58" s="681">
        <f>AY57*80%</f>
        <v>448155329.60000002</v>
      </c>
      <c r="BG58" s="681"/>
      <c r="BH58" s="681"/>
      <c r="BI58" s="681">
        <f>AY57-BF58</f>
        <v>112038832.39999998</v>
      </c>
      <c r="BJ58" s="681"/>
      <c r="BK58" s="788"/>
    </row>
    <row r="59" spans="1:140" s="115" customFormat="1">
      <c r="A59"/>
      <c r="B59" s="722"/>
      <c r="C59" s="771" t="s">
        <v>1305</v>
      </c>
      <c r="D59" s="771" t="s">
        <v>1281</v>
      </c>
      <c r="E59" s="785">
        <v>59857965</v>
      </c>
      <c r="F59" s="703">
        <v>0</v>
      </c>
      <c r="G59" s="704"/>
      <c r="H59" s="704"/>
      <c r="I59" s="703">
        <v>1</v>
      </c>
      <c r="J59" s="704"/>
      <c r="K59" s="789"/>
      <c r="L59" s="702">
        <v>42099941</v>
      </c>
      <c r="M59" s="703">
        <v>0</v>
      </c>
      <c r="N59" s="704"/>
      <c r="O59" s="704"/>
      <c r="P59" s="703">
        <v>0</v>
      </c>
      <c r="Q59" s="704"/>
      <c r="R59" s="704"/>
      <c r="S59" s="703">
        <v>0</v>
      </c>
      <c r="T59" s="704"/>
      <c r="U59" s="704"/>
      <c r="V59" s="703">
        <v>1</v>
      </c>
      <c r="W59" s="704"/>
      <c r="X59" s="789"/>
      <c r="Y59" s="667" t="s">
        <v>1265</v>
      </c>
      <c r="Z59" s="668"/>
      <c r="AA59" s="668"/>
      <c r="AB59" s="668"/>
      <c r="AC59" s="668"/>
      <c r="AD59" s="668"/>
      <c r="AE59" s="668"/>
      <c r="AF59" s="668"/>
      <c r="AG59" s="668"/>
      <c r="AH59" s="668"/>
      <c r="AI59" s="668"/>
      <c r="AJ59" s="668"/>
      <c r="AK59" s="668"/>
      <c r="AL59" s="667" t="s">
        <v>1265</v>
      </c>
      <c r="AM59" s="668"/>
      <c r="AN59" s="668"/>
      <c r="AO59" s="668"/>
      <c r="AP59" s="668"/>
      <c r="AQ59" s="668"/>
      <c r="AR59" s="668"/>
      <c r="AS59" s="668"/>
      <c r="AT59" s="668"/>
      <c r="AU59" s="668"/>
      <c r="AV59" s="668"/>
      <c r="AW59" s="668"/>
      <c r="AX59" s="668"/>
      <c r="AY59" s="667" t="s">
        <v>1265</v>
      </c>
      <c r="AZ59" s="668"/>
      <c r="BA59" s="668"/>
      <c r="BB59" s="668"/>
      <c r="BC59" s="668"/>
      <c r="BD59" s="668"/>
      <c r="BE59" s="668"/>
      <c r="BF59" s="668"/>
      <c r="BG59" s="668"/>
      <c r="BH59" s="668"/>
      <c r="BI59" s="668"/>
      <c r="BJ59" s="668"/>
      <c r="BK59" s="66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row>
    <row r="60" spans="1:140" s="115" customFormat="1" ht="27.75" customHeight="1">
      <c r="A60"/>
      <c r="B60" s="722"/>
      <c r="C60" s="725"/>
      <c r="D60" s="725"/>
      <c r="E60" s="770"/>
      <c r="F60" s="673">
        <v>0</v>
      </c>
      <c r="G60" s="673"/>
      <c r="H60" s="673"/>
      <c r="I60" s="673">
        <f>E59</f>
        <v>59857965</v>
      </c>
      <c r="J60" s="673"/>
      <c r="K60" s="768"/>
      <c r="L60" s="702"/>
      <c r="M60" s="673">
        <v>0</v>
      </c>
      <c r="N60" s="673"/>
      <c r="O60" s="673"/>
      <c r="P60" s="673">
        <v>0</v>
      </c>
      <c r="Q60" s="673"/>
      <c r="R60" s="673"/>
      <c r="S60" s="673">
        <v>0</v>
      </c>
      <c r="T60" s="673"/>
      <c r="U60" s="673"/>
      <c r="V60" s="673">
        <f>L59</f>
        <v>42099941</v>
      </c>
      <c r="W60" s="673"/>
      <c r="X60" s="768"/>
      <c r="Y60" s="670"/>
      <c r="Z60" s="671"/>
      <c r="AA60" s="671"/>
      <c r="AB60" s="671"/>
      <c r="AC60" s="671"/>
      <c r="AD60" s="671"/>
      <c r="AE60" s="671"/>
      <c r="AF60" s="671"/>
      <c r="AG60" s="671"/>
      <c r="AH60" s="671"/>
      <c r="AI60" s="671"/>
      <c r="AJ60" s="671"/>
      <c r="AK60" s="671"/>
      <c r="AL60" s="670"/>
      <c r="AM60" s="671"/>
      <c r="AN60" s="671"/>
      <c r="AO60" s="671"/>
      <c r="AP60" s="671"/>
      <c r="AQ60" s="671"/>
      <c r="AR60" s="671"/>
      <c r="AS60" s="671"/>
      <c r="AT60" s="671"/>
      <c r="AU60" s="671"/>
      <c r="AV60" s="671"/>
      <c r="AW60" s="671"/>
      <c r="AX60" s="671"/>
      <c r="AY60" s="670"/>
      <c r="AZ60" s="671"/>
      <c r="BA60" s="671"/>
      <c r="BB60" s="671"/>
      <c r="BC60" s="671"/>
      <c r="BD60" s="671"/>
      <c r="BE60" s="671"/>
      <c r="BF60" s="671"/>
      <c r="BG60" s="671"/>
      <c r="BH60" s="671"/>
      <c r="BI60" s="671"/>
      <c r="BJ60" s="671"/>
      <c r="BK60" s="672"/>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row>
    <row r="61" spans="1:140" ht="15" customHeight="1">
      <c r="B61" s="722"/>
      <c r="C61" s="762" t="s">
        <v>1306</v>
      </c>
      <c r="D61" s="762" t="s">
        <v>1281</v>
      </c>
      <c r="E61" s="783">
        <v>147531440</v>
      </c>
      <c r="F61" s="690">
        <v>0</v>
      </c>
      <c r="G61" s="691"/>
      <c r="H61" s="691"/>
      <c r="I61" s="690">
        <v>1</v>
      </c>
      <c r="J61" s="691"/>
      <c r="K61" s="787"/>
      <c r="L61" s="683" t="s">
        <v>1265</v>
      </c>
      <c r="M61" s="684"/>
      <c r="N61" s="684"/>
      <c r="O61" s="684"/>
      <c r="P61" s="684"/>
      <c r="Q61" s="684"/>
      <c r="R61" s="684"/>
      <c r="S61" s="684"/>
      <c r="T61" s="684"/>
      <c r="U61" s="684"/>
      <c r="V61" s="684"/>
      <c r="W61" s="684"/>
      <c r="X61" s="685"/>
      <c r="Y61" s="683" t="s">
        <v>1265</v>
      </c>
      <c r="Z61" s="684"/>
      <c r="AA61" s="684"/>
      <c r="AB61" s="684"/>
      <c r="AC61" s="684"/>
      <c r="AD61" s="684"/>
      <c r="AE61" s="684"/>
      <c r="AF61" s="684"/>
      <c r="AG61" s="684"/>
      <c r="AH61" s="684"/>
      <c r="AI61" s="684"/>
      <c r="AJ61" s="684"/>
      <c r="AK61" s="684"/>
      <c r="AL61" s="683" t="s">
        <v>1265</v>
      </c>
      <c r="AM61" s="684"/>
      <c r="AN61" s="684"/>
      <c r="AO61" s="684"/>
      <c r="AP61" s="684"/>
      <c r="AQ61" s="684"/>
      <c r="AR61" s="684"/>
      <c r="AS61" s="684"/>
      <c r="AT61" s="684"/>
      <c r="AU61" s="684"/>
      <c r="AV61" s="684"/>
      <c r="AW61" s="684"/>
      <c r="AX61" s="685"/>
      <c r="AY61" s="683" t="s">
        <v>1265</v>
      </c>
      <c r="AZ61" s="684"/>
      <c r="BA61" s="684"/>
      <c r="BB61" s="684"/>
      <c r="BC61" s="684"/>
      <c r="BD61" s="684"/>
      <c r="BE61" s="684"/>
      <c r="BF61" s="684"/>
      <c r="BG61" s="684"/>
      <c r="BH61" s="684"/>
      <c r="BI61" s="684"/>
      <c r="BJ61" s="684"/>
      <c r="BK61" s="685"/>
    </row>
    <row r="62" spans="1:140" ht="27.75" customHeight="1">
      <c r="B62" s="722"/>
      <c r="C62" s="763"/>
      <c r="D62" s="763"/>
      <c r="E62" s="784"/>
      <c r="F62" s="681">
        <v>0</v>
      </c>
      <c r="G62" s="681"/>
      <c r="H62" s="681"/>
      <c r="I62" s="681">
        <f>E61</f>
        <v>147531440</v>
      </c>
      <c r="J62" s="681"/>
      <c r="K62" s="788"/>
      <c r="L62" s="686"/>
      <c r="M62" s="687"/>
      <c r="N62" s="687"/>
      <c r="O62" s="687"/>
      <c r="P62" s="687"/>
      <c r="Q62" s="687"/>
      <c r="R62" s="687"/>
      <c r="S62" s="687"/>
      <c r="T62" s="687"/>
      <c r="U62" s="687"/>
      <c r="V62" s="687"/>
      <c r="W62" s="687"/>
      <c r="X62" s="688"/>
      <c r="Y62" s="686"/>
      <c r="Z62" s="687"/>
      <c r="AA62" s="687"/>
      <c r="AB62" s="687"/>
      <c r="AC62" s="687"/>
      <c r="AD62" s="687"/>
      <c r="AE62" s="687"/>
      <c r="AF62" s="687"/>
      <c r="AG62" s="687"/>
      <c r="AH62" s="687"/>
      <c r="AI62" s="687"/>
      <c r="AJ62" s="687"/>
      <c r="AK62" s="687"/>
      <c r="AL62" s="686"/>
      <c r="AM62" s="687"/>
      <c r="AN62" s="687"/>
      <c r="AO62" s="687"/>
      <c r="AP62" s="687"/>
      <c r="AQ62" s="687"/>
      <c r="AR62" s="687"/>
      <c r="AS62" s="687"/>
      <c r="AT62" s="687"/>
      <c r="AU62" s="687"/>
      <c r="AV62" s="687"/>
      <c r="AW62" s="687"/>
      <c r="AX62" s="688"/>
      <c r="AY62" s="686"/>
      <c r="AZ62" s="687"/>
      <c r="BA62" s="687"/>
      <c r="BB62" s="687"/>
      <c r="BC62" s="687"/>
      <c r="BD62" s="687"/>
      <c r="BE62" s="687"/>
      <c r="BF62" s="687"/>
      <c r="BG62" s="687"/>
      <c r="BH62" s="687"/>
      <c r="BI62" s="687"/>
      <c r="BJ62" s="687"/>
      <c r="BK62" s="688"/>
    </row>
    <row r="63" spans="1:140" s="115" customFormat="1" ht="18.75" customHeight="1">
      <c r="A63"/>
      <c r="B63" s="722"/>
      <c r="C63" s="771" t="s">
        <v>1212</v>
      </c>
      <c r="D63" s="771" t="s">
        <v>1281</v>
      </c>
      <c r="E63" s="785">
        <v>207800940</v>
      </c>
      <c r="F63" s="703">
        <v>0</v>
      </c>
      <c r="G63" s="704"/>
      <c r="H63" s="704"/>
      <c r="I63" s="703">
        <v>1</v>
      </c>
      <c r="J63" s="704"/>
      <c r="K63" s="789"/>
      <c r="L63" s="667" t="s">
        <v>1265</v>
      </c>
      <c r="M63" s="668"/>
      <c r="N63" s="668"/>
      <c r="O63" s="668"/>
      <c r="P63" s="668"/>
      <c r="Q63" s="668"/>
      <c r="R63" s="668"/>
      <c r="S63" s="668"/>
      <c r="T63" s="668"/>
      <c r="U63" s="668"/>
      <c r="V63" s="668"/>
      <c r="W63" s="668"/>
      <c r="X63" s="669"/>
      <c r="Y63" s="667" t="s">
        <v>1265</v>
      </c>
      <c r="Z63" s="668"/>
      <c r="AA63" s="668"/>
      <c r="AB63" s="668"/>
      <c r="AC63" s="668"/>
      <c r="AD63" s="668"/>
      <c r="AE63" s="668"/>
      <c r="AF63" s="668"/>
      <c r="AG63" s="668"/>
      <c r="AH63" s="668"/>
      <c r="AI63" s="668"/>
      <c r="AJ63" s="668"/>
      <c r="AK63" s="668"/>
      <c r="AL63" s="667" t="s">
        <v>1265</v>
      </c>
      <c r="AM63" s="668"/>
      <c r="AN63" s="668"/>
      <c r="AO63" s="668"/>
      <c r="AP63" s="668"/>
      <c r="AQ63" s="668"/>
      <c r="AR63" s="668"/>
      <c r="AS63" s="668"/>
      <c r="AT63" s="668"/>
      <c r="AU63" s="668"/>
      <c r="AV63" s="668"/>
      <c r="AW63" s="668"/>
      <c r="AX63" s="668"/>
      <c r="AY63" s="667" t="s">
        <v>1265</v>
      </c>
      <c r="AZ63" s="668"/>
      <c r="BA63" s="668"/>
      <c r="BB63" s="668"/>
      <c r="BC63" s="668"/>
      <c r="BD63" s="668"/>
      <c r="BE63" s="668"/>
      <c r="BF63" s="668"/>
      <c r="BG63" s="668"/>
      <c r="BH63" s="668"/>
      <c r="BI63" s="668"/>
      <c r="BJ63" s="668"/>
      <c r="BK63" s="669"/>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row>
    <row r="64" spans="1:140" s="115" customFormat="1" ht="43.5" customHeight="1">
      <c r="A64"/>
      <c r="B64" s="722"/>
      <c r="C64" s="725"/>
      <c r="D64" s="725"/>
      <c r="E64" s="770"/>
      <c r="F64" s="673">
        <v>0</v>
      </c>
      <c r="G64" s="673"/>
      <c r="H64" s="673"/>
      <c r="I64" s="673">
        <f>E63</f>
        <v>207800940</v>
      </c>
      <c r="J64" s="673"/>
      <c r="K64" s="768"/>
      <c r="L64" s="670"/>
      <c r="M64" s="671"/>
      <c r="N64" s="671"/>
      <c r="O64" s="671"/>
      <c r="P64" s="671"/>
      <c r="Q64" s="671"/>
      <c r="R64" s="671"/>
      <c r="S64" s="671"/>
      <c r="T64" s="671"/>
      <c r="U64" s="671"/>
      <c r="V64" s="671"/>
      <c r="W64" s="671"/>
      <c r="X64" s="672"/>
      <c r="Y64" s="670"/>
      <c r="Z64" s="671"/>
      <c r="AA64" s="671"/>
      <c r="AB64" s="671"/>
      <c r="AC64" s="671"/>
      <c r="AD64" s="671"/>
      <c r="AE64" s="671"/>
      <c r="AF64" s="671"/>
      <c r="AG64" s="671"/>
      <c r="AH64" s="671"/>
      <c r="AI64" s="671"/>
      <c r="AJ64" s="671"/>
      <c r="AK64" s="671"/>
      <c r="AL64" s="670"/>
      <c r="AM64" s="671"/>
      <c r="AN64" s="671"/>
      <c r="AO64" s="671"/>
      <c r="AP64" s="671"/>
      <c r="AQ64" s="671"/>
      <c r="AR64" s="671"/>
      <c r="AS64" s="671"/>
      <c r="AT64" s="671"/>
      <c r="AU64" s="671"/>
      <c r="AV64" s="671"/>
      <c r="AW64" s="671"/>
      <c r="AX64" s="671"/>
      <c r="AY64" s="670"/>
      <c r="AZ64" s="671"/>
      <c r="BA64" s="671"/>
      <c r="BB64" s="671"/>
      <c r="BC64" s="671"/>
      <c r="BD64" s="671"/>
      <c r="BE64" s="671"/>
      <c r="BF64" s="671"/>
      <c r="BG64" s="671"/>
      <c r="BH64" s="671"/>
      <c r="BI64" s="671"/>
      <c r="BJ64" s="671"/>
      <c r="BK64" s="672"/>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row>
    <row r="65" spans="1:140" ht="18.75" customHeight="1">
      <c r="B65" s="722"/>
      <c r="C65" s="762" t="s">
        <v>1307</v>
      </c>
      <c r="D65" s="762" t="s">
        <v>1281</v>
      </c>
      <c r="E65" s="783">
        <v>643470000</v>
      </c>
      <c r="F65" s="690">
        <v>0</v>
      </c>
      <c r="G65" s="691"/>
      <c r="H65" s="691"/>
      <c r="I65" s="690">
        <v>1</v>
      </c>
      <c r="J65" s="691"/>
      <c r="K65" s="787"/>
      <c r="L65" s="683" t="s">
        <v>1265</v>
      </c>
      <c r="M65" s="684"/>
      <c r="N65" s="684"/>
      <c r="O65" s="684"/>
      <c r="P65" s="684"/>
      <c r="Q65" s="684"/>
      <c r="R65" s="684"/>
      <c r="S65" s="684"/>
      <c r="T65" s="684"/>
      <c r="U65" s="684"/>
      <c r="V65" s="684"/>
      <c r="W65" s="684"/>
      <c r="X65" s="685"/>
      <c r="Y65" s="683" t="s">
        <v>1265</v>
      </c>
      <c r="Z65" s="684"/>
      <c r="AA65" s="684"/>
      <c r="AB65" s="684"/>
      <c r="AC65" s="684"/>
      <c r="AD65" s="684"/>
      <c r="AE65" s="684"/>
      <c r="AF65" s="684"/>
      <c r="AG65" s="684"/>
      <c r="AH65" s="684"/>
      <c r="AI65" s="684"/>
      <c r="AJ65" s="684"/>
      <c r="AK65" s="684"/>
      <c r="AL65" s="683" t="s">
        <v>1265</v>
      </c>
      <c r="AM65" s="684"/>
      <c r="AN65" s="684"/>
      <c r="AO65" s="684"/>
      <c r="AP65" s="684"/>
      <c r="AQ65" s="684"/>
      <c r="AR65" s="684"/>
      <c r="AS65" s="684"/>
      <c r="AT65" s="684"/>
      <c r="AU65" s="684"/>
      <c r="AV65" s="684"/>
      <c r="AW65" s="684"/>
      <c r="AX65" s="685"/>
      <c r="AY65" s="683" t="s">
        <v>1265</v>
      </c>
      <c r="AZ65" s="684"/>
      <c r="BA65" s="684"/>
      <c r="BB65" s="684"/>
      <c r="BC65" s="684"/>
      <c r="BD65" s="684"/>
      <c r="BE65" s="684"/>
      <c r="BF65" s="684"/>
      <c r="BG65" s="684"/>
      <c r="BH65" s="684"/>
      <c r="BI65" s="684"/>
      <c r="BJ65" s="684"/>
      <c r="BK65" s="685"/>
    </row>
    <row r="66" spans="1:140" ht="26.25" customHeight="1">
      <c r="B66" s="722"/>
      <c r="C66" s="763"/>
      <c r="D66" s="763"/>
      <c r="E66" s="784"/>
      <c r="F66" s="681">
        <v>0</v>
      </c>
      <c r="G66" s="681"/>
      <c r="H66" s="681"/>
      <c r="I66" s="681">
        <f>E65</f>
        <v>643470000</v>
      </c>
      <c r="J66" s="681"/>
      <c r="K66" s="788"/>
      <c r="L66" s="686"/>
      <c r="M66" s="687"/>
      <c r="N66" s="687"/>
      <c r="O66" s="687"/>
      <c r="P66" s="687"/>
      <c r="Q66" s="687"/>
      <c r="R66" s="687"/>
      <c r="S66" s="687"/>
      <c r="T66" s="687"/>
      <c r="U66" s="687"/>
      <c r="V66" s="687"/>
      <c r="W66" s="687"/>
      <c r="X66" s="688"/>
      <c r="Y66" s="686"/>
      <c r="Z66" s="687"/>
      <c r="AA66" s="687"/>
      <c r="AB66" s="687"/>
      <c r="AC66" s="687"/>
      <c r="AD66" s="687"/>
      <c r="AE66" s="687"/>
      <c r="AF66" s="687"/>
      <c r="AG66" s="687"/>
      <c r="AH66" s="687"/>
      <c r="AI66" s="687"/>
      <c r="AJ66" s="687"/>
      <c r="AK66" s="687"/>
      <c r="AL66" s="686"/>
      <c r="AM66" s="687"/>
      <c r="AN66" s="687"/>
      <c r="AO66" s="687"/>
      <c r="AP66" s="687"/>
      <c r="AQ66" s="687"/>
      <c r="AR66" s="687"/>
      <c r="AS66" s="687"/>
      <c r="AT66" s="687"/>
      <c r="AU66" s="687"/>
      <c r="AV66" s="687"/>
      <c r="AW66" s="687"/>
      <c r="AX66" s="688"/>
      <c r="AY66" s="686"/>
      <c r="AZ66" s="687"/>
      <c r="BA66" s="687"/>
      <c r="BB66" s="687"/>
      <c r="BC66" s="687"/>
      <c r="BD66" s="687"/>
      <c r="BE66" s="687"/>
      <c r="BF66" s="687"/>
      <c r="BG66" s="687"/>
      <c r="BH66" s="687"/>
      <c r="BI66" s="687"/>
      <c r="BJ66" s="687"/>
      <c r="BK66" s="688"/>
    </row>
    <row r="67" spans="1:140" s="115" customFormat="1" ht="18.75" customHeight="1">
      <c r="A67"/>
      <c r="B67" s="722"/>
      <c r="C67" s="771" t="s">
        <v>1308</v>
      </c>
      <c r="D67" s="771" t="s">
        <v>1281</v>
      </c>
      <c r="E67" s="785">
        <v>5853480</v>
      </c>
      <c r="F67" s="703">
        <v>0</v>
      </c>
      <c r="G67" s="704"/>
      <c r="H67" s="704"/>
      <c r="I67" s="703">
        <v>1</v>
      </c>
      <c r="J67" s="704"/>
      <c r="K67" s="789"/>
      <c r="L67" s="667" t="s">
        <v>1265</v>
      </c>
      <c r="M67" s="668"/>
      <c r="N67" s="668"/>
      <c r="O67" s="668"/>
      <c r="P67" s="668"/>
      <c r="Q67" s="668"/>
      <c r="R67" s="668"/>
      <c r="S67" s="668"/>
      <c r="T67" s="668"/>
      <c r="U67" s="668"/>
      <c r="V67" s="668"/>
      <c r="W67" s="668"/>
      <c r="X67" s="669"/>
      <c r="Y67" s="667" t="s">
        <v>1265</v>
      </c>
      <c r="Z67" s="668"/>
      <c r="AA67" s="668"/>
      <c r="AB67" s="668"/>
      <c r="AC67" s="668"/>
      <c r="AD67" s="668"/>
      <c r="AE67" s="668"/>
      <c r="AF67" s="668"/>
      <c r="AG67" s="668"/>
      <c r="AH67" s="668"/>
      <c r="AI67" s="668"/>
      <c r="AJ67" s="668"/>
      <c r="AK67" s="668"/>
      <c r="AL67" s="667" t="s">
        <v>1265</v>
      </c>
      <c r="AM67" s="668"/>
      <c r="AN67" s="668"/>
      <c r="AO67" s="668"/>
      <c r="AP67" s="668"/>
      <c r="AQ67" s="668"/>
      <c r="AR67" s="668"/>
      <c r="AS67" s="668"/>
      <c r="AT67" s="668"/>
      <c r="AU67" s="668"/>
      <c r="AV67" s="668"/>
      <c r="AW67" s="668"/>
      <c r="AX67" s="668"/>
      <c r="AY67" s="667" t="s">
        <v>1265</v>
      </c>
      <c r="AZ67" s="668"/>
      <c r="BA67" s="668"/>
      <c r="BB67" s="668"/>
      <c r="BC67" s="668"/>
      <c r="BD67" s="668"/>
      <c r="BE67" s="668"/>
      <c r="BF67" s="668"/>
      <c r="BG67" s="668"/>
      <c r="BH67" s="668"/>
      <c r="BI67" s="668"/>
      <c r="BJ67" s="668"/>
      <c r="BK67" s="669"/>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row>
    <row r="68" spans="1:140" s="115" customFormat="1" ht="24.75" customHeight="1">
      <c r="A68"/>
      <c r="B68" s="722"/>
      <c r="C68" s="725"/>
      <c r="D68" s="725"/>
      <c r="E68" s="770"/>
      <c r="F68" s="673">
        <v>0</v>
      </c>
      <c r="G68" s="673"/>
      <c r="H68" s="673"/>
      <c r="I68" s="673">
        <f>E67</f>
        <v>5853480</v>
      </c>
      <c r="J68" s="673"/>
      <c r="K68" s="768"/>
      <c r="L68" s="670"/>
      <c r="M68" s="671"/>
      <c r="N68" s="671"/>
      <c r="O68" s="671"/>
      <c r="P68" s="671"/>
      <c r="Q68" s="671"/>
      <c r="R68" s="671"/>
      <c r="S68" s="671"/>
      <c r="T68" s="671"/>
      <c r="U68" s="671"/>
      <c r="V68" s="671"/>
      <c r="W68" s="671"/>
      <c r="X68" s="672"/>
      <c r="Y68" s="670"/>
      <c r="Z68" s="671"/>
      <c r="AA68" s="671"/>
      <c r="AB68" s="671"/>
      <c r="AC68" s="671"/>
      <c r="AD68" s="671"/>
      <c r="AE68" s="671"/>
      <c r="AF68" s="671"/>
      <c r="AG68" s="671"/>
      <c r="AH68" s="671"/>
      <c r="AI68" s="671"/>
      <c r="AJ68" s="671"/>
      <c r="AK68" s="671"/>
      <c r="AL68" s="670"/>
      <c r="AM68" s="671"/>
      <c r="AN68" s="671"/>
      <c r="AO68" s="671"/>
      <c r="AP68" s="671"/>
      <c r="AQ68" s="671"/>
      <c r="AR68" s="671"/>
      <c r="AS68" s="671"/>
      <c r="AT68" s="671"/>
      <c r="AU68" s="671"/>
      <c r="AV68" s="671"/>
      <c r="AW68" s="671"/>
      <c r="AX68" s="671"/>
      <c r="AY68" s="670"/>
      <c r="AZ68" s="671"/>
      <c r="BA68" s="671"/>
      <c r="BB68" s="671"/>
      <c r="BC68" s="671"/>
      <c r="BD68" s="671"/>
      <c r="BE68" s="671"/>
      <c r="BF68" s="671"/>
      <c r="BG68" s="671"/>
      <c r="BH68" s="671"/>
      <c r="BI68" s="671"/>
      <c r="BJ68" s="671"/>
      <c r="BK68" s="672"/>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row>
    <row r="69" spans="1:140" ht="18.75" customHeight="1">
      <c r="B69" s="722"/>
      <c r="C69" s="762" t="s">
        <v>1309</v>
      </c>
      <c r="D69" s="762" t="s">
        <v>1281</v>
      </c>
      <c r="E69" s="783">
        <v>245000000</v>
      </c>
      <c r="F69" s="690">
        <v>0</v>
      </c>
      <c r="G69" s="691"/>
      <c r="H69" s="691"/>
      <c r="I69" s="690">
        <v>1</v>
      </c>
      <c r="J69" s="691"/>
      <c r="K69" s="787"/>
      <c r="L69" s="683" t="s">
        <v>1265</v>
      </c>
      <c r="M69" s="684"/>
      <c r="N69" s="684"/>
      <c r="O69" s="684"/>
      <c r="P69" s="684"/>
      <c r="Q69" s="684"/>
      <c r="R69" s="684"/>
      <c r="S69" s="684"/>
      <c r="T69" s="684"/>
      <c r="U69" s="684"/>
      <c r="V69" s="684"/>
      <c r="W69" s="684"/>
      <c r="X69" s="685"/>
      <c r="Y69" s="683" t="s">
        <v>1265</v>
      </c>
      <c r="Z69" s="684"/>
      <c r="AA69" s="684"/>
      <c r="AB69" s="684"/>
      <c r="AC69" s="684"/>
      <c r="AD69" s="684"/>
      <c r="AE69" s="684"/>
      <c r="AF69" s="684"/>
      <c r="AG69" s="684"/>
      <c r="AH69" s="684"/>
      <c r="AI69" s="684"/>
      <c r="AJ69" s="684"/>
      <c r="AK69" s="684"/>
      <c r="AL69" s="683" t="s">
        <v>1265</v>
      </c>
      <c r="AM69" s="684"/>
      <c r="AN69" s="684"/>
      <c r="AO69" s="684"/>
      <c r="AP69" s="684"/>
      <c r="AQ69" s="684"/>
      <c r="AR69" s="684"/>
      <c r="AS69" s="684"/>
      <c r="AT69" s="684"/>
      <c r="AU69" s="684"/>
      <c r="AV69" s="684"/>
      <c r="AW69" s="684"/>
      <c r="AX69" s="684"/>
      <c r="AY69" s="683" t="s">
        <v>1265</v>
      </c>
      <c r="AZ69" s="684"/>
      <c r="BA69" s="684"/>
      <c r="BB69" s="684"/>
      <c r="BC69" s="684"/>
      <c r="BD69" s="684"/>
      <c r="BE69" s="684"/>
      <c r="BF69" s="684"/>
      <c r="BG69" s="684"/>
      <c r="BH69" s="684"/>
      <c r="BI69" s="684"/>
      <c r="BJ69" s="684"/>
      <c r="BK69" s="685"/>
    </row>
    <row r="70" spans="1:140" ht="24.75" customHeight="1">
      <c r="B70" s="722"/>
      <c r="C70" s="763"/>
      <c r="D70" s="763"/>
      <c r="E70" s="784"/>
      <c r="F70" s="681">
        <v>0</v>
      </c>
      <c r="G70" s="681"/>
      <c r="H70" s="681"/>
      <c r="I70" s="681">
        <f>E69</f>
        <v>245000000</v>
      </c>
      <c r="J70" s="681"/>
      <c r="K70" s="788"/>
      <c r="L70" s="686"/>
      <c r="M70" s="687"/>
      <c r="N70" s="687"/>
      <c r="O70" s="687"/>
      <c r="P70" s="687"/>
      <c r="Q70" s="687"/>
      <c r="R70" s="687"/>
      <c r="S70" s="687"/>
      <c r="T70" s="687"/>
      <c r="U70" s="687"/>
      <c r="V70" s="687"/>
      <c r="W70" s="687"/>
      <c r="X70" s="688"/>
      <c r="Y70" s="686"/>
      <c r="Z70" s="687"/>
      <c r="AA70" s="687"/>
      <c r="AB70" s="687"/>
      <c r="AC70" s="687"/>
      <c r="AD70" s="687"/>
      <c r="AE70" s="687"/>
      <c r="AF70" s="687"/>
      <c r="AG70" s="687"/>
      <c r="AH70" s="687"/>
      <c r="AI70" s="687"/>
      <c r="AJ70" s="687"/>
      <c r="AK70" s="687"/>
      <c r="AL70" s="686"/>
      <c r="AM70" s="687"/>
      <c r="AN70" s="687"/>
      <c r="AO70" s="687"/>
      <c r="AP70" s="687"/>
      <c r="AQ70" s="687"/>
      <c r="AR70" s="687"/>
      <c r="AS70" s="687"/>
      <c r="AT70" s="687"/>
      <c r="AU70" s="687"/>
      <c r="AV70" s="687"/>
      <c r="AW70" s="687"/>
      <c r="AX70" s="687"/>
      <c r="AY70" s="686"/>
      <c r="AZ70" s="687"/>
      <c r="BA70" s="687"/>
      <c r="BB70" s="687"/>
      <c r="BC70" s="687"/>
      <c r="BD70" s="687"/>
      <c r="BE70" s="687"/>
      <c r="BF70" s="687"/>
      <c r="BG70" s="687"/>
      <c r="BH70" s="687"/>
      <c r="BI70" s="687"/>
      <c r="BJ70" s="687"/>
      <c r="BK70" s="688"/>
    </row>
    <row r="71" spans="1:140" s="115" customFormat="1">
      <c r="A71"/>
      <c r="B71" s="722"/>
      <c r="C71" s="771" t="s">
        <v>1310</v>
      </c>
      <c r="D71" s="771" t="s">
        <v>1281</v>
      </c>
      <c r="E71" s="720">
        <v>267684828</v>
      </c>
      <c r="F71" s="703">
        <v>1</v>
      </c>
      <c r="G71" s="704"/>
      <c r="H71" s="704"/>
      <c r="I71" s="772">
        <v>1</v>
      </c>
      <c r="J71" s="773"/>
      <c r="K71" s="774"/>
      <c r="L71" s="702">
        <v>178002000</v>
      </c>
      <c r="M71" s="703">
        <v>0</v>
      </c>
      <c r="N71" s="704"/>
      <c r="O71" s="704"/>
      <c r="P71" s="703">
        <v>0</v>
      </c>
      <c r="Q71" s="704"/>
      <c r="R71" s="704"/>
      <c r="S71" s="703">
        <v>0</v>
      </c>
      <c r="T71" s="704"/>
      <c r="U71" s="704"/>
      <c r="V71" s="703">
        <v>1</v>
      </c>
      <c r="W71" s="704"/>
      <c r="X71" s="789"/>
      <c r="Y71" s="667" t="s">
        <v>1265</v>
      </c>
      <c r="Z71" s="668"/>
      <c r="AA71" s="668"/>
      <c r="AB71" s="668"/>
      <c r="AC71" s="668"/>
      <c r="AD71" s="668"/>
      <c r="AE71" s="668"/>
      <c r="AF71" s="668"/>
      <c r="AG71" s="668"/>
      <c r="AH71" s="668"/>
      <c r="AI71" s="668"/>
      <c r="AJ71" s="668"/>
      <c r="AK71" s="668"/>
      <c r="AL71" s="667" t="s">
        <v>1265</v>
      </c>
      <c r="AM71" s="668"/>
      <c r="AN71" s="668"/>
      <c r="AO71" s="668"/>
      <c r="AP71" s="668"/>
      <c r="AQ71" s="668"/>
      <c r="AR71" s="668"/>
      <c r="AS71" s="668"/>
      <c r="AT71" s="668"/>
      <c r="AU71" s="668"/>
      <c r="AV71" s="668"/>
      <c r="AW71" s="668"/>
      <c r="AX71" s="668"/>
      <c r="AY71" s="667" t="s">
        <v>1265</v>
      </c>
      <c r="AZ71" s="668"/>
      <c r="BA71" s="668"/>
      <c r="BB71" s="668"/>
      <c r="BC71" s="668"/>
      <c r="BD71" s="668"/>
      <c r="BE71" s="668"/>
      <c r="BF71" s="668"/>
      <c r="BG71" s="668"/>
      <c r="BH71" s="668"/>
      <c r="BI71" s="668"/>
      <c r="BJ71" s="668"/>
      <c r="BK71" s="669"/>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row>
    <row r="72" spans="1:140" s="115" customFormat="1" ht="27.75" customHeight="1">
      <c r="A72"/>
      <c r="B72" s="722"/>
      <c r="C72" s="725"/>
      <c r="D72" s="725"/>
      <c r="E72" s="720"/>
      <c r="F72" s="673">
        <f>E71</f>
        <v>267684828</v>
      </c>
      <c r="G72" s="673"/>
      <c r="H72" s="673"/>
      <c r="I72" s="678"/>
      <c r="J72" s="679"/>
      <c r="K72" s="680"/>
      <c r="L72" s="702"/>
      <c r="M72" s="673">
        <v>0</v>
      </c>
      <c r="N72" s="673"/>
      <c r="O72" s="673"/>
      <c r="P72" s="673">
        <v>0</v>
      </c>
      <c r="Q72" s="673"/>
      <c r="R72" s="673"/>
      <c r="S72" s="673">
        <v>0</v>
      </c>
      <c r="T72" s="673"/>
      <c r="U72" s="673"/>
      <c r="V72" s="673">
        <f>L71</f>
        <v>178002000</v>
      </c>
      <c r="W72" s="673"/>
      <c r="X72" s="768"/>
      <c r="Y72" s="670"/>
      <c r="Z72" s="671"/>
      <c r="AA72" s="671"/>
      <c r="AB72" s="671"/>
      <c r="AC72" s="671"/>
      <c r="AD72" s="671"/>
      <c r="AE72" s="671"/>
      <c r="AF72" s="671"/>
      <c r="AG72" s="671"/>
      <c r="AH72" s="671"/>
      <c r="AI72" s="671"/>
      <c r="AJ72" s="671"/>
      <c r="AK72" s="671"/>
      <c r="AL72" s="670"/>
      <c r="AM72" s="671"/>
      <c r="AN72" s="671"/>
      <c r="AO72" s="671"/>
      <c r="AP72" s="671"/>
      <c r="AQ72" s="671"/>
      <c r="AR72" s="671"/>
      <c r="AS72" s="671"/>
      <c r="AT72" s="671"/>
      <c r="AU72" s="671"/>
      <c r="AV72" s="671"/>
      <c r="AW72" s="671"/>
      <c r="AX72" s="671"/>
      <c r="AY72" s="670"/>
      <c r="AZ72" s="671"/>
      <c r="BA72" s="671"/>
      <c r="BB72" s="671"/>
      <c r="BC72" s="671"/>
      <c r="BD72" s="671"/>
      <c r="BE72" s="671"/>
      <c r="BF72" s="671"/>
      <c r="BG72" s="671"/>
      <c r="BH72" s="671"/>
      <c r="BI72" s="671"/>
      <c r="BJ72" s="671"/>
      <c r="BK72" s="6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row>
    <row r="73" spans="1:140">
      <c r="B73" s="722"/>
      <c r="C73" s="762" t="s">
        <v>1311</v>
      </c>
      <c r="D73" s="762" t="s">
        <v>1281</v>
      </c>
      <c r="E73" s="698">
        <v>7298080</v>
      </c>
      <c r="F73" s="690">
        <v>0</v>
      </c>
      <c r="G73" s="691"/>
      <c r="H73" s="691"/>
      <c r="I73" s="690">
        <v>1</v>
      </c>
      <c r="J73" s="691"/>
      <c r="K73" s="787"/>
      <c r="L73" s="689">
        <v>8751000</v>
      </c>
      <c r="M73" s="690">
        <v>0</v>
      </c>
      <c r="N73" s="691"/>
      <c r="O73" s="691"/>
      <c r="P73" s="690">
        <v>0</v>
      </c>
      <c r="Q73" s="691"/>
      <c r="R73" s="691"/>
      <c r="S73" s="690">
        <v>0</v>
      </c>
      <c r="T73" s="691"/>
      <c r="U73" s="691"/>
      <c r="V73" s="690">
        <v>1</v>
      </c>
      <c r="W73" s="691"/>
      <c r="X73" s="787"/>
      <c r="Y73" s="683" t="s">
        <v>1265</v>
      </c>
      <c r="Z73" s="684"/>
      <c r="AA73" s="684"/>
      <c r="AB73" s="684"/>
      <c r="AC73" s="684"/>
      <c r="AD73" s="684"/>
      <c r="AE73" s="684"/>
      <c r="AF73" s="684"/>
      <c r="AG73" s="684"/>
      <c r="AH73" s="684"/>
      <c r="AI73" s="684"/>
      <c r="AJ73" s="684"/>
      <c r="AK73" s="684"/>
      <c r="AL73" s="683" t="s">
        <v>1265</v>
      </c>
      <c r="AM73" s="684"/>
      <c r="AN73" s="684"/>
      <c r="AO73" s="684"/>
      <c r="AP73" s="684"/>
      <c r="AQ73" s="684"/>
      <c r="AR73" s="684"/>
      <c r="AS73" s="684"/>
      <c r="AT73" s="684"/>
      <c r="AU73" s="684"/>
      <c r="AV73" s="684"/>
      <c r="AW73" s="684"/>
      <c r="AX73" s="684"/>
      <c r="AY73" s="683" t="s">
        <v>1265</v>
      </c>
      <c r="AZ73" s="684"/>
      <c r="BA73" s="684"/>
      <c r="BB73" s="684"/>
      <c r="BC73" s="684"/>
      <c r="BD73" s="684"/>
      <c r="BE73" s="684"/>
      <c r="BF73" s="684"/>
      <c r="BG73" s="684"/>
      <c r="BH73" s="684"/>
      <c r="BI73" s="684"/>
      <c r="BJ73" s="684"/>
      <c r="BK73" s="685"/>
    </row>
    <row r="74" spans="1:140" ht="27.75" customHeight="1">
      <c r="B74" s="722"/>
      <c r="C74" s="763"/>
      <c r="D74" s="763"/>
      <c r="E74" s="698"/>
      <c r="F74" s="681">
        <v>0</v>
      </c>
      <c r="G74" s="681"/>
      <c r="H74" s="681"/>
      <c r="I74" s="681">
        <f>E73</f>
        <v>7298080</v>
      </c>
      <c r="J74" s="681"/>
      <c r="K74" s="788"/>
      <c r="L74" s="689"/>
      <c r="M74" s="681">
        <v>0</v>
      </c>
      <c r="N74" s="681"/>
      <c r="O74" s="681"/>
      <c r="P74" s="681">
        <v>0</v>
      </c>
      <c r="Q74" s="681"/>
      <c r="R74" s="681"/>
      <c r="S74" s="681">
        <v>0</v>
      </c>
      <c r="T74" s="681"/>
      <c r="U74" s="681"/>
      <c r="V74" s="681">
        <f>L73</f>
        <v>8751000</v>
      </c>
      <c r="W74" s="681"/>
      <c r="X74" s="788"/>
      <c r="Y74" s="686"/>
      <c r="Z74" s="687"/>
      <c r="AA74" s="687"/>
      <c r="AB74" s="687"/>
      <c r="AC74" s="687"/>
      <c r="AD74" s="687"/>
      <c r="AE74" s="687"/>
      <c r="AF74" s="687"/>
      <c r="AG74" s="687"/>
      <c r="AH74" s="687"/>
      <c r="AI74" s="687"/>
      <c r="AJ74" s="687"/>
      <c r="AK74" s="687"/>
      <c r="AL74" s="686"/>
      <c r="AM74" s="687"/>
      <c r="AN74" s="687"/>
      <c r="AO74" s="687"/>
      <c r="AP74" s="687"/>
      <c r="AQ74" s="687"/>
      <c r="AR74" s="687"/>
      <c r="AS74" s="687"/>
      <c r="AT74" s="687"/>
      <c r="AU74" s="687"/>
      <c r="AV74" s="687"/>
      <c r="AW74" s="687"/>
      <c r="AX74" s="687"/>
      <c r="AY74" s="686"/>
      <c r="AZ74" s="687"/>
      <c r="BA74" s="687"/>
      <c r="BB74" s="687"/>
      <c r="BC74" s="687"/>
      <c r="BD74" s="687"/>
      <c r="BE74" s="687"/>
      <c r="BF74" s="687"/>
      <c r="BG74" s="687"/>
      <c r="BH74" s="687"/>
      <c r="BI74" s="687"/>
      <c r="BJ74" s="687"/>
      <c r="BK74" s="688"/>
    </row>
    <row r="75" spans="1:140" s="115" customFormat="1">
      <c r="A75"/>
      <c r="B75" s="722"/>
      <c r="C75" s="771" t="s">
        <v>1312</v>
      </c>
      <c r="D75" s="771" t="s">
        <v>1281</v>
      </c>
      <c r="E75" s="667" t="s">
        <v>1265</v>
      </c>
      <c r="F75" s="668"/>
      <c r="G75" s="668"/>
      <c r="H75" s="668"/>
      <c r="I75" s="668"/>
      <c r="J75" s="668"/>
      <c r="K75" s="669"/>
      <c r="L75" s="702">
        <v>23032258</v>
      </c>
      <c r="M75" s="703">
        <v>0</v>
      </c>
      <c r="N75" s="704"/>
      <c r="O75" s="704"/>
      <c r="P75" s="703">
        <v>0</v>
      </c>
      <c r="Q75" s="704"/>
      <c r="R75" s="704"/>
      <c r="S75" s="703">
        <v>0</v>
      </c>
      <c r="T75" s="704"/>
      <c r="U75" s="704"/>
      <c r="V75" s="703">
        <v>1</v>
      </c>
      <c r="W75" s="704"/>
      <c r="X75" s="789"/>
      <c r="Y75" s="667" t="s">
        <v>1265</v>
      </c>
      <c r="Z75" s="668"/>
      <c r="AA75" s="668"/>
      <c r="AB75" s="668"/>
      <c r="AC75" s="668"/>
      <c r="AD75" s="668"/>
      <c r="AE75" s="668"/>
      <c r="AF75" s="668"/>
      <c r="AG75" s="668"/>
      <c r="AH75" s="668"/>
      <c r="AI75" s="668"/>
      <c r="AJ75" s="668"/>
      <c r="AK75" s="668"/>
      <c r="AL75" s="667" t="s">
        <v>1265</v>
      </c>
      <c r="AM75" s="668"/>
      <c r="AN75" s="668"/>
      <c r="AO75" s="668"/>
      <c r="AP75" s="668"/>
      <c r="AQ75" s="668"/>
      <c r="AR75" s="668"/>
      <c r="AS75" s="668"/>
      <c r="AT75" s="668"/>
      <c r="AU75" s="668"/>
      <c r="AV75" s="668"/>
      <c r="AW75" s="668"/>
      <c r="AX75" s="668"/>
      <c r="AY75" s="667" t="s">
        <v>1265</v>
      </c>
      <c r="AZ75" s="668"/>
      <c r="BA75" s="668"/>
      <c r="BB75" s="668"/>
      <c r="BC75" s="668"/>
      <c r="BD75" s="668"/>
      <c r="BE75" s="668"/>
      <c r="BF75" s="668"/>
      <c r="BG75" s="668"/>
      <c r="BH75" s="668"/>
      <c r="BI75" s="668"/>
      <c r="BJ75" s="668"/>
      <c r="BK75" s="669"/>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row>
    <row r="76" spans="1:140" s="115" customFormat="1" ht="38.25" customHeight="1">
      <c r="A76"/>
      <c r="B76" s="722"/>
      <c r="C76" s="725"/>
      <c r="D76" s="725"/>
      <c r="E76" s="670"/>
      <c r="F76" s="671"/>
      <c r="G76" s="671"/>
      <c r="H76" s="671"/>
      <c r="I76" s="671"/>
      <c r="J76" s="671"/>
      <c r="K76" s="672"/>
      <c r="L76" s="702"/>
      <c r="M76" s="673">
        <v>0</v>
      </c>
      <c r="N76" s="673"/>
      <c r="O76" s="673"/>
      <c r="P76" s="673">
        <v>0</v>
      </c>
      <c r="Q76" s="673"/>
      <c r="R76" s="673"/>
      <c r="S76" s="673">
        <v>0</v>
      </c>
      <c r="T76" s="673"/>
      <c r="U76" s="673"/>
      <c r="V76" s="673">
        <f>L75</f>
        <v>23032258</v>
      </c>
      <c r="W76" s="673"/>
      <c r="X76" s="768"/>
      <c r="Y76" s="670"/>
      <c r="Z76" s="671"/>
      <c r="AA76" s="671"/>
      <c r="AB76" s="671"/>
      <c r="AC76" s="671"/>
      <c r="AD76" s="671"/>
      <c r="AE76" s="671"/>
      <c r="AF76" s="671"/>
      <c r="AG76" s="671"/>
      <c r="AH76" s="671"/>
      <c r="AI76" s="671"/>
      <c r="AJ76" s="671"/>
      <c r="AK76" s="671"/>
      <c r="AL76" s="670"/>
      <c r="AM76" s="671"/>
      <c r="AN76" s="671"/>
      <c r="AO76" s="671"/>
      <c r="AP76" s="671"/>
      <c r="AQ76" s="671"/>
      <c r="AR76" s="671"/>
      <c r="AS76" s="671"/>
      <c r="AT76" s="671"/>
      <c r="AU76" s="671"/>
      <c r="AV76" s="671"/>
      <c r="AW76" s="671"/>
      <c r="AX76" s="671"/>
      <c r="AY76" s="670"/>
      <c r="AZ76" s="671"/>
      <c r="BA76" s="671"/>
      <c r="BB76" s="671"/>
      <c r="BC76" s="671"/>
      <c r="BD76" s="671"/>
      <c r="BE76" s="671"/>
      <c r="BF76" s="671"/>
      <c r="BG76" s="671"/>
      <c r="BH76" s="671"/>
      <c r="BI76" s="671"/>
      <c r="BJ76" s="671"/>
      <c r="BK76" s="672"/>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row>
    <row r="77" spans="1:140">
      <c r="B77" s="722"/>
      <c r="C77" s="762" t="s">
        <v>1313</v>
      </c>
      <c r="D77" s="762" t="s">
        <v>1281</v>
      </c>
      <c r="E77" s="762" t="s">
        <v>1265</v>
      </c>
      <c r="F77" s="764"/>
      <c r="G77" s="764"/>
      <c r="H77" s="764"/>
      <c r="I77" s="764"/>
      <c r="J77" s="764"/>
      <c r="K77" s="765"/>
      <c r="L77" s="689" t="s">
        <v>1265</v>
      </c>
      <c r="M77" s="747"/>
      <c r="N77" s="747"/>
      <c r="O77" s="747"/>
      <c r="P77" s="747"/>
      <c r="Q77" s="747"/>
      <c r="R77" s="747"/>
      <c r="S77" s="747"/>
      <c r="T77" s="747"/>
      <c r="U77" s="747"/>
      <c r="V77" s="747"/>
      <c r="W77" s="747"/>
      <c r="X77" s="751"/>
      <c r="Y77" s="683" t="s">
        <v>1265</v>
      </c>
      <c r="Z77" s="684"/>
      <c r="AA77" s="684"/>
      <c r="AB77" s="684"/>
      <c r="AC77" s="684"/>
      <c r="AD77" s="684"/>
      <c r="AE77" s="684"/>
      <c r="AF77" s="684"/>
      <c r="AG77" s="684"/>
      <c r="AH77" s="684"/>
      <c r="AI77" s="684"/>
      <c r="AJ77" s="684"/>
      <c r="AK77" s="684"/>
      <c r="AL77" s="683" t="s">
        <v>1265</v>
      </c>
      <c r="AM77" s="684"/>
      <c r="AN77" s="684"/>
      <c r="AO77" s="684"/>
      <c r="AP77" s="684"/>
      <c r="AQ77" s="684"/>
      <c r="AR77" s="684"/>
      <c r="AS77" s="684"/>
      <c r="AT77" s="684"/>
      <c r="AU77" s="684"/>
      <c r="AV77" s="684"/>
      <c r="AW77" s="684"/>
      <c r="AX77" s="684"/>
      <c r="AY77" s="683" t="s">
        <v>1265</v>
      </c>
      <c r="AZ77" s="684"/>
      <c r="BA77" s="684"/>
      <c r="BB77" s="684"/>
      <c r="BC77" s="684"/>
      <c r="BD77" s="684"/>
      <c r="BE77" s="684"/>
      <c r="BF77" s="684"/>
      <c r="BG77" s="684"/>
      <c r="BH77" s="684"/>
      <c r="BI77" s="684"/>
      <c r="BJ77" s="684"/>
      <c r="BK77" s="685"/>
    </row>
    <row r="78" spans="1:140" ht="27.75" customHeight="1">
      <c r="B78" s="722"/>
      <c r="C78" s="763"/>
      <c r="D78" s="763"/>
      <c r="E78" s="763"/>
      <c r="F78" s="766"/>
      <c r="G78" s="766"/>
      <c r="H78" s="766"/>
      <c r="I78" s="766"/>
      <c r="J78" s="766"/>
      <c r="K78" s="767"/>
      <c r="L78" s="689"/>
      <c r="M78" s="747"/>
      <c r="N78" s="747"/>
      <c r="O78" s="747"/>
      <c r="P78" s="747"/>
      <c r="Q78" s="747"/>
      <c r="R78" s="747"/>
      <c r="S78" s="747"/>
      <c r="T78" s="747"/>
      <c r="U78" s="747"/>
      <c r="V78" s="747"/>
      <c r="W78" s="747"/>
      <c r="X78" s="751"/>
      <c r="Y78" s="686"/>
      <c r="Z78" s="687"/>
      <c r="AA78" s="687"/>
      <c r="AB78" s="687"/>
      <c r="AC78" s="687"/>
      <c r="AD78" s="687"/>
      <c r="AE78" s="687"/>
      <c r="AF78" s="687"/>
      <c r="AG78" s="687"/>
      <c r="AH78" s="687"/>
      <c r="AI78" s="687"/>
      <c r="AJ78" s="687"/>
      <c r="AK78" s="687"/>
      <c r="AL78" s="686"/>
      <c r="AM78" s="687"/>
      <c r="AN78" s="687"/>
      <c r="AO78" s="687"/>
      <c r="AP78" s="687"/>
      <c r="AQ78" s="687"/>
      <c r="AR78" s="687"/>
      <c r="AS78" s="687"/>
      <c r="AT78" s="687"/>
      <c r="AU78" s="687"/>
      <c r="AV78" s="687"/>
      <c r="AW78" s="687"/>
      <c r="AX78" s="687"/>
      <c r="AY78" s="686"/>
      <c r="AZ78" s="687"/>
      <c r="BA78" s="687"/>
      <c r="BB78" s="687"/>
      <c r="BC78" s="687"/>
      <c r="BD78" s="687"/>
      <c r="BE78" s="687"/>
      <c r="BF78" s="687"/>
      <c r="BG78" s="687"/>
      <c r="BH78" s="687"/>
      <c r="BI78" s="687"/>
      <c r="BJ78" s="687"/>
      <c r="BK78" s="688"/>
    </row>
    <row r="79" spans="1:140" s="115" customFormat="1">
      <c r="A79"/>
      <c r="B79" s="722"/>
      <c r="C79" s="771" t="s">
        <v>1314</v>
      </c>
      <c r="D79" s="771" t="s">
        <v>1281</v>
      </c>
      <c r="E79" s="667" t="s">
        <v>1265</v>
      </c>
      <c r="F79" s="668"/>
      <c r="G79" s="668"/>
      <c r="H79" s="668"/>
      <c r="I79" s="668"/>
      <c r="J79" s="668"/>
      <c r="K79" s="669"/>
      <c r="L79" s="702" t="s">
        <v>1265</v>
      </c>
      <c r="M79" s="790"/>
      <c r="N79" s="790"/>
      <c r="O79" s="790"/>
      <c r="P79" s="790"/>
      <c r="Q79" s="790"/>
      <c r="R79" s="790"/>
      <c r="S79" s="790"/>
      <c r="T79" s="790"/>
      <c r="U79" s="790"/>
      <c r="V79" s="790"/>
      <c r="W79" s="790"/>
      <c r="X79" s="791"/>
      <c r="Y79" s="786">
        <v>81246000</v>
      </c>
      <c r="Z79" s="703">
        <v>0</v>
      </c>
      <c r="AA79" s="704"/>
      <c r="AB79" s="704"/>
      <c r="AC79" s="703">
        <v>0</v>
      </c>
      <c r="AD79" s="704"/>
      <c r="AE79" s="704"/>
      <c r="AF79" s="703">
        <v>0.5</v>
      </c>
      <c r="AG79" s="704"/>
      <c r="AH79" s="704"/>
      <c r="AI79" s="703">
        <v>1</v>
      </c>
      <c r="AJ79" s="704"/>
      <c r="AK79" s="705"/>
      <c r="AL79" s="667" t="s">
        <v>1265</v>
      </c>
      <c r="AM79" s="668"/>
      <c r="AN79" s="668"/>
      <c r="AO79" s="668"/>
      <c r="AP79" s="668"/>
      <c r="AQ79" s="668"/>
      <c r="AR79" s="668"/>
      <c r="AS79" s="668"/>
      <c r="AT79" s="668"/>
      <c r="AU79" s="668"/>
      <c r="AV79" s="668"/>
      <c r="AW79" s="668"/>
      <c r="AX79" s="669"/>
      <c r="AY79" s="667" t="s">
        <v>1265</v>
      </c>
      <c r="AZ79" s="668"/>
      <c r="BA79" s="668"/>
      <c r="BB79" s="668"/>
      <c r="BC79" s="668"/>
      <c r="BD79" s="668"/>
      <c r="BE79" s="668"/>
      <c r="BF79" s="668"/>
      <c r="BG79" s="668"/>
      <c r="BH79" s="668"/>
      <c r="BI79" s="668"/>
      <c r="BJ79" s="668"/>
      <c r="BK79" s="66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row>
    <row r="80" spans="1:140" s="115" customFormat="1" ht="27.75" customHeight="1">
      <c r="A80"/>
      <c r="B80" s="722"/>
      <c r="C80" s="725"/>
      <c r="D80" s="725"/>
      <c r="E80" s="670"/>
      <c r="F80" s="671"/>
      <c r="G80" s="671"/>
      <c r="H80" s="671"/>
      <c r="I80" s="671"/>
      <c r="J80" s="671"/>
      <c r="K80" s="672"/>
      <c r="L80" s="702"/>
      <c r="M80" s="790"/>
      <c r="N80" s="790"/>
      <c r="O80" s="790"/>
      <c r="P80" s="790"/>
      <c r="Q80" s="790"/>
      <c r="R80" s="790"/>
      <c r="S80" s="790"/>
      <c r="T80" s="790"/>
      <c r="U80" s="790"/>
      <c r="V80" s="790"/>
      <c r="W80" s="790"/>
      <c r="X80" s="791"/>
      <c r="Y80" s="715"/>
      <c r="Z80" s="673">
        <v>0</v>
      </c>
      <c r="AA80" s="673"/>
      <c r="AB80" s="673"/>
      <c r="AC80" s="673">
        <v>0</v>
      </c>
      <c r="AD80" s="673"/>
      <c r="AE80" s="673"/>
      <c r="AF80" s="673">
        <v>40623000</v>
      </c>
      <c r="AG80" s="673"/>
      <c r="AH80" s="673"/>
      <c r="AI80" s="673">
        <v>40623000</v>
      </c>
      <c r="AJ80" s="673"/>
      <c r="AK80" s="674"/>
      <c r="AL80" s="670"/>
      <c r="AM80" s="671"/>
      <c r="AN80" s="671"/>
      <c r="AO80" s="671"/>
      <c r="AP80" s="671"/>
      <c r="AQ80" s="671"/>
      <c r="AR80" s="671"/>
      <c r="AS80" s="671"/>
      <c r="AT80" s="671"/>
      <c r="AU80" s="671"/>
      <c r="AV80" s="671"/>
      <c r="AW80" s="671"/>
      <c r="AX80" s="672"/>
      <c r="AY80" s="670"/>
      <c r="AZ80" s="671"/>
      <c r="BA80" s="671"/>
      <c r="BB80" s="671"/>
      <c r="BC80" s="671"/>
      <c r="BD80" s="671"/>
      <c r="BE80" s="671"/>
      <c r="BF80" s="671"/>
      <c r="BG80" s="671"/>
      <c r="BH80" s="671"/>
      <c r="BI80" s="671"/>
      <c r="BJ80" s="671"/>
      <c r="BK80" s="672"/>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row>
    <row r="81" spans="1:140">
      <c r="B81" s="722"/>
      <c r="C81" s="762" t="s">
        <v>1315</v>
      </c>
      <c r="D81" s="762" t="s">
        <v>1281</v>
      </c>
      <c r="E81" s="762" t="s">
        <v>1265</v>
      </c>
      <c r="F81" s="764"/>
      <c r="G81" s="764"/>
      <c r="H81" s="764"/>
      <c r="I81" s="764"/>
      <c r="J81" s="764"/>
      <c r="K81" s="765"/>
      <c r="L81" s="689" t="s">
        <v>1265</v>
      </c>
      <c r="M81" s="747"/>
      <c r="N81" s="747"/>
      <c r="O81" s="747"/>
      <c r="P81" s="747"/>
      <c r="Q81" s="747"/>
      <c r="R81" s="747"/>
      <c r="S81" s="747"/>
      <c r="T81" s="747"/>
      <c r="U81" s="747"/>
      <c r="V81" s="747"/>
      <c r="W81" s="747"/>
      <c r="X81" s="751"/>
      <c r="Y81" s="781">
        <v>80000000</v>
      </c>
      <c r="Z81" s="690">
        <v>0</v>
      </c>
      <c r="AA81" s="691"/>
      <c r="AB81" s="691"/>
      <c r="AC81" s="690">
        <v>0</v>
      </c>
      <c r="AD81" s="691"/>
      <c r="AE81" s="691"/>
      <c r="AF81" s="690">
        <v>0.5</v>
      </c>
      <c r="AG81" s="691"/>
      <c r="AH81" s="691"/>
      <c r="AI81" s="690">
        <v>1</v>
      </c>
      <c r="AJ81" s="691"/>
      <c r="AK81" s="692"/>
      <c r="AL81" s="683" t="s">
        <v>1265</v>
      </c>
      <c r="AM81" s="684"/>
      <c r="AN81" s="684"/>
      <c r="AO81" s="684"/>
      <c r="AP81" s="684"/>
      <c r="AQ81" s="684"/>
      <c r="AR81" s="684"/>
      <c r="AS81" s="684"/>
      <c r="AT81" s="684"/>
      <c r="AU81" s="684"/>
      <c r="AV81" s="684"/>
      <c r="AW81" s="684"/>
      <c r="AX81" s="685"/>
      <c r="AY81" s="683" t="s">
        <v>1265</v>
      </c>
      <c r="AZ81" s="684"/>
      <c r="BA81" s="684"/>
      <c r="BB81" s="684"/>
      <c r="BC81" s="684"/>
      <c r="BD81" s="684"/>
      <c r="BE81" s="684"/>
      <c r="BF81" s="684"/>
      <c r="BG81" s="684"/>
      <c r="BH81" s="684"/>
      <c r="BI81" s="684"/>
      <c r="BJ81" s="684"/>
      <c r="BK81" s="685"/>
    </row>
    <row r="82" spans="1:140" ht="27.75" customHeight="1" thickBot="1">
      <c r="B82" s="723"/>
      <c r="C82" s="632"/>
      <c r="D82" s="632"/>
      <c r="E82" s="632"/>
      <c r="F82" s="633"/>
      <c r="G82" s="633"/>
      <c r="H82" s="633"/>
      <c r="I82" s="633"/>
      <c r="J82" s="633"/>
      <c r="K82" s="848"/>
      <c r="L82" s="781"/>
      <c r="M82" s="849"/>
      <c r="N82" s="849"/>
      <c r="O82" s="849"/>
      <c r="P82" s="849"/>
      <c r="Q82" s="849"/>
      <c r="R82" s="849"/>
      <c r="S82" s="849"/>
      <c r="T82" s="849"/>
      <c r="U82" s="849"/>
      <c r="V82" s="849"/>
      <c r="W82" s="849"/>
      <c r="X82" s="850"/>
      <c r="Y82" s="851"/>
      <c r="Z82" s="846">
        <v>0</v>
      </c>
      <c r="AA82" s="846"/>
      <c r="AB82" s="846"/>
      <c r="AC82" s="846">
        <v>0</v>
      </c>
      <c r="AD82" s="846"/>
      <c r="AE82" s="846"/>
      <c r="AF82" s="846">
        <f>16000000*3</f>
        <v>48000000</v>
      </c>
      <c r="AG82" s="846"/>
      <c r="AH82" s="846"/>
      <c r="AI82" s="846">
        <f>16000000*2</f>
        <v>32000000</v>
      </c>
      <c r="AJ82" s="846"/>
      <c r="AK82" s="847"/>
      <c r="AL82" s="843"/>
      <c r="AM82" s="844"/>
      <c r="AN82" s="844"/>
      <c r="AO82" s="844"/>
      <c r="AP82" s="844"/>
      <c r="AQ82" s="844"/>
      <c r="AR82" s="844"/>
      <c r="AS82" s="844"/>
      <c r="AT82" s="844"/>
      <c r="AU82" s="844"/>
      <c r="AV82" s="844"/>
      <c r="AW82" s="844"/>
      <c r="AX82" s="845"/>
      <c r="AY82" s="843"/>
      <c r="AZ82" s="844"/>
      <c r="BA82" s="844"/>
      <c r="BB82" s="844"/>
      <c r="BC82" s="844"/>
      <c r="BD82" s="844"/>
      <c r="BE82" s="844"/>
      <c r="BF82" s="844"/>
      <c r="BG82" s="844"/>
      <c r="BH82" s="844"/>
      <c r="BI82" s="844"/>
      <c r="BJ82" s="844"/>
      <c r="BK82" s="845"/>
    </row>
    <row r="83" spans="1:140" s="115" customFormat="1" ht="15" customHeight="1">
      <c r="A83"/>
      <c r="B83" s="721" t="s">
        <v>1168</v>
      </c>
      <c r="C83" s="857" t="s">
        <v>1316</v>
      </c>
      <c r="D83" s="858" t="s">
        <v>1281</v>
      </c>
      <c r="E83" s="854" t="s">
        <v>1265</v>
      </c>
      <c r="F83" s="855"/>
      <c r="G83" s="855"/>
      <c r="H83" s="855"/>
      <c r="I83" s="855"/>
      <c r="J83" s="855"/>
      <c r="K83" s="856"/>
      <c r="L83" s="719">
        <v>25033366</v>
      </c>
      <c r="M83" s="716">
        <v>0</v>
      </c>
      <c r="N83" s="717"/>
      <c r="O83" s="717"/>
      <c r="P83" s="716">
        <v>0</v>
      </c>
      <c r="Q83" s="717"/>
      <c r="R83" s="717"/>
      <c r="S83" s="716">
        <v>0</v>
      </c>
      <c r="T83" s="717"/>
      <c r="U83" s="717"/>
      <c r="V83" s="716">
        <v>1</v>
      </c>
      <c r="W83" s="717"/>
      <c r="X83" s="726"/>
      <c r="Y83" s="719">
        <f>35686426+21411855+24980499</f>
        <v>82078780</v>
      </c>
      <c r="Z83" s="716">
        <v>0.8</v>
      </c>
      <c r="AA83" s="717"/>
      <c r="AB83" s="717"/>
      <c r="AC83" s="716">
        <v>1</v>
      </c>
      <c r="AD83" s="717"/>
      <c r="AE83" s="717"/>
      <c r="AF83" s="675">
        <v>1</v>
      </c>
      <c r="AG83" s="676"/>
      <c r="AH83" s="676"/>
      <c r="AI83" s="676"/>
      <c r="AJ83" s="676"/>
      <c r="AK83" s="676"/>
      <c r="AL83" s="854" t="s">
        <v>1265</v>
      </c>
      <c r="AM83" s="855"/>
      <c r="AN83" s="855"/>
      <c r="AO83" s="855"/>
      <c r="AP83" s="855"/>
      <c r="AQ83" s="855"/>
      <c r="AR83" s="855"/>
      <c r="AS83" s="855"/>
      <c r="AT83" s="855"/>
      <c r="AU83" s="855"/>
      <c r="AV83" s="855"/>
      <c r="AW83" s="855"/>
      <c r="AX83" s="856"/>
      <c r="AY83" s="854" t="s">
        <v>1265</v>
      </c>
      <c r="AZ83" s="855"/>
      <c r="BA83" s="855"/>
      <c r="BB83" s="855"/>
      <c r="BC83" s="855"/>
      <c r="BD83" s="855"/>
      <c r="BE83" s="855"/>
      <c r="BF83" s="855"/>
      <c r="BG83" s="855"/>
      <c r="BH83" s="855"/>
      <c r="BI83" s="855"/>
      <c r="BJ83" s="855"/>
      <c r="BK83" s="856"/>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row>
    <row r="84" spans="1:140" s="115" customFormat="1" ht="27.75" customHeight="1">
      <c r="A84"/>
      <c r="B84" s="722"/>
      <c r="C84" s="853"/>
      <c r="D84" s="725"/>
      <c r="E84" s="670"/>
      <c r="F84" s="671"/>
      <c r="G84" s="671"/>
      <c r="H84" s="671"/>
      <c r="I84" s="671"/>
      <c r="J84" s="671"/>
      <c r="K84" s="672"/>
      <c r="L84" s="720"/>
      <c r="M84" s="673">
        <v>0</v>
      </c>
      <c r="N84" s="673"/>
      <c r="O84" s="673"/>
      <c r="P84" s="673">
        <v>0</v>
      </c>
      <c r="Q84" s="673"/>
      <c r="R84" s="673"/>
      <c r="S84" s="673">
        <v>0</v>
      </c>
      <c r="T84" s="673"/>
      <c r="U84" s="673"/>
      <c r="V84" s="673">
        <v>25033366</v>
      </c>
      <c r="W84" s="673"/>
      <c r="X84" s="768"/>
      <c r="Y84" s="720"/>
      <c r="Z84" s="673">
        <v>54719187</v>
      </c>
      <c r="AA84" s="673"/>
      <c r="AB84" s="673"/>
      <c r="AC84" s="673">
        <v>27359593.5</v>
      </c>
      <c r="AD84" s="673"/>
      <c r="AE84" s="673"/>
      <c r="AF84" s="678"/>
      <c r="AG84" s="679"/>
      <c r="AH84" s="679"/>
      <c r="AI84" s="679"/>
      <c r="AJ84" s="679"/>
      <c r="AK84" s="679"/>
      <c r="AL84" s="670"/>
      <c r="AM84" s="671"/>
      <c r="AN84" s="671"/>
      <c r="AO84" s="671"/>
      <c r="AP84" s="671"/>
      <c r="AQ84" s="671"/>
      <c r="AR84" s="671"/>
      <c r="AS84" s="671"/>
      <c r="AT84" s="671"/>
      <c r="AU84" s="671"/>
      <c r="AV84" s="671"/>
      <c r="AW84" s="671"/>
      <c r="AX84" s="672"/>
      <c r="AY84" s="670"/>
      <c r="AZ84" s="671"/>
      <c r="BA84" s="671"/>
      <c r="BB84" s="671"/>
      <c r="BC84" s="671"/>
      <c r="BD84" s="671"/>
      <c r="BE84" s="671"/>
      <c r="BF84" s="671"/>
      <c r="BG84" s="671"/>
      <c r="BH84" s="671"/>
      <c r="BI84" s="671"/>
      <c r="BJ84" s="671"/>
      <c r="BK84" s="672"/>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row>
    <row r="85" spans="1:140" ht="17.25" customHeight="1">
      <c r="B85" s="722"/>
      <c r="C85" s="746" t="s">
        <v>1317</v>
      </c>
      <c r="D85" s="762" t="s">
        <v>1281</v>
      </c>
      <c r="E85" s="762" t="s">
        <v>1265</v>
      </c>
      <c r="F85" s="764"/>
      <c r="G85" s="764"/>
      <c r="H85" s="764"/>
      <c r="I85" s="764"/>
      <c r="J85" s="764"/>
      <c r="K85" s="765"/>
      <c r="L85" s="683" t="s">
        <v>1265</v>
      </c>
      <c r="M85" s="684"/>
      <c r="N85" s="684"/>
      <c r="O85" s="684"/>
      <c r="P85" s="684"/>
      <c r="Q85" s="684"/>
      <c r="R85" s="684"/>
      <c r="S85" s="684"/>
      <c r="T85" s="684"/>
      <c r="U85" s="684"/>
      <c r="V85" s="684"/>
      <c r="W85" s="684"/>
      <c r="X85" s="685"/>
      <c r="Y85" s="698">
        <f>35686426+21411855+24980499</f>
        <v>82078780</v>
      </c>
      <c r="Z85" s="690">
        <v>0</v>
      </c>
      <c r="AA85" s="691"/>
      <c r="AB85" s="691"/>
      <c r="AC85" s="690">
        <v>0.5</v>
      </c>
      <c r="AD85" s="691"/>
      <c r="AE85" s="691"/>
      <c r="AF85" s="690">
        <v>1</v>
      </c>
      <c r="AG85" s="691"/>
      <c r="AH85" s="691"/>
      <c r="AI85" s="775">
        <v>1</v>
      </c>
      <c r="AJ85" s="776"/>
      <c r="AK85" s="776"/>
      <c r="AL85" s="683" t="s">
        <v>1265</v>
      </c>
      <c r="AM85" s="684"/>
      <c r="AN85" s="684"/>
      <c r="AO85" s="684"/>
      <c r="AP85" s="684"/>
      <c r="AQ85" s="684"/>
      <c r="AR85" s="684"/>
      <c r="AS85" s="684"/>
      <c r="AT85" s="684"/>
      <c r="AU85" s="684"/>
      <c r="AV85" s="684"/>
      <c r="AW85" s="684"/>
      <c r="AX85" s="685"/>
      <c r="AY85" s="683" t="s">
        <v>1265</v>
      </c>
      <c r="AZ85" s="684"/>
      <c r="BA85" s="684"/>
      <c r="BB85" s="684"/>
      <c r="BC85" s="684"/>
      <c r="BD85" s="684"/>
      <c r="BE85" s="684"/>
      <c r="BF85" s="684"/>
      <c r="BG85" s="684"/>
      <c r="BH85" s="684"/>
      <c r="BI85" s="684"/>
      <c r="BJ85" s="684"/>
      <c r="BK85" s="685"/>
    </row>
    <row r="86" spans="1:140" ht="27.75" customHeight="1">
      <c r="B86" s="722"/>
      <c r="C86" s="842"/>
      <c r="D86" s="763"/>
      <c r="E86" s="763"/>
      <c r="F86" s="766"/>
      <c r="G86" s="766"/>
      <c r="H86" s="766"/>
      <c r="I86" s="766"/>
      <c r="J86" s="766"/>
      <c r="K86" s="767"/>
      <c r="L86" s="686"/>
      <c r="M86" s="687"/>
      <c r="N86" s="687"/>
      <c r="O86" s="687"/>
      <c r="P86" s="687"/>
      <c r="Q86" s="687"/>
      <c r="R86" s="687"/>
      <c r="S86" s="687"/>
      <c r="T86" s="687"/>
      <c r="U86" s="687"/>
      <c r="V86" s="687"/>
      <c r="W86" s="687"/>
      <c r="X86" s="688"/>
      <c r="Y86" s="698"/>
      <c r="Z86" s="681">
        <v>0</v>
      </c>
      <c r="AA86" s="681"/>
      <c r="AB86" s="681"/>
      <c r="AC86" s="681">
        <v>27359593.5</v>
      </c>
      <c r="AD86" s="681"/>
      <c r="AE86" s="681"/>
      <c r="AF86" s="681">
        <v>54719187</v>
      </c>
      <c r="AG86" s="681"/>
      <c r="AH86" s="681"/>
      <c r="AI86" s="778"/>
      <c r="AJ86" s="779"/>
      <c r="AK86" s="779"/>
      <c r="AL86" s="686"/>
      <c r="AM86" s="687"/>
      <c r="AN86" s="687"/>
      <c r="AO86" s="687"/>
      <c r="AP86" s="687"/>
      <c r="AQ86" s="687"/>
      <c r="AR86" s="687"/>
      <c r="AS86" s="687"/>
      <c r="AT86" s="687"/>
      <c r="AU86" s="687"/>
      <c r="AV86" s="687"/>
      <c r="AW86" s="687"/>
      <c r="AX86" s="688"/>
      <c r="AY86" s="686"/>
      <c r="AZ86" s="687"/>
      <c r="BA86" s="687"/>
      <c r="BB86" s="687"/>
      <c r="BC86" s="687"/>
      <c r="BD86" s="687"/>
      <c r="BE86" s="687"/>
      <c r="BF86" s="687"/>
      <c r="BG86" s="687"/>
      <c r="BH86" s="687"/>
      <c r="BI86" s="687"/>
      <c r="BJ86" s="687"/>
      <c r="BK86" s="688"/>
    </row>
    <row r="87" spans="1:140" s="115" customFormat="1">
      <c r="A87"/>
      <c r="B87" s="722"/>
      <c r="C87" s="852" t="s">
        <v>1318</v>
      </c>
      <c r="D87" s="771" t="s">
        <v>1281</v>
      </c>
      <c r="E87" s="667" t="s">
        <v>1265</v>
      </c>
      <c r="F87" s="668"/>
      <c r="G87" s="668"/>
      <c r="H87" s="668"/>
      <c r="I87" s="668"/>
      <c r="J87" s="668"/>
      <c r="K87" s="669"/>
      <c r="L87" s="720">
        <v>105317776</v>
      </c>
      <c r="M87" s="703">
        <f>M88/L87</f>
        <v>9.0358725387440775E-2</v>
      </c>
      <c r="N87" s="704"/>
      <c r="O87" s="704"/>
      <c r="P87" s="703">
        <v>0.36</v>
      </c>
      <c r="Q87" s="704"/>
      <c r="R87" s="704"/>
      <c r="S87" s="703">
        <v>0.63</v>
      </c>
      <c r="T87" s="704"/>
      <c r="U87" s="704"/>
      <c r="V87" s="703">
        <v>1</v>
      </c>
      <c r="W87" s="704"/>
      <c r="X87" s="789"/>
      <c r="Y87" s="720">
        <f>28549140+67946952</f>
        <v>96496092</v>
      </c>
      <c r="Z87" s="703">
        <v>0.95</v>
      </c>
      <c r="AA87" s="704"/>
      <c r="AB87" s="704"/>
      <c r="AC87" s="703">
        <v>1</v>
      </c>
      <c r="AD87" s="704"/>
      <c r="AE87" s="704"/>
      <c r="AF87" s="772">
        <v>1</v>
      </c>
      <c r="AG87" s="773"/>
      <c r="AH87" s="773"/>
      <c r="AI87" s="773"/>
      <c r="AJ87" s="773"/>
      <c r="AK87" s="773"/>
      <c r="AL87" s="667" t="s">
        <v>1265</v>
      </c>
      <c r="AM87" s="668"/>
      <c r="AN87" s="668"/>
      <c r="AO87" s="668"/>
      <c r="AP87" s="668"/>
      <c r="AQ87" s="668"/>
      <c r="AR87" s="668"/>
      <c r="AS87" s="668"/>
      <c r="AT87" s="668"/>
      <c r="AU87" s="668"/>
      <c r="AV87" s="668"/>
      <c r="AW87" s="668"/>
      <c r="AX87" s="669"/>
      <c r="AY87" s="667" t="s">
        <v>1265</v>
      </c>
      <c r="AZ87" s="668"/>
      <c r="BA87" s="668"/>
      <c r="BB87" s="668"/>
      <c r="BC87" s="668"/>
      <c r="BD87" s="668"/>
      <c r="BE87" s="668"/>
      <c r="BF87" s="668"/>
      <c r="BG87" s="668"/>
      <c r="BH87" s="668"/>
      <c r="BI87" s="668"/>
      <c r="BJ87" s="668"/>
      <c r="BK87" s="669"/>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row>
    <row r="88" spans="1:140" s="115" customFormat="1" ht="27.75" customHeight="1">
      <c r="A88"/>
      <c r="B88" s="722"/>
      <c r="C88" s="853"/>
      <c r="D88" s="725"/>
      <c r="E88" s="670"/>
      <c r="F88" s="671"/>
      <c r="G88" s="671"/>
      <c r="H88" s="671"/>
      <c r="I88" s="671"/>
      <c r="J88" s="671"/>
      <c r="K88" s="672"/>
      <c r="L88" s="720"/>
      <c r="M88" s="673">
        <v>9516380</v>
      </c>
      <c r="N88" s="673"/>
      <c r="O88" s="673"/>
      <c r="P88" s="673">
        <v>28549140</v>
      </c>
      <c r="Q88" s="673"/>
      <c r="R88" s="673"/>
      <c r="S88" s="673">
        <v>28549140</v>
      </c>
      <c r="T88" s="673"/>
      <c r="U88" s="673"/>
      <c r="V88" s="673">
        <v>38703116</v>
      </c>
      <c r="W88" s="673"/>
      <c r="X88" s="768"/>
      <c r="Y88" s="720"/>
      <c r="Z88" s="673">
        <v>48248046</v>
      </c>
      <c r="AA88" s="673"/>
      <c r="AB88" s="673"/>
      <c r="AC88" s="673">
        <v>48248046</v>
      </c>
      <c r="AD88" s="673"/>
      <c r="AE88" s="673"/>
      <c r="AF88" s="678"/>
      <c r="AG88" s="679"/>
      <c r="AH88" s="679"/>
      <c r="AI88" s="679"/>
      <c r="AJ88" s="679"/>
      <c r="AK88" s="679"/>
      <c r="AL88" s="670"/>
      <c r="AM88" s="671"/>
      <c r="AN88" s="671"/>
      <c r="AO88" s="671"/>
      <c r="AP88" s="671"/>
      <c r="AQ88" s="671"/>
      <c r="AR88" s="671"/>
      <c r="AS88" s="671"/>
      <c r="AT88" s="671"/>
      <c r="AU88" s="671"/>
      <c r="AV88" s="671"/>
      <c r="AW88" s="671"/>
      <c r="AX88" s="672"/>
      <c r="AY88" s="670"/>
      <c r="AZ88" s="671"/>
      <c r="BA88" s="671"/>
      <c r="BB88" s="671"/>
      <c r="BC88" s="671"/>
      <c r="BD88" s="671"/>
      <c r="BE88" s="671"/>
      <c r="BF88" s="671"/>
      <c r="BG88" s="671"/>
      <c r="BH88" s="671"/>
      <c r="BI88" s="671"/>
      <c r="BJ88" s="671"/>
      <c r="BK88" s="672"/>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row>
    <row r="89" spans="1:140">
      <c r="B89" s="722"/>
      <c r="C89" s="746" t="s">
        <v>1319</v>
      </c>
      <c r="D89" s="762" t="s">
        <v>1281</v>
      </c>
      <c r="E89" s="683" t="s">
        <v>1265</v>
      </c>
      <c r="F89" s="684"/>
      <c r="G89" s="684"/>
      <c r="H89" s="684"/>
      <c r="I89" s="684"/>
      <c r="J89" s="684"/>
      <c r="K89" s="685"/>
      <c r="L89" s="698">
        <v>52658888</v>
      </c>
      <c r="M89" s="690">
        <f>M90/L89</f>
        <v>0.10752688131203986</v>
      </c>
      <c r="N89" s="691"/>
      <c r="O89" s="691"/>
      <c r="P89" s="690">
        <v>0.43</v>
      </c>
      <c r="Q89" s="691"/>
      <c r="R89" s="691"/>
      <c r="S89" s="690">
        <v>0.75</v>
      </c>
      <c r="T89" s="691"/>
      <c r="U89" s="691"/>
      <c r="V89" s="690">
        <v>1</v>
      </c>
      <c r="W89" s="691"/>
      <c r="X89" s="787"/>
      <c r="Y89" s="698">
        <f>57098280+79271444</f>
        <v>136369724</v>
      </c>
      <c r="Z89" s="690">
        <v>0.4</v>
      </c>
      <c r="AA89" s="691"/>
      <c r="AB89" s="691"/>
      <c r="AC89" s="690">
        <v>0.7</v>
      </c>
      <c r="AD89" s="691"/>
      <c r="AE89" s="691"/>
      <c r="AF89" s="690">
        <v>1</v>
      </c>
      <c r="AG89" s="691"/>
      <c r="AH89" s="691"/>
      <c r="AI89" s="775">
        <v>1</v>
      </c>
      <c r="AJ89" s="776"/>
      <c r="AK89" s="776"/>
      <c r="AL89" s="683" t="s">
        <v>1265</v>
      </c>
      <c r="AM89" s="684"/>
      <c r="AN89" s="684"/>
      <c r="AO89" s="684"/>
      <c r="AP89" s="684"/>
      <c r="AQ89" s="684"/>
      <c r="AR89" s="684"/>
      <c r="AS89" s="684"/>
      <c r="AT89" s="684"/>
      <c r="AU89" s="684"/>
      <c r="AV89" s="684"/>
      <c r="AW89" s="684"/>
      <c r="AX89" s="685"/>
      <c r="AY89" s="683" t="s">
        <v>1265</v>
      </c>
      <c r="AZ89" s="684"/>
      <c r="BA89" s="684"/>
      <c r="BB89" s="684"/>
      <c r="BC89" s="684"/>
      <c r="BD89" s="684"/>
      <c r="BE89" s="684"/>
      <c r="BF89" s="684"/>
      <c r="BG89" s="684"/>
      <c r="BH89" s="684"/>
      <c r="BI89" s="684"/>
      <c r="BJ89" s="684"/>
      <c r="BK89" s="685"/>
    </row>
    <row r="90" spans="1:140" ht="27.75" customHeight="1">
      <c r="B90" s="722"/>
      <c r="C90" s="842"/>
      <c r="D90" s="763"/>
      <c r="E90" s="686"/>
      <c r="F90" s="687"/>
      <c r="G90" s="687"/>
      <c r="H90" s="687"/>
      <c r="I90" s="687"/>
      <c r="J90" s="687"/>
      <c r="K90" s="688"/>
      <c r="L90" s="698"/>
      <c r="M90" s="681">
        <v>5662246</v>
      </c>
      <c r="N90" s="681"/>
      <c r="O90" s="681"/>
      <c r="P90" s="681">
        <v>16986738</v>
      </c>
      <c r="Q90" s="681"/>
      <c r="R90" s="681"/>
      <c r="S90" s="681">
        <v>16986738</v>
      </c>
      <c r="T90" s="681"/>
      <c r="U90" s="681"/>
      <c r="V90" s="681">
        <v>13023166</v>
      </c>
      <c r="W90" s="681"/>
      <c r="X90" s="788"/>
      <c r="Y90" s="698"/>
      <c r="Z90" s="681">
        <v>25599062</v>
      </c>
      <c r="AA90" s="681"/>
      <c r="AB90" s="681"/>
      <c r="AC90" s="681">
        <v>48248046</v>
      </c>
      <c r="AD90" s="681"/>
      <c r="AE90" s="681"/>
      <c r="AF90" s="681">
        <v>62522616</v>
      </c>
      <c r="AG90" s="681"/>
      <c r="AH90" s="681"/>
      <c r="AI90" s="778"/>
      <c r="AJ90" s="779"/>
      <c r="AK90" s="779"/>
      <c r="AL90" s="686"/>
      <c r="AM90" s="687"/>
      <c r="AN90" s="687"/>
      <c r="AO90" s="687"/>
      <c r="AP90" s="687"/>
      <c r="AQ90" s="687"/>
      <c r="AR90" s="687"/>
      <c r="AS90" s="687"/>
      <c r="AT90" s="687"/>
      <c r="AU90" s="687"/>
      <c r="AV90" s="687"/>
      <c r="AW90" s="687"/>
      <c r="AX90" s="688"/>
      <c r="AY90" s="686"/>
      <c r="AZ90" s="687"/>
      <c r="BA90" s="687"/>
      <c r="BB90" s="687"/>
      <c r="BC90" s="687"/>
      <c r="BD90" s="687"/>
      <c r="BE90" s="687"/>
      <c r="BF90" s="687"/>
      <c r="BG90" s="687"/>
      <c r="BH90" s="687"/>
      <c r="BI90" s="687"/>
      <c r="BJ90" s="687"/>
      <c r="BK90" s="688"/>
    </row>
    <row r="91" spans="1:140" s="115" customFormat="1">
      <c r="A91"/>
      <c r="B91" s="722"/>
      <c r="C91" s="852" t="s">
        <v>1320</v>
      </c>
      <c r="D91" s="771" t="s">
        <v>1281</v>
      </c>
      <c r="E91" s="667" t="s">
        <v>1265</v>
      </c>
      <c r="F91" s="668"/>
      <c r="G91" s="668"/>
      <c r="H91" s="668"/>
      <c r="I91" s="668"/>
      <c r="J91" s="668"/>
      <c r="K91" s="669"/>
      <c r="L91" s="720">
        <f>159109113</f>
        <v>159109113</v>
      </c>
      <c r="M91" s="703">
        <f>M92/L91</f>
        <v>0.15520799239198826</v>
      </c>
      <c r="N91" s="704"/>
      <c r="O91" s="704"/>
      <c r="P91" s="703">
        <v>0.45</v>
      </c>
      <c r="Q91" s="704"/>
      <c r="R91" s="704"/>
      <c r="S91" s="703">
        <v>0.74</v>
      </c>
      <c r="T91" s="704"/>
      <c r="U91" s="704"/>
      <c r="V91" s="703">
        <v>1</v>
      </c>
      <c r="W91" s="704"/>
      <c r="X91" s="789"/>
      <c r="Y91" s="720">
        <f>22648984+33973476+33973467</f>
        <v>90595927</v>
      </c>
      <c r="Z91" s="703">
        <v>1</v>
      </c>
      <c r="AA91" s="704"/>
      <c r="AB91" s="704"/>
      <c r="AC91" s="772">
        <v>1</v>
      </c>
      <c r="AD91" s="773"/>
      <c r="AE91" s="773"/>
      <c r="AF91" s="773"/>
      <c r="AG91" s="773"/>
      <c r="AH91" s="773"/>
      <c r="AI91" s="773"/>
      <c r="AJ91" s="773"/>
      <c r="AK91" s="773"/>
      <c r="AL91" s="667" t="s">
        <v>1265</v>
      </c>
      <c r="AM91" s="668"/>
      <c r="AN91" s="668"/>
      <c r="AO91" s="668"/>
      <c r="AP91" s="668"/>
      <c r="AQ91" s="668"/>
      <c r="AR91" s="668"/>
      <c r="AS91" s="668"/>
      <c r="AT91" s="668"/>
      <c r="AU91" s="668"/>
      <c r="AV91" s="668"/>
      <c r="AW91" s="668"/>
      <c r="AX91" s="669"/>
      <c r="AY91" s="667" t="s">
        <v>1265</v>
      </c>
      <c r="AZ91" s="668"/>
      <c r="BA91" s="668"/>
      <c r="BB91" s="668"/>
      <c r="BC91" s="668"/>
      <c r="BD91" s="668"/>
      <c r="BE91" s="668"/>
      <c r="BF91" s="668"/>
      <c r="BG91" s="668"/>
      <c r="BH91" s="668"/>
      <c r="BI91" s="668"/>
      <c r="BJ91" s="668"/>
      <c r="BK91" s="669"/>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row>
    <row r="92" spans="1:140" s="115" customFormat="1" ht="27.75" customHeight="1">
      <c r="A92"/>
      <c r="B92" s="722"/>
      <c r="C92" s="853"/>
      <c r="D92" s="725"/>
      <c r="E92" s="670"/>
      <c r="F92" s="671"/>
      <c r="G92" s="671"/>
      <c r="H92" s="671"/>
      <c r="I92" s="671"/>
      <c r="J92" s="671"/>
      <c r="K92" s="672"/>
      <c r="L92" s="720"/>
      <c r="M92" s="673">
        <v>24695006</v>
      </c>
      <c r="N92" s="673"/>
      <c r="O92" s="673"/>
      <c r="P92" s="673">
        <v>45535878</v>
      </c>
      <c r="Q92" s="673"/>
      <c r="R92" s="673"/>
      <c r="S92" s="673">
        <v>45535878</v>
      </c>
      <c r="T92" s="673"/>
      <c r="U92" s="673"/>
      <c r="V92" s="673">
        <v>43342351</v>
      </c>
      <c r="W92" s="673"/>
      <c r="X92" s="768"/>
      <c r="Y92" s="720"/>
      <c r="Z92" s="673">
        <f>Y91</f>
        <v>90595927</v>
      </c>
      <c r="AA92" s="673"/>
      <c r="AB92" s="673"/>
      <c r="AC92" s="678"/>
      <c r="AD92" s="679"/>
      <c r="AE92" s="679"/>
      <c r="AF92" s="679"/>
      <c r="AG92" s="679"/>
      <c r="AH92" s="679"/>
      <c r="AI92" s="679"/>
      <c r="AJ92" s="679"/>
      <c r="AK92" s="679"/>
      <c r="AL92" s="670"/>
      <c r="AM92" s="671"/>
      <c r="AN92" s="671"/>
      <c r="AO92" s="671"/>
      <c r="AP92" s="671"/>
      <c r="AQ92" s="671"/>
      <c r="AR92" s="671"/>
      <c r="AS92" s="671"/>
      <c r="AT92" s="671"/>
      <c r="AU92" s="671"/>
      <c r="AV92" s="671"/>
      <c r="AW92" s="671"/>
      <c r="AX92" s="672"/>
      <c r="AY92" s="670"/>
      <c r="AZ92" s="671"/>
      <c r="BA92" s="671"/>
      <c r="BB92" s="671"/>
      <c r="BC92" s="671"/>
      <c r="BD92" s="671"/>
      <c r="BE92" s="671"/>
      <c r="BF92" s="671"/>
      <c r="BG92" s="671"/>
      <c r="BH92" s="671"/>
      <c r="BI92" s="671"/>
      <c r="BJ92" s="671"/>
      <c r="BK92" s="67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row>
    <row r="93" spans="1:140">
      <c r="B93" s="722"/>
      <c r="C93" s="746" t="s">
        <v>1321</v>
      </c>
      <c r="D93" s="762" t="s">
        <v>1281</v>
      </c>
      <c r="E93" s="762" t="s">
        <v>1265</v>
      </c>
      <c r="F93" s="764"/>
      <c r="G93" s="764"/>
      <c r="H93" s="764"/>
      <c r="I93" s="764"/>
      <c r="J93" s="764"/>
      <c r="K93" s="765"/>
      <c r="L93" s="683" t="s">
        <v>1265</v>
      </c>
      <c r="M93" s="684"/>
      <c r="N93" s="684"/>
      <c r="O93" s="684"/>
      <c r="P93" s="684"/>
      <c r="Q93" s="684"/>
      <c r="R93" s="684"/>
      <c r="S93" s="684"/>
      <c r="T93" s="684"/>
      <c r="U93" s="684"/>
      <c r="V93" s="684"/>
      <c r="W93" s="684"/>
      <c r="X93" s="685"/>
      <c r="Y93" s="698">
        <f>94842612+35686422</f>
        <v>130529034</v>
      </c>
      <c r="Z93" s="690">
        <v>0.3</v>
      </c>
      <c r="AA93" s="691"/>
      <c r="AB93" s="691"/>
      <c r="AC93" s="690">
        <v>0.6</v>
      </c>
      <c r="AD93" s="691"/>
      <c r="AE93" s="691"/>
      <c r="AF93" s="690">
        <v>1</v>
      </c>
      <c r="AG93" s="691"/>
      <c r="AH93" s="691"/>
      <c r="AI93" s="775">
        <v>1</v>
      </c>
      <c r="AJ93" s="776"/>
      <c r="AK93" s="776"/>
      <c r="AL93" s="683" t="s">
        <v>1265</v>
      </c>
      <c r="AM93" s="684"/>
      <c r="AN93" s="684"/>
      <c r="AO93" s="684"/>
      <c r="AP93" s="684"/>
      <c r="AQ93" s="684"/>
      <c r="AR93" s="684"/>
      <c r="AS93" s="684"/>
      <c r="AT93" s="684"/>
      <c r="AU93" s="684"/>
      <c r="AV93" s="684"/>
      <c r="AW93" s="684"/>
      <c r="AX93" s="685"/>
      <c r="AY93" s="683" t="s">
        <v>1265</v>
      </c>
      <c r="AZ93" s="684"/>
      <c r="BA93" s="684"/>
      <c r="BB93" s="684"/>
      <c r="BC93" s="684"/>
      <c r="BD93" s="684"/>
      <c r="BE93" s="684"/>
      <c r="BF93" s="684"/>
      <c r="BG93" s="684"/>
      <c r="BH93" s="684"/>
      <c r="BI93" s="684"/>
      <c r="BJ93" s="684"/>
      <c r="BK93" s="685"/>
    </row>
    <row r="94" spans="1:140" ht="27.75" customHeight="1">
      <c r="B94" s="722"/>
      <c r="C94" s="842"/>
      <c r="D94" s="763"/>
      <c r="E94" s="763"/>
      <c r="F94" s="766"/>
      <c r="G94" s="766"/>
      <c r="H94" s="766"/>
      <c r="I94" s="766"/>
      <c r="J94" s="766"/>
      <c r="K94" s="767"/>
      <c r="L94" s="686"/>
      <c r="M94" s="687"/>
      <c r="N94" s="687"/>
      <c r="O94" s="687"/>
      <c r="P94" s="687"/>
      <c r="Q94" s="687"/>
      <c r="R94" s="687"/>
      <c r="S94" s="687"/>
      <c r="T94" s="687"/>
      <c r="U94" s="687"/>
      <c r="V94" s="687"/>
      <c r="W94" s="687"/>
      <c r="X94" s="688"/>
      <c r="Y94" s="698"/>
      <c r="Z94" s="681">
        <f>Y93/3</f>
        <v>43509678</v>
      </c>
      <c r="AA94" s="681"/>
      <c r="AB94" s="681"/>
      <c r="AC94" s="681">
        <f>Z94</f>
        <v>43509678</v>
      </c>
      <c r="AD94" s="681"/>
      <c r="AE94" s="681"/>
      <c r="AF94" s="681">
        <f>AC94</f>
        <v>43509678</v>
      </c>
      <c r="AG94" s="681"/>
      <c r="AH94" s="681"/>
      <c r="AI94" s="778"/>
      <c r="AJ94" s="779"/>
      <c r="AK94" s="779"/>
      <c r="AL94" s="686"/>
      <c r="AM94" s="687"/>
      <c r="AN94" s="687"/>
      <c r="AO94" s="687"/>
      <c r="AP94" s="687"/>
      <c r="AQ94" s="687"/>
      <c r="AR94" s="687"/>
      <c r="AS94" s="687"/>
      <c r="AT94" s="687"/>
      <c r="AU94" s="687"/>
      <c r="AV94" s="687"/>
      <c r="AW94" s="687"/>
      <c r="AX94" s="688"/>
      <c r="AY94" s="686"/>
      <c r="AZ94" s="687"/>
      <c r="BA94" s="687"/>
      <c r="BB94" s="687"/>
      <c r="BC94" s="687"/>
      <c r="BD94" s="687"/>
      <c r="BE94" s="687"/>
      <c r="BF94" s="687"/>
      <c r="BG94" s="687"/>
      <c r="BH94" s="687"/>
      <c r="BI94" s="687"/>
      <c r="BJ94" s="687"/>
      <c r="BK94" s="688"/>
    </row>
    <row r="95" spans="1:140" s="115" customFormat="1">
      <c r="A95"/>
      <c r="B95" s="722"/>
      <c r="C95" s="852" t="s">
        <v>1322</v>
      </c>
      <c r="D95" s="771" t="s">
        <v>1281</v>
      </c>
      <c r="E95" s="667" t="s">
        <v>1265</v>
      </c>
      <c r="F95" s="668"/>
      <c r="G95" s="668"/>
      <c r="H95" s="668"/>
      <c r="I95" s="668"/>
      <c r="J95" s="668"/>
      <c r="K95" s="669"/>
      <c r="L95" s="720">
        <v>113244920</v>
      </c>
      <c r="M95" s="703">
        <v>0.16</v>
      </c>
      <c r="N95" s="704"/>
      <c r="O95" s="704"/>
      <c r="P95" s="703">
        <v>0.41</v>
      </c>
      <c r="Q95" s="704"/>
      <c r="R95" s="704"/>
      <c r="S95" s="703">
        <v>0.66</v>
      </c>
      <c r="T95" s="704"/>
      <c r="U95" s="704"/>
      <c r="V95" s="703">
        <v>1</v>
      </c>
      <c r="W95" s="704"/>
      <c r="X95" s="789"/>
      <c r="Y95" s="720">
        <v>126456827</v>
      </c>
      <c r="Z95" s="703">
        <v>0.5</v>
      </c>
      <c r="AA95" s="704"/>
      <c r="AB95" s="704"/>
      <c r="AC95" s="703">
        <v>0.6</v>
      </c>
      <c r="AD95" s="704"/>
      <c r="AE95" s="704"/>
      <c r="AF95" s="703">
        <v>0.8</v>
      </c>
      <c r="AG95" s="704"/>
      <c r="AH95" s="704"/>
      <c r="AI95" s="703">
        <v>1</v>
      </c>
      <c r="AJ95" s="704"/>
      <c r="AK95" s="705"/>
      <c r="AL95" s="667" t="s">
        <v>1265</v>
      </c>
      <c r="AM95" s="668"/>
      <c r="AN95" s="668"/>
      <c r="AO95" s="668"/>
      <c r="AP95" s="668"/>
      <c r="AQ95" s="668"/>
      <c r="AR95" s="668"/>
      <c r="AS95" s="668"/>
      <c r="AT95" s="668"/>
      <c r="AU95" s="668"/>
      <c r="AV95" s="668"/>
      <c r="AW95" s="668"/>
      <c r="AX95" s="669"/>
      <c r="AY95" s="667" t="s">
        <v>1265</v>
      </c>
      <c r="AZ95" s="668"/>
      <c r="BA95" s="668"/>
      <c r="BB95" s="668"/>
      <c r="BC95" s="668"/>
      <c r="BD95" s="668"/>
      <c r="BE95" s="668"/>
      <c r="BF95" s="668"/>
      <c r="BG95" s="668"/>
      <c r="BH95" s="668"/>
      <c r="BI95" s="668"/>
      <c r="BJ95" s="668"/>
      <c r="BK95" s="669"/>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row>
    <row r="96" spans="1:140" s="115" customFormat="1" ht="27.75" customHeight="1">
      <c r="A96"/>
      <c r="B96" s="722"/>
      <c r="C96" s="853"/>
      <c r="D96" s="725"/>
      <c r="E96" s="670"/>
      <c r="F96" s="671"/>
      <c r="G96" s="671"/>
      <c r="H96" s="671"/>
      <c r="I96" s="671"/>
      <c r="J96" s="671"/>
      <c r="K96" s="672"/>
      <c r="L96" s="720"/>
      <c r="M96" s="673">
        <v>19032760</v>
      </c>
      <c r="N96" s="673"/>
      <c r="O96" s="673"/>
      <c r="P96" s="673">
        <v>28549140</v>
      </c>
      <c r="Q96" s="673"/>
      <c r="R96" s="673"/>
      <c r="S96" s="673">
        <v>28549140</v>
      </c>
      <c r="T96" s="673"/>
      <c r="U96" s="673"/>
      <c r="V96" s="673">
        <v>37113880</v>
      </c>
      <c r="W96" s="673"/>
      <c r="X96" s="768"/>
      <c r="Y96" s="720"/>
      <c r="Z96" s="673">
        <f>11324482*3</f>
        <v>33973446</v>
      </c>
      <c r="AA96" s="673"/>
      <c r="AB96" s="673"/>
      <c r="AC96" s="673">
        <f>Z96</f>
        <v>33973446</v>
      </c>
      <c r="AD96" s="673"/>
      <c r="AE96" s="673"/>
      <c r="AF96" s="673">
        <f>AC96</f>
        <v>33973446</v>
      </c>
      <c r="AG96" s="673"/>
      <c r="AH96" s="673"/>
      <c r="AI96" s="673">
        <f>Y95-Z96-AC96-AF96</f>
        <v>24536489</v>
      </c>
      <c r="AJ96" s="673"/>
      <c r="AK96" s="674"/>
      <c r="AL96" s="670"/>
      <c r="AM96" s="671"/>
      <c r="AN96" s="671"/>
      <c r="AO96" s="671"/>
      <c r="AP96" s="671"/>
      <c r="AQ96" s="671"/>
      <c r="AR96" s="671"/>
      <c r="AS96" s="671"/>
      <c r="AT96" s="671"/>
      <c r="AU96" s="671"/>
      <c r="AV96" s="671"/>
      <c r="AW96" s="671"/>
      <c r="AX96" s="672"/>
      <c r="AY96" s="670"/>
      <c r="AZ96" s="671"/>
      <c r="BA96" s="671"/>
      <c r="BB96" s="671"/>
      <c r="BC96" s="671"/>
      <c r="BD96" s="671"/>
      <c r="BE96" s="671"/>
      <c r="BF96" s="671"/>
      <c r="BG96" s="671"/>
      <c r="BH96" s="671"/>
      <c r="BI96" s="671"/>
      <c r="BJ96" s="671"/>
      <c r="BK96" s="672"/>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row>
    <row r="97" spans="1:119">
      <c r="B97" s="722"/>
      <c r="C97" s="746" t="s">
        <v>1323</v>
      </c>
      <c r="D97" s="762" t="s">
        <v>1281</v>
      </c>
      <c r="E97" s="762" t="s">
        <v>1265</v>
      </c>
      <c r="F97" s="764"/>
      <c r="G97" s="764"/>
      <c r="H97" s="764"/>
      <c r="I97" s="764"/>
      <c r="J97" s="764"/>
      <c r="K97" s="765"/>
      <c r="L97" s="859" t="s">
        <v>1265</v>
      </c>
      <c r="M97" s="776"/>
      <c r="N97" s="776"/>
      <c r="O97" s="776"/>
      <c r="P97" s="776"/>
      <c r="Q97" s="776"/>
      <c r="R97" s="776"/>
      <c r="S97" s="776"/>
      <c r="T97" s="776"/>
      <c r="U97" s="776"/>
      <c r="V97" s="776"/>
      <c r="W97" s="776"/>
      <c r="X97" s="777"/>
      <c r="Y97" s="698">
        <v>36479461</v>
      </c>
      <c r="Z97" s="690">
        <v>0.2</v>
      </c>
      <c r="AA97" s="691"/>
      <c r="AB97" s="691"/>
      <c r="AC97" s="690">
        <v>0.5</v>
      </c>
      <c r="AD97" s="691"/>
      <c r="AE97" s="691"/>
      <c r="AF97" s="690">
        <v>0.8</v>
      </c>
      <c r="AG97" s="691"/>
      <c r="AH97" s="691"/>
      <c r="AI97" s="690">
        <v>1</v>
      </c>
      <c r="AJ97" s="691"/>
      <c r="AK97" s="692"/>
      <c r="AL97" s="698">
        <v>54719191</v>
      </c>
      <c r="AM97" s="690">
        <v>0.2</v>
      </c>
      <c r="AN97" s="691"/>
      <c r="AO97" s="691"/>
      <c r="AP97" s="690">
        <v>0.5</v>
      </c>
      <c r="AQ97" s="691"/>
      <c r="AR97" s="691"/>
      <c r="AS97" s="690">
        <v>0.8</v>
      </c>
      <c r="AT97" s="691"/>
      <c r="AU97" s="691"/>
      <c r="AV97" s="690">
        <v>1</v>
      </c>
      <c r="AW97" s="691"/>
      <c r="AX97" s="692"/>
      <c r="AY97" s="698">
        <v>57455150</v>
      </c>
      <c r="AZ97" s="861">
        <v>0.2</v>
      </c>
      <c r="BA97" s="691"/>
      <c r="BB97" s="691"/>
      <c r="BC97" s="690">
        <v>0.5</v>
      </c>
      <c r="BD97" s="691"/>
      <c r="BE97" s="691"/>
      <c r="BF97" s="690">
        <v>0.8</v>
      </c>
      <c r="BG97" s="691"/>
      <c r="BH97" s="691"/>
      <c r="BI97" s="690">
        <v>1</v>
      </c>
      <c r="BJ97" s="691"/>
      <c r="BK97" s="787"/>
    </row>
    <row r="98" spans="1:119" ht="45" customHeight="1">
      <c r="B98" s="722"/>
      <c r="C98" s="842"/>
      <c r="D98" s="763"/>
      <c r="E98" s="763"/>
      <c r="F98" s="766"/>
      <c r="G98" s="766"/>
      <c r="H98" s="766"/>
      <c r="I98" s="766"/>
      <c r="J98" s="766"/>
      <c r="K98" s="767"/>
      <c r="L98" s="860"/>
      <c r="M98" s="779"/>
      <c r="N98" s="779"/>
      <c r="O98" s="779"/>
      <c r="P98" s="779"/>
      <c r="Q98" s="779"/>
      <c r="R98" s="779"/>
      <c r="S98" s="779"/>
      <c r="T98" s="779"/>
      <c r="U98" s="779"/>
      <c r="V98" s="779"/>
      <c r="W98" s="779"/>
      <c r="X98" s="780"/>
      <c r="Y98" s="698"/>
      <c r="Z98" s="681">
        <f>Y97*Z97</f>
        <v>7295892.2000000002</v>
      </c>
      <c r="AA98" s="681"/>
      <c r="AB98" s="681"/>
      <c r="AC98" s="681">
        <f>Y97*30/100</f>
        <v>10943838.300000001</v>
      </c>
      <c r="AD98" s="681"/>
      <c r="AE98" s="681"/>
      <c r="AF98" s="681">
        <f>Y97*30/100</f>
        <v>10943838.300000001</v>
      </c>
      <c r="AG98" s="681"/>
      <c r="AH98" s="681"/>
      <c r="AI98" s="681">
        <f>Z98</f>
        <v>7295892.2000000002</v>
      </c>
      <c r="AJ98" s="681"/>
      <c r="AK98" s="682"/>
      <c r="AL98" s="698"/>
      <c r="AM98" s="681">
        <f>AL97*AM97</f>
        <v>10943838.200000001</v>
      </c>
      <c r="AN98" s="681"/>
      <c r="AO98" s="681"/>
      <c r="AP98" s="681">
        <f>AL97*30/100</f>
        <v>16415757.300000001</v>
      </c>
      <c r="AQ98" s="681"/>
      <c r="AR98" s="681"/>
      <c r="AS98" s="681">
        <f>AL97*30/100</f>
        <v>16415757.300000001</v>
      </c>
      <c r="AT98" s="681"/>
      <c r="AU98" s="681"/>
      <c r="AV98" s="681">
        <f>AM98</f>
        <v>10943838.200000001</v>
      </c>
      <c r="AW98" s="681"/>
      <c r="AX98" s="682"/>
      <c r="AY98" s="698"/>
      <c r="AZ98" s="862">
        <f>AY97*AZ97</f>
        <v>11491030</v>
      </c>
      <c r="BA98" s="681"/>
      <c r="BB98" s="681"/>
      <c r="BC98" s="681">
        <f>(AY97-AZ98-BI98)/2</f>
        <v>17236545</v>
      </c>
      <c r="BD98" s="681"/>
      <c r="BE98" s="681"/>
      <c r="BF98" s="681">
        <f>BC98</f>
        <v>17236545</v>
      </c>
      <c r="BG98" s="681"/>
      <c r="BH98" s="681"/>
      <c r="BI98" s="681">
        <f>AZ98</f>
        <v>11491030</v>
      </c>
      <c r="BJ98" s="681"/>
      <c r="BK98" s="788"/>
    </row>
    <row r="99" spans="1:119" s="115" customFormat="1">
      <c r="A99"/>
      <c r="B99" s="722"/>
      <c r="C99" s="852" t="s">
        <v>1324</v>
      </c>
      <c r="D99" s="771" t="s">
        <v>1281</v>
      </c>
      <c r="E99" s="720">
        <v>450669437</v>
      </c>
      <c r="F99" s="703">
        <v>0.4</v>
      </c>
      <c r="G99" s="704"/>
      <c r="H99" s="704"/>
      <c r="I99" s="703">
        <v>1</v>
      </c>
      <c r="J99" s="704"/>
      <c r="K99" s="789"/>
      <c r="L99" s="720">
        <f>1684771386-L83-L87-L89-L91-L95</f>
        <v>1229407323</v>
      </c>
      <c r="M99" s="703">
        <f>M100/L99</f>
        <v>0.16309209832159102</v>
      </c>
      <c r="N99" s="704"/>
      <c r="O99" s="704"/>
      <c r="P99" s="703">
        <v>0.44</v>
      </c>
      <c r="Q99" s="704"/>
      <c r="R99" s="704"/>
      <c r="S99" s="703">
        <v>0.72</v>
      </c>
      <c r="T99" s="704"/>
      <c r="U99" s="704"/>
      <c r="V99" s="703">
        <v>1</v>
      </c>
      <c r="W99" s="704"/>
      <c r="X99" s="789"/>
      <c r="Y99" s="720">
        <f>528319724+598052635-127000000+119379016+79314799+1322941+46362260</f>
        <v>1245751375</v>
      </c>
      <c r="Z99" s="703">
        <v>0.2</v>
      </c>
      <c r="AA99" s="704"/>
      <c r="AB99" s="704"/>
      <c r="AC99" s="703">
        <v>0.6</v>
      </c>
      <c r="AD99" s="704"/>
      <c r="AE99" s="704"/>
      <c r="AF99" s="703">
        <v>0.9</v>
      </c>
      <c r="AG99" s="704"/>
      <c r="AH99" s="704"/>
      <c r="AI99" s="703">
        <v>1</v>
      </c>
      <c r="AJ99" s="704"/>
      <c r="AK99" s="705"/>
      <c r="AL99" s="720">
        <v>1868627062</v>
      </c>
      <c r="AM99" s="703">
        <v>0.2</v>
      </c>
      <c r="AN99" s="704"/>
      <c r="AO99" s="704"/>
      <c r="AP99" s="703">
        <v>0.6</v>
      </c>
      <c r="AQ99" s="704"/>
      <c r="AR99" s="704"/>
      <c r="AS99" s="703">
        <v>0.9</v>
      </c>
      <c r="AT99" s="704"/>
      <c r="AU99" s="704"/>
      <c r="AV99" s="703">
        <v>1</v>
      </c>
      <c r="AW99" s="704"/>
      <c r="AX99" s="705"/>
      <c r="AY99" s="720">
        <v>1370326513</v>
      </c>
      <c r="AZ99" s="811">
        <v>0.2</v>
      </c>
      <c r="BA99" s="704"/>
      <c r="BB99" s="704"/>
      <c r="BC99" s="703">
        <v>0.6</v>
      </c>
      <c r="BD99" s="704"/>
      <c r="BE99" s="704"/>
      <c r="BF99" s="703">
        <v>0.9</v>
      </c>
      <c r="BG99" s="704"/>
      <c r="BH99" s="704"/>
      <c r="BI99" s="703">
        <v>1</v>
      </c>
      <c r="BJ99" s="704"/>
      <c r="BK99" s="78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row>
    <row r="100" spans="1:119" s="115" customFormat="1" ht="81" customHeight="1">
      <c r="A100"/>
      <c r="B100" s="722"/>
      <c r="C100" s="853"/>
      <c r="D100" s="725"/>
      <c r="E100" s="720"/>
      <c r="F100" s="673">
        <v>129502114</v>
      </c>
      <c r="G100" s="673"/>
      <c r="H100" s="673"/>
      <c r="I100" s="673">
        <v>321167323</v>
      </c>
      <c r="J100" s="673"/>
      <c r="K100" s="768"/>
      <c r="L100" s="720"/>
      <c r="M100" s="673">
        <f>L99-P100-S100-V100</f>
        <v>200506620</v>
      </c>
      <c r="N100" s="673"/>
      <c r="O100" s="673"/>
      <c r="P100" s="673">
        <v>342966901</v>
      </c>
      <c r="Q100" s="673"/>
      <c r="R100" s="673"/>
      <c r="S100" s="673">
        <v>342966901</v>
      </c>
      <c r="T100" s="673"/>
      <c r="U100" s="673"/>
      <c r="V100" s="673">
        <v>342966901</v>
      </c>
      <c r="W100" s="673"/>
      <c r="X100" s="768"/>
      <c r="Y100" s="720"/>
      <c r="Z100" s="673">
        <f>199874471.8+23875803+11590565</f>
        <v>235340839.80000001</v>
      </c>
      <c r="AA100" s="673"/>
      <c r="AB100" s="673"/>
      <c r="AC100" s="673">
        <f>299811707.7+35813705+11590565</f>
        <v>347215977.69999999</v>
      </c>
      <c r="AD100" s="673"/>
      <c r="AE100" s="673"/>
      <c r="AF100" s="673">
        <f>299811707.7+35813705+11590565</f>
        <v>347215977.69999999</v>
      </c>
      <c r="AG100" s="673"/>
      <c r="AH100" s="673"/>
      <c r="AI100" s="673">
        <f>Y99-Z100-AC100-AF100</f>
        <v>315978579.80000001</v>
      </c>
      <c r="AJ100" s="673"/>
      <c r="AK100" s="674"/>
      <c r="AL100" s="720"/>
      <c r="AM100" s="673">
        <f>AL99*AM99</f>
        <v>373725412.40000004</v>
      </c>
      <c r="AN100" s="673"/>
      <c r="AO100" s="673"/>
      <c r="AP100" s="673">
        <f>(AL99-AM100-AV100)/2</f>
        <v>560588118.5999999</v>
      </c>
      <c r="AQ100" s="673"/>
      <c r="AR100" s="673"/>
      <c r="AS100" s="673">
        <f>AP100</f>
        <v>560588118.5999999</v>
      </c>
      <c r="AT100" s="673"/>
      <c r="AU100" s="673"/>
      <c r="AV100" s="673">
        <f>AM100</f>
        <v>373725412.40000004</v>
      </c>
      <c r="AW100" s="673"/>
      <c r="AX100" s="674"/>
      <c r="AY100" s="720"/>
      <c r="AZ100" s="863">
        <f>AY99*AZ99</f>
        <v>274065302.60000002</v>
      </c>
      <c r="BA100" s="673"/>
      <c r="BB100" s="673"/>
      <c r="BC100" s="673">
        <f>(AY99-AZ100-BI100)/2</f>
        <v>411097953.90000004</v>
      </c>
      <c r="BD100" s="673"/>
      <c r="BE100" s="673"/>
      <c r="BF100" s="673">
        <f>BC100</f>
        <v>411097953.90000004</v>
      </c>
      <c r="BG100" s="673"/>
      <c r="BH100" s="673"/>
      <c r="BI100" s="673">
        <f>AZ100</f>
        <v>274065302.60000002</v>
      </c>
      <c r="BJ100" s="673"/>
      <c r="BK100" s="768"/>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row>
    <row r="101" spans="1:119">
      <c r="B101" s="722"/>
      <c r="C101" s="746" t="s">
        <v>1325</v>
      </c>
      <c r="D101" s="762" t="s">
        <v>1281</v>
      </c>
      <c r="E101" s="762" t="s">
        <v>1265</v>
      </c>
      <c r="F101" s="764"/>
      <c r="G101" s="764"/>
      <c r="H101" s="764"/>
      <c r="I101" s="764"/>
      <c r="J101" s="764"/>
      <c r="K101" s="765"/>
      <c r="L101" s="683" t="s">
        <v>1265</v>
      </c>
      <c r="M101" s="684"/>
      <c r="N101" s="684"/>
      <c r="O101" s="684"/>
      <c r="P101" s="684"/>
      <c r="Q101" s="684"/>
      <c r="R101" s="684"/>
      <c r="S101" s="684"/>
      <c r="T101" s="684"/>
      <c r="U101" s="684"/>
      <c r="V101" s="684"/>
      <c r="W101" s="684"/>
      <c r="X101" s="685"/>
      <c r="Y101" s="698">
        <v>119380000</v>
      </c>
      <c r="Z101" s="690">
        <v>0</v>
      </c>
      <c r="AA101" s="691"/>
      <c r="AB101" s="691"/>
      <c r="AC101" s="690">
        <v>0</v>
      </c>
      <c r="AD101" s="691"/>
      <c r="AE101" s="691"/>
      <c r="AF101" s="690">
        <v>0.9</v>
      </c>
      <c r="AG101" s="691"/>
      <c r="AH101" s="691"/>
      <c r="AI101" s="690">
        <v>1</v>
      </c>
      <c r="AJ101" s="691"/>
      <c r="AK101" s="692"/>
      <c r="AL101" s="698">
        <f>Y101*1.5</f>
        <v>179070000</v>
      </c>
      <c r="AM101" s="690">
        <v>0.2</v>
      </c>
      <c r="AN101" s="691"/>
      <c r="AO101" s="691"/>
      <c r="AP101" s="690">
        <v>0.6</v>
      </c>
      <c r="AQ101" s="691"/>
      <c r="AR101" s="691"/>
      <c r="AS101" s="690">
        <v>0.9</v>
      </c>
      <c r="AT101" s="691"/>
      <c r="AU101" s="691"/>
      <c r="AV101" s="690">
        <v>1</v>
      </c>
      <c r="AW101" s="691"/>
      <c r="AX101" s="692"/>
      <c r="AY101" s="698">
        <f>AL101*1.05</f>
        <v>188023500</v>
      </c>
      <c r="AZ101" s="690">
        <v>0.2</v>
      </c>
      <c r="BA101" s="691"/>
      <c r="BB101" s="691"/>
      <c r="BC101" s="690">
        <v>0.6</v>
      </c>
      <c r="BD101" s="691"/>
      <c r="BE101" s="691"/>
      <c r="BF101" s="690">
        <v>0.9</v>
      </c>
      <c r="BG101" s="691"/>
      <c r="BH101" s="691"/>
      <c r="BI101" s="690">
        <v>1</v>
      </c>
      <c r="BJ101" s="691"/>
      <c r="BK101" s="787"/>
    </row>
    <row r="102" spans="1:119" ht="27.75" customHeight="1">
      <c r="B102" s="722"/>
      <c r="C102" s="842"/>
      <c r="D102" s="763"/>
      <c r="E102" s="763"/>
      <c r="F102" s="766"/>
      <c r="G102" s="766"/>
      <c r="H102" s="766"/>
      <c r="I102" s="766"/>
      <c r="J102" s="766"/>
      <c r="K102" s="767"/>
      <c r="L102" s="686"/>
      <c r="M102" s="687"/>
      <c r="N102" s="687"/>
      <c r="O102" s="687"/>
      <c r="P102" s="687"/>
      <c r="Q102" s="687"/>
      <c r="R102" s="687"/>
      <c r="S102" s="687"/>
      <c r="T102" s="687"/>
      <c r="U102" s="687"/>
      <c r="V102" s="687"/>
      <c r="W102" s="687"/>
      <c r="X102" s="688"/>
      <c r="Y102" s="698"/>
      <c r="Z102" s="681">
        <v>0</v>
      </c>
      <c r="AA102" s="681"/>
      <c r="AB102" s="681"/>
      <c r="AC102" s="681">
        <v>0</v>
      </c>
      <c r="AD102" s="681"/>
      <c r="AE102" s="681"/>
      <c r="AF102" s="681">
        <f>Y101/2</f>
        <v>59690000</v>
      </c>
      <c r="AG102" s="681"/>
      <c r="AH102" s="681"/>
      <c r="AI102" s="681">
        <f>AF102</f>
        <v>59690000</v>
      </c>
      <c r="AJ102" s="681"/>
      <c r="AK102" s="682"/>
      <c r="AL102" s="698"/>
      <c r="AM102" s="681">
        <f>AL101*AM101</f>
        <v>35814000</v>
      </c>
      <c r="AN102" s="681"/>
      <c r="AO102" s="681"/>
      <c r="AP102" s="681">
        <f>AL101*30/100</f>
        <v>53721000</v>
      </c>
      <c r="AQ102" s="681"/>
      <c r="AR102" s="681"/>
      <c r="AS102" s="681">
        <f>AP102</f>
        <v>53721000</v>
      </c>
      <c r="AT102" s="681"/>
      <c r="AU102" s="681"/>
      <c r="AV102" s="681">
        <f>AM102</f>
        <v>35814000</v>
      </c>
      <c r="AW102" s="681"/>
      <c r="AX102" s="682"/>
      <c r="AY102" s="698"/>
      <c r="AZ102" s="681">
        <f>AY101*AZ101</f>
        <v>37604700</v>
      </c>
      <c r="BA102" s="681"/>
      <c r="BB102" s="681"/>
      <c r="BC102" s="681">
        <f>AY101*30/100</f>
        <v>56407050</v>
      </c>
      <c r="BD102" s="681"/>
      <c r="BE102" s="681"/>
      <c r="BF102" s="681">
        <f>BC102</f>
        <v>56407050</v>
      </c>
      <c r="BG102" s="681"/>
      <c r="BH102" s="681"/>
      <c r="BI102" s="681">
        <f>AZ102</f>
        <v>37604700</v>
      </c>
      <c r="BJ102" s="681"/>
      <c r="BK102" s="788"/>
    </row>
    <row r="103" spans="1:119" s="115" customFormat="1" ht="15" customHeight="1">
      <c r="A103"/>
      <c r="B103" s="722"/>
      <c r="C103" s="852" t="s">
        <v>1326</v>
      </c>
      <c r="D103" s="771" t="s">
        <v>1281</v>
      </c>
      <c r="E103" s="667" t="s">
        <v>1265</v>
      </c>
      <c r="F103" s="668"/>
      <c r="G103" s="668"/>
      <c r="H103" s="668"/>
      <c r="I103" s="668"/>
      <c r="J103" s="668"/>
      <c r="K103" s="669"/>
      <c r="L103" s="720">
        <v>19270670</v>
      </c>
      <c r="M103" s="703">
        <v>0</v>
      </c>
      <c r="N103" s="704"/>
      <c r="O103" s="704"/>
      <c r="P103" s="703">
        <v>0</v>
      </c>
      <c r="Q103" s="704"/>
      <c r="R103" s="704"/>
      <c r="S103" s="703">
        <v>0</v>
      </c>
      <c r="T103" s="704"/>
      <c r="U103" s="704"/>
      <c r="V103" s="703">
        <v>1</v>
      </c>
      <c r="W103" s="704"/>
      <c r="X103" s="789"/>
      <c r="Y103" s="667" t="s">
        <v>1265</v>
      </c>
      <c r="Z103" s="668"/>
      <c r="AA103" s="668"/>
      <c r="AB103" s="668"/>
      <c r="AC103" s="668"/>
      <c r="AD103" s="668"/>
      <c r="AE103" s="668"/>
      <c r="AF103" s="668"/>
      <c r="AG103" s="668"/>
      <c r="AH103" s="668"/>
      <c r="AI103" s="668"/>
      <c r="AJ103" s="668"/>
      <c r="AK103" s="668"/>
      <c r="AL103" s="667" t="s">
        <v>1265</v>
      </c>
      <c r="AM103" s="668"/>
      <c r="AN103" s="668"/>
      <c r="AO103" s="668"/>
      <c r="AP103" s="668"/>
      <c r="AQ103" s="668"/>
      <c r="AR103" s="668"/>
      <c r="AS103" s="668"/>
      <c r="AT103" s="668"/>
      <c r="AU103" s="668"/>
      <c r="AV103" s="668"/>
      <c r="AW103" s="668"/>
      <c r="AX103" s="668"/>
      <c r="AY103" s="667" t="s">
        <v>1265</v>
      </c>
      <c r="AZ103" s="668"/>
      <c r="BA103" s="668"/>
      <c r="BB103" s="668"/>
      <c r="BC103" s="668"/>
      <c r="BD103" s="668"/>
      <c r="BE103" s="668"/>
      <c r="BF103" s="668"/>
      <c r="BG103" s="668"/>
      <c r="BH103" s="668"/>
      <c r="BI103" s="668"/>
      <c r="BJ103" s="668"/>
      <c r="BK103" s="669"/>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row>
    <row r="104" spans="1:119" s="115" customFormat="1" ht="37.5" customHeight="1">
      <c r="A104"/>
      <c r="B104" s="722"/>
      <c r="C104" s="864"/>
      <c r="D104" s="725"/>
      <c r="E104" s="670"/>
      <c r="F104" s="671"/>
      <c r="G104" s="671"/>
      <c r="H104" s="671"/>
      <c r="I104" s="671"/>
      <c r="J104" s="671"/>
      <c r="K104" s="672"/>
      <c r="L104" s="720"/>
      <c r="M104" s="673">
        <v>0</v>
      </c>
      <c r="N104" s="673"/>
      <c r="O104" s="673"/>
      <c r="P104" s="673">
        <v>0</v>
      </c>
      <c r="Q104" s="673"/>
      <c r="R104" s="673"/>
      <c r="S104" s="673">
        <v>0</v>
      </c>
      <c r="T104" s="673"/>
      <c r="U104" s="673"/>
      <c r="V104" s="673">
        <f>L103</f>
        <v>19270670</v>
      </c>
      <c r="W104" s="673"/>
      <c r="X104" s="768"/>
      <c r="Y104" s="670"/>
      <c r="Z104" s="671"/>
      <c r="AA104" s="671"/>
      <c r="AB104" s="671"/>
      <c r="AC104" s="671"/>
      <c r="AD104" s="671"/>
      <c r="AE104" s="671"/>
      <c r="AF104" s="671"/>
      <c r="AG104" s="671"/>
      <c r="AH104" s="671"/>
      <c r="AI104" s="671"/>
      <c r="AJ104" s="671"/>
      <c r="AK104" s="671"/>
      <c r="AL104" s="670"/>
      <c r="AM104" s="671"/>
      <c r="AN104" s="671"/>
      <c r="AO104" s="671"/>
      <c r="AP104" s="671"/>
      <c r="AQ104" s="671"/>
      <c r="AR104" s="671"/>
      <c r="AS104" s="671"/>
      <c r="AT104" s="671"/>
      <c r="AU104" s="671"/>
      <c r="AV104" s="671"/>
      <c r="AW104" s="671"/>
      <c r="AX104" s="671"/>
      <c r="AY104" s="670"/>
      <c r="AZ104" s="671"/>
      <c r="BA104" s="671"/>
      <c r="BB104" s="671"/>
      <c r="BC104" s="671"/>
      <c r="BD104" s="671"/>
      <c r="BE104" s="671"/>
      <c r="BF104" s="671"/>
      <c r="BG104" s="671"/>
      <c r="BH104" s="671"/>
      <c r="BI104" s="671"/>
      <c r="BJ104" s="671"/>
      <c r="BK104" s="672"/>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row>
    <row r="105" spans="1:119">
      <c r="B105" s="722"/>
      <c r="C105" s="746" t="s">
        <v>1327</v>
      </c>
      <c r="D105" s="762" t="s">
        <v>1281</v>
      </c>
      <c r="E105" s="762" t="s">
        <v>1265</v>
      </c>
      <c r="F105" s="764"/>
      <c r="G105" s="764"/>
      <c r="H105" s="764"/>
      <c r="I105" s="764"/>
      <c r="J105" s="764"/>
      <c r="K105" s="765"/>
      <c r="L105" s="683" t="s">
        <v>1265</v>
      </c>
      <c r="M105" s="684"/>
      <c r="N105" s="684"/>
      <c r="O105" s="684"/>
      <c r="P105" s="684"/>
      <c r="Q105" s="684"/>
      <c r="R105" s="684"/>
      <c r="S105" s="684"/>
      <c r="T105" s="684"/>
      <c r="U105" s="684"/>
      <c r="V105" s="684"/>
      <c r="W105" s="684"/>
      <c r="X105" s="685"/>
      <c r="Y105" s="698">
        <v>160000000</v>
      </c>
      <c r="Z105" s="690">
        <v>0</v>
      </c>
      <c r="AA105" s="691"/>
      <c r="AB105" s="691"/>
      <c r="AC105" s="690">
        <v>0</v>
      </c>
      <c r="AD105" s="691"/>
      <c r="AE105" s="691"/>
      <c r="AF105" s="690">
        <v>0.6</v>
      </c>
      <c r="AG105" s="691"/>
      <c r="AH105" s="691"/>
      <c r="AI105" s="690">
        <v>1</v>
      </c>
      <c r="AJ105" s="691"/>
      <c r="AK105" s="692"/>
      <c r="AL105" s="683" t="s">
        <v>1265</v>
      </c>
      <c r="AM105" s="684"/>
      <c r="AN105" s="684"/>
      <c r="AO105" s="684"/>
      <c r="AP105" s="684"/>
      <c r="AQ105" s="684"/>
      <c r="AR105" s="684"/>
      <c r="AS105" s="684"/>
      <c r="AT105" s="684"/>
      <c r="AU105" s="684"/>
      <c r="AV105" s="684"/>
      <c r="AW105" s="684"/>
      <c r="AX105" s="685"/>
      <c r="AY105" s="683" t="s">
        <v>1265</v>
      </c>
      <c r="AZ105" s="684"/>
      <c r="BA105" s="684"/>
      <c r="BB105" s="684"/>
      <c r="BC105" s="684"/>
      <c r="BD105" s="684"/>
      <c r="BE105" s="684"/>
      <c r="BF105" s="684"/>
      <c r="BG105" s="684"/>
      <c r="BH105" s="684"/>
      <c r="BI105" s="684"/>
      <c r="BJ105" s="684"/>
      <c r="BK105" s="685"/>
    </row>
    <row r="106" spans="1:119" ht="27.75" customHeight="1" thickBot="1">
      <c r="B106" s="722"/>
      <c r="C106" s="722"/>
      <c r="D106" s="630"/>
      <c r="E106" s="630"/>
      <c r="F106" s="631"/>
      <c r="G106" s="631"/>
      <c r="H106" s="631"/>
      <c r="I106" s="631"/>
      <c r="J106" s="631"/>
      <c r="K106" s="865"/>
      <c r="L106" s="866"/>
      <c r="M106" s="867"/>
      <c r="N106" s="867"/>
      <c r="O106" s="867"/>
      <c r="P106" s="867"/>
      <c r="Q106" s="867"/>
      <c r="R106" s="867"/>
      <c r="S106" s="867"/>
      <c r="T106" s="867"/>
      <c r="U106" s="867"/>
      <c r="V106" s="867"/>
      <c r="W106" s="867"/>
      <c r="X106" s="868"/>
      <c r="Y106" s="783"/>
      <c r="Z106" s="846">
        <v>0</v>
      </c>
      <c r="AA106" s="846"/>
      <c r="AB106" s="846"/>
      <c r="AC106" s="846">
        <v>0</v>
      </c>
      <c r="AD106" s="846"/>
      <c r="AE106" s="846"/>
      <c r="AF106" s="846">
        <v>60000000</v>
      </c>
      <c r="AG106" s="846"/>
      <c r="AH106" s="846"/>
      <c r="AI106" s="846">
        <f>Y105-AF106</f>
        <v>100000000</v>
      </c>
      <c r="AJ106" s="846"/>
      <c r="AK106" s="847"/>
      <c r="AL106" s="843"/>
      <c r="AM106" s="844"/>
      <c r="AN106" s="844"/>
      <c r="AO106" s="844"/>
      <c r="AP106" s="844"/>
      <c r="AQ106" s="844"/>
      <c r="AR106" s="844"/>
      <c r="AS106" s="844"/>
      <c r="AT106" s="844"/>
      <c r="AU106" s="844"/>
      <c r="AV106" s="844"/>
      <c r="AW106" s="844"/>
      <c r="AX106" s="845"/>
      <c r="AY106" s="843"/>
      <c r="AZ106" s="844"/>
      <c r="BA106" s="844"/>
      <c r="BB106" s="844"/>
      <c r="BC106" s="844"/>
      <c r="BD106" s="844"/>
      <c r="BE106" s="844"/>
      <c r="BF106" s="844"/>
      <c r="BG106" s="844"/>
      <c r="BH106" s="844"/>
      <c r="BI106" s="844"/>
      <c r="BJ106" s="844"/>
      <c r="BK106" s="845"/>
    </row>
    <row r="107" spans="1:119" s="115" customFormat="1" ht="15" customHeight="1">
      <c r="A107"/>
      <c r="B107" s="628" t="s">
        <v>1173</v>
      </c>
      <c r="C107" s="857" t="s">
        <v>1328</v>
      </c>
      <c r="D107" s="858" t="s">
        <v>1329</v>
      </c>
      <c r="E107" s="878">
        <v>103366725</v>
      </c>
      <c r="F107" s="716">
        <v>0.44</v>
      </c>
      <c r="G107" s="717"/>
      <c r="H107" s="717"/>
      <c r="I107" s="716">
        <v>1</v>
      </c>
      <c r="J107" s="717"/>
      <c r="K107" s="726"/>
      <c r="L107" s="869">
        <f>M108+P108</f>
        <v>31721267</v>
      </c>
      <c r="M107" s="716">
        <v>0.15</v>
      </c>
      <c r="N107" s="717"/>
      <c r="O107" s="717"/>
      <c r="P107" s="716">
        <v>0.2</v>
      </c>
      <c r="Q107" s="717"/>
      <c r="R107" s="717"/>
      <c r="S107" s="716">
        <v>0</v>
      </c>
      <c r="T107" s="717"/>
      <c r="U107" s="717"/>
      <c r="V107" s="716">
        <v>0</v>
      </c>
      <c r="W107" s="717"/>
      <c r="X107" s="871"/>
      <c r="Y107" s="719" t="s">
        <v>1265</v>
      </c>
      <c r="Z107" s="872"/>
      <c r="AA107" s="872"/>
      <c r="AB107" s="872"/>
      <c r="AC107" s="872"/>
      <c r="AD107" s="872"/>
      <c r="AE107" s="872"/>
      <c r="AF107" s="872"/>
      <c r="AG107" s="872"/>
      <c r="AH107" s="872"/>
      <c r="AI107" s="872"/>
      <c r="AJ107" s="872"/>
      <c r="AK107" s="873"/>
      <c r="AL107" s="854" t="s">
        <v>1265</v>
      </c>
      <c r="AM107" s="855"/>
      <c r="AN107" s="855"/>
      <c r="AO107" s="855"/>
      <c r="AP107" s="855"/>
      <c r="AQ107" s="855"/>
      <c r="AR107" s="855"/>
      <c r="AS107" s="855"/>
      <c r="AT107" s="855"/>
      <c r="AU107" s="855"/>
      <c r="AV107" s="855"/>
      <c r="AW107" s="855"/>
      <c r="AX107" s="856"/>
      <c r="AY107" s="854" t="s">
        <v>1265</v>
      </c>
      <c r="AZ107" s="855"/>
      <c r="BA107" s="855"/>
      <c r="BB107" s="855"/>
      <c r="BC107" s="855"/>
      <c r="BD107" s="855"/>
      <c r="BE107" s="855"/>
      <c r="BF107" s="855"/>
      <c r="BG107" s="855"/>
      <c r="BH107" s="855"/>
      <c r="BI107" s="855"/>
      <c r="BJ107" s="855"/>
      <c r="BK107" s="856"/>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row>
    <row r="108" spans="1:119" s="115" customFormat="1" ht="27.75" customHeight="1">
      <c r="A108"/>
      <c r="B108" s="630"/>
      <c r="C108" s="853"/>
      <c r="D108" s="725"/>
      <c r="E108" s="879"/>
      <c r="F108" s="673">
        <v>45836755</v>
      </c>
      <c r="G108" s="673"/>
      <c r="H108" s="673"/>
      <c r="I108" s="673">
        <v>57529970</v>
      </c>
      <c r="J108" s="673"/>
      <c r="K108" s="768"/>
      <c r="L108" s="870"/>
      <c r="M108" s="673">
        <v>19032760</v>
      </c>
      <c r="N108" s="673"/>
      <c r="O108" s="673"/>
      <c r="P108" s="673">
        <v>12688507</v>
      </c>
      <c r="Q108" s="673"/>
      <c r="R108" s="673"/>
      <c r="S108" s="673">
        <v>0</v>
      </c>
      <c r="T108" s="673"/>
      <c r="U108" s="673"/>
      <c r="V108" s="673">
        <v>0</v>
      </c>
      <c r="W108" s="673"/>
      <c r="X108" s="674"/>
      <c r="Y108" s="720"/>
      <c r="Z108" s="790"/>
      <c r="AA108" s="790"/>
      <c r="AB108" s="790"/>
      <c r="AC108" s="790"/>
      <c r="AD108" s="790"/>
      <c r="AE108" s="790"/>
      <c r="AF108" s="790"/>
      <c r="AG108" s="790"/>
      <c r="AH108" s="790"/>
      <c r="AI108" s="790"/>
      <c r="AJ108" s="790"/>
      <c r="AK108" s="795"/>
      <c r="AL108" s="670"/>
      <c r="AM108" s="671"/>
      <c r="AN108" s="671"/>
      <c r="AO108" s="671"/>
      <c r="AP108" s="671"/>
      <c r="AQ108" s="671"/>
      <c r="AR108" s="671"/>
      <c r="AS108" s="671"/>
      <c r="AT108" s="671"/>
      <c r="AU108" s="671"/>
      <c r="AV108" s="671"/>
      <c r="AW108" s="671"/>
      <c r="AX108" s="672"/>
      <c r="AY108" s="670"/>
      <c r="AZ108" s="671"/>
      <c r="BA108" s="671"/>
      <c r="BB108" s="671"/>
      <c r="BC108" s="671"/>
      <c r="BD108" s="671"/>
      <c r="BE108" s="671"/>
      <c r="BF108" s="671"/>
      <c r="BG108" s="671"/>
      <c r="BH108" s="671"/>
      <c r="BI108" s="671"/>
      <c r="BJ108" s="671"/>
      <c r="BK108" s="672"/>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row>
    <row r="109" spans="1:119" ht="18" customHeight="1">
      <c r="B109" s="630"/>
      <c r="C109" s="746" t="s">
        <v>1330</v>
      </c>
      <c r="D109" s="762" t="s">
        <v>1281</v>
      </c>
      <c r="E109" s="683" t="s">
        <v>1265</v>
      </c>
      <c r="F109" s="684"/>
      <c r="G109" s="684"/>
      <c r="H109" s="684"/>
      <c r="I109" s="684"/>
      <c r="J109" s="684"/>
      <c r="K109" s="685"/>
      <c r="L109" s="698">
        <v>159427267</v>
      </c>
      <c r="M109" s="690">
        <v>0</v>
      </c>
      <c r="N109" s="691"/>
      <c r="O109" s="691"/>
      <c r="P109" s="690">
        <v>0</v>
      </c>
      <c r="Q109" s="691"/>
      <c r="R109" s="691"/>
      <c r="S109" s="690">
        <v>0.5</v>
      </c>
      <c r="T109" s="691"/>
      <c r="U109" s="691"/>
      <c r="V109" s="690">
        <v>1</v>
      </c>
      <c r="W109" s="691"/>
      <c r="X109" s="692"/>
      <c r="Y109" s="698">
        <v>444044000</v>
      </c>
      <c r="Z109" s="690">
        <v>0.25</v>
      </c>
      <c r="AA109" s="691"/>
      <c r="AB109" s="691"/>
      <c r="AC109" s="690">
        <v>0.5</v>
      </c>
      <c r="AD109" s="691"/>
      <c r="AE109" s="691"/>
      <c r="AF109" s="690">
        <v>0.75</v>
      </c>
      <c r="AG109" s="691"/>
      <c r="AH109" s="691"/>
      <c r="AI109" s="690">
        <v>1</v>
      </c>
      <c r="AJ109" s="691"/>
      <c r="AK109" s="692"/>
      <c r="AL109" s="698">
        <f>Y109*1.05</f>
        <v>466246200</v>
      </c>
      <c r="AM109" s="690">
        <v>0.25</v>
      </c>
      <c r="AN109" s="691"/>
      <c r="AO109" s="691"/>
      <c r="AP109" s="690">
        <v>0.5</v>
      </c>
      <c r="AQ109" s="691"/>
      <c r="AR109" s="691"/>
      <c r="AS109" s="690">
        <v>0.75</v>
      </c>
      <c r="AT109" s="691"/>
      <c r="AU109" s="691"/>
      <c r="AV109" s="690">
        <v>1</v>
      </c>
      <c r="AW109" s="691"/>
      <c r="AX109" s="692"/>
      <c r="AY109" s="698">
        <f>AL109*1.05</f>
        <v>489558510</v>
      </c>
      <c r="AZ109" s="690">
        <v>0.25</v>
      </c>
      <c r="BA109" s="691"/>
      <c r="BB109" s="691"/>
      <c r="BC109" s="690">
        <v>0.5</v>
      </c>
      <c r="BD109" s="691"/>
      <c r="BE109" s="691"/>
      <c r="BF109" s="690">
        <v>0.75</v>
      </c>
      <c r="BG109" s="691"/>
      <c r="BH109" s="691"/>
      <c r="BI109" s="690">
        <v>1</v>
      </c>
      <c r="BJ109" s="691"/>
      <c r="BK109" s="787"/>
    </row>
    <row r="110" spans="1:119" ht="30" customHeight="1">
      <c r="B110" s="630"/>
      <c r="C110" s="842"/>
      <c r="D110" s="763"/>
      <c r="E110" s="686"/>
      <c r="F110" s="687"/>
      <c r="G110" s="687"/>
      <c r="H110" s="687"/>
      <c r="I110" s="687"/>
      <c r="J110" s="687"/>
      <c r="K110" s="688"/>
      <c r="L110" s="698"/>
      <c r="M110" s="681">
        <v>0</v>
      </c>
      <c r="N110" s="681"/>
      <c r="O110" s="681"/>
      <c r="P110" s="681">
        <v>0</v>
      </c>
      <c r="Q110" s="681"/>
      <c r="R110" s="681"/>
      <c r="S110" s="681">
        <f>L109/2</f>
        <v>79713633.5</v>
      </c>
      <c r="T110" s="681"/>
      <c r="U110" s="681"/>
      <c r="V110" s="681">
        <f>L109/2</f>
        <v>79713633.5</v>
      </c>
      <c r="W110" s="681"/>
      <c r="X110" s="682"/>
      <c r="Y110" s="698"/>
      <c r="Z110" s="681">
        <f>37000000*2</f>
        <v>74000000</v>
      </c>
      <c r="AA110" s="681"/>
      <c r="AB110" s="681"/>
      <c r="AC110" s="681">
        <f>37000000*3</f>
        <v>111000000</v>
      </c>
      <c r="AD110" s="681"/>
      <c r="AE110" s="681"/>
      <c r="AF110" s="681">
        <f>AC110</f>
        <v>111000000</v>
      </c>
      <c r="AG110" s="681"/>
      <c r="AH110" s="681"/>
      <c r="AI110" s="681">
        <f>Y109-Z110-AC110-AF110</f>
        <v>148044000</v>
      </c>
      <c r="AJ110" s="681"/>
      <c r="AK110" s="682"/>
      <c r="AL110" s="698"/>
      <c r="AM110" s="681">
        <f>AL109*AM109</f>
        <v>116561550</v>
      </c>
      <c r="AN110" s="681"/>
      <c r="AO110" s="681"/>
      <c r="AP110" s="681">
        <f>AM110</f>
        <v>116561550</v>
      </c>
      <c r="AQ110" s="681"/>
      <c r="AR110" s="681"/>
      <c r="AS110" s="681">
        <f>AP110</f>
        <v>116561550</v>
      </c>
      <c r="AT110" s="681"/>
      <c r="AU110" s="681"/>
      <c r="AV110" s="681">
        <f>AS110</f>
        <v>116561550</v>
      </c>
      <c r="AW110" s="681"/>
      <c r="AX110" s="682"/>
      <c r="AY110" s="698"/>
      <c r="AZ110" s="681">
        <f>AY109*AZ109</f>
        <v>122389627.5</v>
      </c>
      <c r="BA110" s="681"/>
      <c r="BB110" s="681"/>
      <c r="BC110" s="681">
        <f>AZ110</f>
        <v>122389627.5</v>
      </c>
      <c r="BD110" s="681"/>
      <c r="BE110" s="681"/>
      <c r="BF110" s="681">
        <f>BC110</f>
        <v>122389627.5</v>
      </c>
      <c r="BG110" s="681"/>
      <c r="BH110" s="681"/>
      <c r="BI110" s="681">
        <f>BF110</f>
        <v>122389627.5</v>
      </c>
      <c r="BJ110" s="681"/>
      <c r="BK110" s="788"/>
    </row>
    <row r="111" spans="1:119" s="115" customFormat="1" ht="24" customHeight="1">
      <c r="A111"/>
      <c r="B111" s="630"/>
      <c r="C111" s="852" t="s">
        <v>1331</v>
      </c>
      <c r="D111" s="771" t="s">
        <v>1281</v>
      </c>
      <c r="E111" s="771" t="s">
        <v>1265</v>
      </c>
      <c r="F111" s="801"/>
      <c r="G111" s="801"/>
      <c r="H111" s="801"/>
      <c r="I111" s="801"/>
      <c r="J111" s="801"/>
      <c r="K111" s="802"/>
      <c r="L111" s="667" t="s">
        <v>1265</v>
      </c>
      <c r="M111" s="668"/>
      <c r="N111" s="668"/>
      <c r="O111" s="668"/>
      <c r="P111" s="668"/>
      <c r="Q111" s="668"/>
      <c r="R111" s="668"/>
      <c r="S111" s="668"/>
      <c r="T111" s="668"/>
      <c r="U111" s="668"/>
      <c r="V111" s="668"/>
      <c r="W111" s="668"/>
      <c r="X111" s="668"/>
      <c r="Y111" s="720">
        <v>45599317</v>
      </c>
      <c r="Z111" s="703">
        <v>0.25</v>
      </c>
      <c r="AA111" s="704"/>
      <c r="AB111" s="704"/>
      <c r="AC111" s="703">
        <v>0.5</v>
      </c>
      <c r="AD111" s="704"/>
      <c r="AE111" s="704"/>
      <c r="AF111" s="703">
        <v>0.75</v>
      </c>
      <c r="AG111" s="704"/>
      <c r="AH111" s="704"/>
      <c r="AI111" s="703">
        <v>1</v>
      </c>
      <c r="AJ111" s="704"/>
      <c r="AK111" s="705"/>
      <c r="AL111" s="720">
        <v>50159249</v>
      </c>
      <c r="AM111" s="703">
        <v>0.25</v>
      </c>
      <c r="AN111" s="704"/>
      <c r="AO111" s="704"/>
      <c r="AP111" s="703">
        <v>0.5</v>
      </c>
      <c r="AQ111" s="704"/>
      <c r="AR111" s="704"/>
      <c r="AS111" s="703">
        <v>0.75</v>
      </c>
      <c r="AT111" s="704"/>
      <c r="AU111" s="704"/>
      <c r="AV111" s="703">
        <v>1</v>
      </c>
      <c r="AW111" s="704"/>
      <c r="AX111" s="705"/>
      <c r="AY111" s="720">
        <v>52667211</v>
      </c>
      <c r="AZ111" s="703">
        <v>0.25</v>
      </c>
      <c r="BA111" s="704"/>
      <c r="BB111" s="704"/>
      <c r="BC111" s="703">
        <v>0.5</v>
      </c>
      <c r="BD111" s="704"/>
      <c r="BE111" s="704"/>
      <c r="BF111" s="703">
        <v>0.75</v>
      </c>
      <c r="BG111" s="704"/>
      <c r="BH111" s="704"/>
      <c r="BI111" s="703">
        <v>1</v>
      </c>
      <c r="BJ111" s="704"/>
      <c r="BK111" s="789"/>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row>
    <row r="112" spans="1:119" s="115" customFormat="1" ht="30.75" customHeight="1">
      <c r="A112"/>
      <c r="B112" s="630"/>
      <c r="C112" s="853"/>
      <c r="D112" s="725"/>
      <c r="E112" s="725"/>
      <c r="F112" s="874"/>
      <c r="G112" s="874"/>
      <c r="H112" s="874"/>
      <c r="I112" s="874"/>
      <c r="J112" s="874"/>
      <c r="K112" s="875"/>
      <c r="L112" s="670"/>
      <c r="M112" s="671"/>
      <c r="N112" s="671"/>
      <c r="O112" s="671"/>
      <c r="P112" s="671"/>
      <c r="Q112" s="671"/>
      <c r="R112" s="671"/>
      <c r="S112" s="671"/>
      <c r="T112" s="671"/>
      <c r="U112" s="671"/>
      <c r="V112" s="671"/>
      <c r="W112" s="671"/>
      <c r="X112" s="671"/>
      <c r="Y112" s="720"/>
      <c r="Z112" s="673">
        <f>1982579+3965158</f>
        <v>5947737</v>
      </c>
      <c r="AA112" s="673"/>
      <c r="AB112" s="673"/>
      <c r="AC112" s="673">
        <f>3965158*3</f>
        <v>11895474</v>
      </c>
      <c r="AD112" s="673"/>
      <c r="AE112" s="673"/>
      <c r="AF112" s="673">
        <f>AC112</f>
        <v>11895474</v>
      </c>
      <c r="AG112" s="673"/>
      <c r="AH112" s="673"/>
      <c r="AI112" s="673">
        <f>Y111-Z112-AC112-AF112</f>
        <v>15860632</v>
      </c>
      <c r="AJ112" s="673"/>
      <c r="AK112" s="674"/>
      <c r="AL112" s="720"/>
      <c r="AM112" s="673">
        <f>AL111*AM111</f>
        <v>12539812.25</v>
      </c>
      <c r="AN112" s="673"/>
      <c r="AO112" s="673"/>
      <c r="AP112" s="673">
        <f>AL111*30/100</f>
        <v>15047774.699999999</v>
      </c>
      <c r="AQ112" s="673"/>
      <c r="AR112" s="673"/>
      <c r="AS112" s="673">
        <f>AP112</f>
        <v>15047774.699999999</v>
      </c>
      <c r="AT112" s="673"/>
      <c r="AU112" s="673"/>
      <c r="AV112" s="673">
        <f>AL111-AM112-AP112-AS112</f>
        <v>7523887.3500000015</v>
      </c>
      <c r="AW112" s="673"/>
      <c r="AX112" s="674"/>
      <c r="AY112" s="720"/>
      <c r="AZ112" s="673">
        <f>AY111*AZ111</f>
        <v>13166802.75</v>
      </c>
      <c r="BA112" s="673"/>
      <c r="BB112" s="673"/>
      <c r="BC112" s="673">
        <f>AY111*30/100</f>
        <v>15800163.300000001</v>
      </c>
      <c r="BD112" s="673"/>
      <c r="BE112" s="673"/>
      <c r="BF112" s="673">
        <f>BC112</f>
        <v>15800163.300000001</v>
      </c>
      <c r="BG112" s="673"/>
      <c r="BH112" s="673"/>
      <c r="BI112" s="673">
        <f>AY111-AZ112-BC112-BF112</f>
        <v>7900081.6499999985</v>
      </c>
      <c r="BJ112" s="673"/>
      <c r="BK112" s="768"/>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row>
    <row r="113" spans="1:119" ht="22.5" customHeight="1">
      <c r="B113" s="630"/>
      <c r="C113" s="543" t="s">
        <v>1332</v>
      </c>
      <c r="D113" s="762" t="s">
        <v>1281</v>
      </c>
      <c r="E113" s="762" t="s">
        <v>1265</v>
      </c>
      <c r="F113" s="764"/>
      <c r="G113" s="764"/>
      <c r="H113" s="764"/>
      <c r="I113" s="764"/>
      <c r="J113" s="764"/>
      <c r="K113" s="765"/>
      <c r="L113" s="683" t="s">
        <v>1265</v>
      </c>
      <c r="M113" s="684"/>
      <c r="N113" s="684"/>
      <c r="O113" s="684"/>
      <c r="P113" s="684"/>
      <c r="Q113" s="684"/>
      <c r="R113" s="684"/>
      <c r="S113" s="684"/>
      <c r="T113" s="684"/>
      <c r="U113" s="684"/>
      <c r="V113" s="684"/>
      <c r="W113" s="684"/>
      <c r="X113" s="684"/>
      <c r="Y113" s="698">
        <v>82078778</v>
      </c>
      <c r="Z113" s="690">
        <v>0.25</v>
      </c>
      <c r="AA113" s="691"/>
      <c r="AB113" s="691"/>
      <c r="AC113" s="690">
        <v>0.5</v>
      </c>
      <c r="AD113" s="691"/>
      <c r="AE113" s="691"/>
      <c r="AF113" s="690">
        <v>0.75</v>
      </c>
      <c r="AG113" s="691"/>
      <c r="AH113" s="691"/>
      <c r="AI113" s="690">
        <v>1</v>
      </c>
      <c r="AJ113" s="691"/>
      <c r="AK113" s="692"/>
      <c r="AL113" s="698">
        <v>90286656</v>
      </c>
      <c r="AM113" s="690">
        <v>0.25</v>
      </c>
      <c r="AN113" s="691"/>
      <c r="AO113" s="691"/>
      <c r="AP113" s="690">
        <v>0.5</v>
      </c>
      <c r="AQ113" s="691"/>
      <c r="AR113" s="691"/>
      <c r="AS113" s="690">
        <v>0.75</v>
      </c>
      <c r="AT113" s="691"/>
      <c r="AU113" s="691"/>
      <c r="AV113" s="690">
        <v>1</v>
      </c>
      <c r="AW113" s="691"/>
      <c r="AX113" s="692"/>
      <c r="AY113" s="698">
        <v>94800989</v>
      </c>
      <c r="AZ113" s="690">
        <v>0.25</v>
      </c>
      <c r="BA113" s="691"/>
      <c r="BB113" s="691"/>
      <c r="BC113" s="690">
        <v>0.5</v>
      </c>
      <c r="BD113" s="691"/>
      <c r="BE113" s="691"/>
      <c r="BF113" s="690">
        <v>0.75</v>
      </c>
      <c r="BG113" s="691"/>
      <c r="BH113" s="691"/>
      <c r="BI113" s="690">
        <v>1</v>
      </c>
      <c r="BJ113" s="691"/>
      <c r="BK113" s="787"/>
    </row>
    <row r="114" spans="1:119" ht="30.75" customHeight="1" thickBot="1">
      <c r="B114" s="632"/>
      <c r="C114" s="544"/>
      <c r="D114" s="632"/>
      <c r="E114" s="632"/>
      <c r="F114" s="633"/>
      <c r="G114" s="633"/>
      <c r="H114" s="633"/>
      <c r="I114" s="633"/>
      <c r="J114" s="633"/>
      <c r="K114" s="848"/>
      <c r="L114" s="843"/>
      <c r="M114" s="844"/>
      <c r="N114" s="844"/>
      <c r="O114" s="844"/>
      <c r="P114" s="844"/>
      <c r="Q114" s="844"/>
      <c r="R114" s="844"/>
      <c r="S114" s="844"/>
      <c r="T114" s="844"/>
      <c r="U114" s="844"/>
      <c r="V114" s="844"/>
      <c r="W114" s="844"/>
      <c r="X114" s="844"/>
      <c r="Y114" s="699"/>
      <c r="Z114" s="694">
        <f>3568643+7137285</f>
        <v>10705928</v>
      </c>
      <c r="AA114" s="694"/>
      <c r="AB114" s="694"/>
      <c r="AC114" s="694">
        <f>7137285*3</f>
        <v>21411855</v>
      </c>
      <c r="AD114" s="694"/>
      <c r="AE114" s="694"/>
      <c r="AF114" s="694">
        <f>AC114</f>
        <v>21411855</v>
      </c>
      <c r="AG114" s="694"/>
      <c r="AH114" s="694"/>
      <c r="AI114" s="694">
        <f>Y113-Z114-AC114-AF114</f>
        <v>28549140</v>
      </c>
      <c r="AJ114" s="694"/>
      <c r="AK114" s="876"/>
      <c r="AL114" s="699"/>
      <c r="AM114" s="694">
        <f>AL113*AM113</f>
        <v>22571664</v>
      </c>
      <c r="AN114" s="694"/>
      <c r="AO114" s="694"/>
      <c r="AP114" s="694">
        <f>AL113*30/100</f>
        <v>27085996.800000001</v>
      </c>
      <c r="AQ114" s="694"/>
      <c r="AR114" s="694"/>
      <c r="AS114" s="694">
        <f>AP114</f>
        <v>27085996.800000001</v>
      </c>
      <c r="AT114" s="694"/>
      <c r="AU114" s="694"/>
      <c r="AV114" s="694">
        <f>AL113-AM114-AP114-AS114</f>
        <v>13542998.400000002</v>
      </c>
      <c r="AW114" s="694"/>
      <c r="AX114" s="876"/>
      <c r="AY114" s="699"/>
      <c r="AZ114" s="694">
        <f>AY113*AZ113</f>
        <v>23700247.25</v>
      </c>
      <c r="BA114" s="694"/>
      <c r="BB114" s="694"/>
      <c r="BC114" s="694">
        <f>AY113*30/100</f>
        <v>28440296.699999999</v>
      </c>
      <c r="BD114" s="694"/>
      <c r="BE114" s="694"/>
      <c r="BF114" s="694">
        <f>BC114</f>
        <v>28440296.699999999</v>
      </c>
      <c r="BG114" s="694"/>
      <c r="BH114" s="694"/>
      <c r="BI114" s="694">
        <f>AY113-AZ114-BC114-BF114</f>
        <v>14220148.349999998</v>
      </c>
      <c r="BJ114" s="694"/>
      <c r="BK114" s="877"/>
    </row>
    <row r="115" spans="1:119" ht="15.75">
      <c r="B115" s="105"/>
    </row>
    <row r="116" spans="1:119" ht="20.25" thickBot="1">
      <c r="B116" s="727" t="s">
        <v>1333</v>
      </c>
      <c r="C116" s="728"/>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8"/>
      <c r="AA116" s="728"/>
      <c r="AB116" s="728"/>
      <c r="AC116" s="728"/>
      <c r="AD116" s="728"/>
      <c r="AE116" s="728"/>
      <c r="AF116" s="728"/>
      <c r="AG116" s="728"/>
      <c r="AH116" s="728"/>
      <c r="AI116" s="728"/>
      <c r="AJ116" s="728"/>
      <c r="AK116" s="728"/>
      <c r="AL116" s="728"/>
      <c r="AM116" s="728"/>
      <c r="AN116" s="728"/>
      <c r="AO116" s="728"/>
      <c r="AP116" s="728"/>
      <c r="AQ116" s="728"/>
      <c r="AR116" s="728"/>
      <c r="AS116" s="728"/>
      <c r="AT116" s="728"/>
      <c r="AU116" s="728"/>
      <c r="AV116" s="728"/>
      <c r="AW116" s="728"/>
      <c r="AX116" s="728"/>
      <c r="AY116" s="728"/>
      <c r="AZ116" s="728"/>
      <c r="BA116" s="728"/>
      <c r="BB116" s="728"/>
      <c r="BC116" s="728"/>
      <c r="BD116" s="728"/>
      <c r="BE116" s="728"/>
      <c r="BF116" s="728"/>
      <c r="BG116" s="728"/>
      <c r="BH116" s="728"/>
      <c r="BI116" s="728"/>
      <c r="BJ116" s="728"/>
      <c r="BK116" s="728"/>
    </row>
    <row r="117" spans="1:119" ht="16.5" thickBot="1">
      <c r="B117" s="105"/>
    </row>
    <row r="118" spans="1:119" ht="16.5" thickBot="1">
      <c r="B118" s="729"/>
      <c r="C118" s="729"/>
      <c r="D118" s="208"/>
      <c r="E118" s="730">
        <v>2020</v>
      </c>
      <c r="F118" s="731"/>
      <c r="G118" s="731"/>
      <c r="H118" s="731"/>
      <c r="I118" s="731"/>
      <c r="J118" s="731"/>
      <c r="K118" s="732"/>
      <c r="L118" s="733">
        <v>2021</v>
      </c>
      <c r="M118" s="733"/>
      <c r="N118" s="733"/>
      <c r="O118" s="733"/>
      <c r="P118" s="733"/>
      <c r="Q118" s="733"/>
      <c r="R118" s="733"/>
      <c r="S118" s="733"/>
      <c r="T118" s="733"/>
      <c r="U118" s="733"/>
      <c r="V118" s="733"/>
      <c r="W118" s="733"/>
      <c r="X118" s="734"/>
      <c r="Y118" s="735">
        <v>2022</v>
      </c>
      <c r="Z118" s="736"/>
      <c r="AA118" s="736"/>
      <c r="AB118" s="736"/>
      <c r="AC118" s="736"/>
      <c r="AD118" s="736"/>
      <c r="AE118" s="736"/>
      <c r="AF118" s="736"/>
      <c r="AG118" s="736"/>
      <c r="AH118" s="736"/>
      <c r="AI118" s="736"/>
      <c r="AJ118" s="736"/>
      <c r="AK118" s="737"/>
      <c r="AL118" s="738" t="s">
        <v>1239</v>
      </c>
      <c r="AM118" s="739"/>
      <c r="AN118" s="739"/>
      <c r="AO118" s="739"/>
      <c r="AP118" s="739"/>
      <c r="AQ118" s="739"/>
      <c r="AR118" s="739"/>
      <c r="AS118" s="739"/>
      <c r="AT118" s="739"/>
      <c r="AU118" s="739"/>
      <c r="AV118" s="739"/>
      <c r="AW118" s="739"/>
      <c r="AX118" s="740"/>
      <c r="AY118" s="741" t="s">
        <v>1240</v>
      </c>
      <c r="AZ118" s="742"/>
      <c r="BA118" s="742"/>
      <c r="BB118" s="742"/>
      <c r="BC118" s="742"/>
      <c r="BD118" s="742"/>
      <c r="BE118" s="742"/>
      <c r="BF118" s="742"/>
      <c r="BG118" s="742"/>
      <c r="BH118" s="742"/>
      <c r="BI118" s="742"/>
      <c r="BJ118" s="742"/>
      <c r="BK118" s="743"/>
    </row>
    <row r="119" spans="1:119" s="15" customFormat="1" ht="24" customHeight="1" thickBot="1">
      <c r="B119" s="212" t="s">
        <v>1261</v>
      </c>
      <c r="C119" s="212" t="s">
        <v>1334</v>
      </c>
      <c r="D119" s="116" t="s">
        <v>1335</v>
      </c>
      <c r="E119" s="210" t="s">
        <v>1263</v>
      </c>
      <c r="F119" s="758" t="s">
        <v>1249</v>
      </c>
      <c r="G119" s="758"/>
      <c r="H119" s="754"/>
      <c r="I119" s="757" t="s">
        <v>1250</v>
      </c>
      <c r="J119" s="758"/>
      <c r="K119" s="759"/>
      <c r="L119" s="209" t="s">
        <v>1263</v>
      </c>
      <c r="M119" s="755" t="s">
        <v>1252</v>
      </c>
      <c r="N119" s="755"/>
      <c r="O119" s="755"/>
      <c r="P119" s="755" t="s">
        <v>1253</v>
      </c>
      <c r="Q119" s="755"/>
      <c r="R119" s="755"/>
      <c r="S119" s="755" t="s">
        <v>1249</v>
      </c>
      <c r="T119" s="755"/>
      <c r="U119" s="755"/>
      <c r="V119" s="755" t="s">
        <v>1250</v>
      </c>
      <c r="W119" s="755"/>
      <c r="X119" s="756"/>
      <c r="Y119" s="212" t="s">
        <v>1262</v>
      </c>
      <c r="Z119" s="755" t="s">
        <v>1252</v>
      </c>
      <c r="AA119" s="755"/>
      <c r="AB119" s="755"/>
      <c r="AC119" s="755" t="s">
        <v>1253</v>
      </c>
      <c r="AD119" s="755"/>
      <c r="AE119" s="755"/>
      <c r="AF119" s="755" t="s">
        <v>1249</v>
      </c>
      <c r="AG119" s="755"/>
      <c r="AH119" s="755"/>
      <c r="AI119" s="755" t="s">
        <v>1250</v>
      </c>
      <c r="AJ119" s="755"/>
      <c r="AK119" s="756"/>
      <c r="AL119" s="212" t="s">
        <v>1262</v>
      </c>
      <c r="AM119" s="827" t="s">
        <v>1252</v>
      </c>
      <c r="AN119" s="755"/>
      <c r="AO119" s="755"/>
      <c r="AP119" s="755" t="s">
        <v>1253</v>
      </c>
      <c r="AQ119" s="755"/>
      <c r="AR119" s="755"/>
      <c r="AS119" s="755" t="s">
        <v>1249</v>
      </c>
      <c r="AT119" s="755"/>
      <c r="AU119" s="755"/>
      <c r="AV119" s="755" t="s">
        <v>1250</v>
      </c>
      <c r="AW119" s="755"/>
      <c r="AX119" s="756"/>
      <c r="AY119" s="212" t="s">
        <v>1336</v>
      </c>
      <c r="AZ119" s="827" t="s">
        <v>1252</v>
      </c>
      <c r="BA119" s="755"/>
      <c r="BB119" s="755"/>
      <c r="BC119" s="755" t="s">
        <v>1253</v>
      </c>
      <c r="BD119" s="755"/>
      <c r="BE119" s="755"/>
      <c r="BF119" s="755" t="s">
        <v>1249</v>
      </c>
      <c r="BG119" s="755"/>
      <c r="BH119" s="755"/>
      <c r="BI119" s="755" t="s">
        <v>1250</v>
      </c>
      <c r="BJ119" s="755"/>
      <c r="BK119" s="756"/>
    </row>
    <row r="120" spans="1:119" s="115" customFormat="1" ht="15" customHeight="1">
      <c r="A120"/>
      <c r="B120" s="880" t="s">
        <v>763</v>
      </c>
      <c r="C120" s="883" t="s">
        <v>1337</v>
      </c>
      <c r="D120" s="885" t="s">
        <v>1338</v>
      </c>
      <c r="E120" s="718" t="s">
        <v>1265</v>
      </c>
      <c r="F120" s="872"/>
      <c r="G120" s="872"/>
      <c r="H120" s="872"/>
      <c r="I120" s="872"/>
      <c r="J120" s="872"/>
      <c r="K120" s="873"/>
      <c r="L120" s="719" t="s">
        <v>81</v>
      </c>
      <c r="M120" s="716">
        <v>0</v>
      </c>
      <c r="N120" s="717"/>
      <c r="O120" s="717"/>
      <c r="P120" s="716">
        <v>0</v>
      </c>
      <c r="Q120" s="717"/>
      <c r="R120" s="717"/>
      <c r="S120" s="716">
        <v>0.5</v>
      </c>
      <c r="T120" s="717"/>
      <c r="U120" s="717"/>
      <c r="V120" s="716">
        <v>1</v>
      </c>
      <c r="W120" s="717"/>
      <c r="X120" s="726"/>
      <c r="Y120" s="718" t="s">
        <v>81</v>
      </c>
      <c r="Z120" s="716">
        <v>0.25</v>
      </c>
      <c r="AA120" s="717"/>
      <c r="AB120" s="717"/>
      <c r="AC120" s="716">
        <v>0.5</v>
      </c>
      <c r="AD120" s="717"/>
      <c r="AE120" s="717"/>
      <c r="AF120" s="716">
        <v>0.75</v>
      </c>
      <c r="AG120" s="717"/>
      <c r="AH120" s="717"/>
      <c r="AI120" s="716">
        <v>1</v>
      </c>
      <c r="AJ120" s="717"/>
      <c r="AK120" s="871"/>
      <c r="AL120" s="719" t="s">
        <v>81</v>
      </c>
      <c r="AM120" s="716">
        <v>0.25</v>
      </c>
      <c r="AN120" s="717"/>
      <c r="AO120" s="717"/>
      <c r="AP120" s="716">
        <v>0.5</v>
      </c>
      <c r="AQ120" s="717"/>
      <c r="AR120" s="717"/>
      <c r="AS120" s="716">
        <v>0.75</v>
      </c>
      <c r="AT120" s="717"/>
      <c r="AU120" s="717"/>
      <c r="AV120" s="716">
        <v>1</v>
      </c>
      <c r="AW120" s="716"/>
      <c r="AX120" s="887"/>
      <c r="AY120" s="719" t="s">
        <v>81</v>
      </c>
      <c r="AZ120" s="716">
        <v>0.25</v>
      </c>
      <c r="BA120" s="717"/>
      <c r="BB120" s="717"/>
      <c r="BC120" s="716">
        <v>0.5</v>
      </c>
      <c r="BD120" s="717"/>
      <c r="BE120" s="717"/>
      <c r="BF120" s="716">
        <v>0.75</v>
      </c>
      <c r="BG120" s="717"/>
      <c r="BH120" s="717"/>
      <c r="BI120" s="716">
        <v>1</v>
      </c>
      <c r="BJ120" s="716"/>
      <c r="BK120" s="76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row>
    <row r="121" spans="1:119" s="115" customFormat="1" ht="27.75" customHeight="1">
      <c r="A121"/>
      <c r="B121" s="881"/>
      <c r="C121" s="884"/>
      <c r="D121" s="701"/>
      <c r="E121" s="702"/>
      <c r="F121" s="790"/>
      <c r="G121" s="790"/>
      <c r="H121" s="790"/>
      <c r="I121" s="790"/>
      <c r="J121" s="790"/>
      <c r="K121" s="795"/>
      <c r="L121" s="720"/>
      <c r="M121" s="673" t="s">
        <v>81</v>
      </c>
      <c r="N121" s="673"/>
      <c r="O121" s="673"/>
      <c r="P121" s="673" t="s">
        <v>81</v>
      </c>
      <c r="Q121" s="673"/>
      <c r="R121" s="673"/>
      <c r="S121" s="673" t="s">
        <v>81</v>
      </c>
      <c r="T121" s="673"/>
      <c r="U121" s="673"/>
      <c r="V121" s="673" t="s">
        <v>81</v>
      </c>
      <c r="W121" s="673"/>
      <c r="X121" s="768"/>
      <c r="Y121" s="702"/>
      <c r="Z121" s="673" t="s">
        <v>81</v>
      </c>
      <c r="AA121" s="673"/>
      <c r="AB121" s="673"/>
      <c r="AC121" s="673" t="s">
        <v>81</v>
      </c>
      <c r="AD121" s="673"/>
      <c r="AE121" s="673"/>
      <c r="AF121" s="673" t="s">
        <v>81</v>
      </c>
      <c r="AG121" s="673"/>
      <c r="AH121" s="673"/>
      <c r="AI121" s="673" t="s">
        <v>81</v>
      </c>
      <c r="AJ121" s="673"/>
      <c r="AK121" s="674"/>
      <c r="AL121" s="720"/>
      <c r="AM121" s="673" t="s">
        <v>81</v>
      </c>
      <c r="AN121" s="673"/>
      <c r="AO121" s="673"/>
      <c r="AP121" s="673" t="s">
        <v>81</v>
      </c>
      <c r="AQ121" s="673"/>
      <c r="AR121" s="673"/>
      <c r="AS121" s="673" t="s">
        <v>81</v>
      </c>
      <c r="AT121" s="673"/>
      <c r="AU121" s="673"/>
      <c r="AV121" s="673" t="s">
        <v>81</v>
      </c>
      <c r="AW121" s="673"/>
      <c r="AX121" s="674"/>
      <c r="AY121" s="720"/>
      <c r="AZ121" s="673" t="s">
        <v>81</v>
      </c>
      <c r="BA121" s="673"/>
      <c r="BB121" s="673"/>
      <c r="BC121" s="673" t="s">
        <v>81</v>
      </c>
      <c r="BD121" s="673"/>
      <c r="BE121" s="673"/>
      <c r="BF121" s="673" t="s">
        <v>81</v>
      </c>
      <c r="BG121" s="673"/>
      <c r="BH121" s="673"/>
      <c r="BI121" s="673" t="s">
        <v>81</v>
      </c>
      <c r="BJ121" s="673"/>
      <c r="BK121" s="768"/>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row>
    <row r="122" spans="1:119" ht="15" customHeight="1">
      <c r="B122" s="881"/>
      <c r="C122" s="886" t="s">
        <v>1339</v>
      </c>
      <c r="D122" s="543" t="s">
        <v>1338</v>
      </c>
      <c r="E122" s="689" t="s">
        <v>1265</v>
      </c>
      <c r="F122" s="747"/>
      <c r="G122" s="747"/>
      <c r="H122" s="747"/>
      <c r="I122" s="747"/>
      <c r="J122" s="747"/>
      <c r="K122" s="748"/>
      <c r="L122" s="698" t="s">
        <v>81</v>
      </c>
      <c r="M122" s="690">
        <v>0.2</v>
      </c>
      <c r="N122" s="691"/>
      <c r="O122" s="691"/>
      <c r="P122" s="690">
        <v>0.4</v>
      </c>
      <c r="Q122" s="691"/>
      <c r="R122" s="691"/>
      <c r="S122" s="690">
        <v>0.7</v>
      </c>
      <c r="T122" s="691"/>
      <c r="U122" s="691"/>
      <c r="V122" s="690">
        <v>1</v>
      </c>
      <c r="W122" s="690"/>
      <c r="X122" s="697"/>
      <c r="Y122" s="689" t="s">
        <v>81</v>
      </c>
      <c r="Z122" s="690">
        <v>0.2</v>
      </c>
      <c r="AA122" s="691"/>
      <c r="AB122" s="691"/>
      <c r="AC122" s="690">
        <v>0.4</v>
      </c>
      <c r="AD122" s="691"/>
      <c r="AE122" s="691"/>
      <c r="AF122" s="690">
        <v>0.7</v>
      </c>
      <c r="AG122" s="691"/>
      <c r="AH122" s="691"/>
      <c r="AI122" s="690">
        <v>1</v>
      </c>
      <c r="AJ122" s="690"/>
      <c r="AK122" s="693"/>
      <c r="AL122" s="698" t="s">
        <v>81</v>
      </c>
      <c r="AM122" s="690">
        <v>0.25</v>
      </c>
      <c r="AN122" s="691"/>
      <c r="AO122" s="691"/>
      <c r="AP122" s="690">
        <v>0.5</v>
      </c>
      <c r="AQ122" s="691"/>
      <c r="AR122" s="691"/>
      <c r="AS122" s="690">
        <v>0.75</v>
      </c>
      <c r="AT122" s="691"/>
      <c r="AU122" s="691"/>
      <c r="AV122" s="690">
        <v>1</v>
      </c>
      <c r="AW122" s="690"/>
      <c r="AX122" s="693"/>
      <c r="AY122" s="698" t="s">
        <v>81</v>
      </c>
      <c r="AZ122" s="690">
        <v>0.25</v>
      </c>
      <c r="BA122" s="691"/>
      <c r="BB122" s="691"/>
      <c r="BC122" s="690">
        <v>0.5</v>
      </c>
      <c r="BD122" s="691"/>
      <c r="BE122" s="691"/>
      <c r="BF122" s="690">
        <v>0.75</v>
      </c>
      <c r="BG122" s="691"/>
      <c r="BH122" s="691"/>
      <c r="BI122" s="690">
        <v>1</v>
      </c>
      <c r="BJ122" s="690"/>
      <c r="BK122" s="697"/>
    </row>
    <row r="123" spans="1:119" ht="27.75" customHeight="1">
      <c r="B123" s="881"/>
      <c r="C123" s="886"/>
      <c r="D123" s="543"/>
      <c r="E123" s="689"/>
      <c r="F123" s="747"/>
      <c r="G123" s="747"/>
      <c r="H123" s="747"/>
      <c r="I123" s="747"/>
      <c r="J123" s="747"/>
      <c r="K123" s="748"/>
      <c r="L123" s="698"/>
      <c r="M123" s="681" t="s">
        <v>81</v>
      </c>
      <c r="N123" s="681"/>
      <c r="O123" s="681"/>
      <c r="P123" s="681" t="s">
        <v>81</v>
      </c>
      <c r="Q123" s="681"/>
      <c r="R123" s="681"/>
      <c r="S123" s="681" t="s">
        <v>81</v>
      </c>
      <c r="T123" s="681"/>
      <c r="U123" s="681"/>
      <c r="V123" s="681" t="s">
        <v>81</v>
      </c>
      <c r="W123" s="690"/>
      <c r="X123" s="697"/>
      <c r="Y123" s="689"/>
      <c r="Z123" s="681" t="s">
        <v>81</v>
      </c>
      <c r="AA123" s="681"/>
      <c r="AB123" s="681"/>
      <c r="AC123" s="681" t="s">
        <v>81</v>
      </c>
      <c r="AD123" s="681"/>
      <c r="AE123" s="681"/>
      <c r="AF123" s="681" t="str">
        <f>AC123</f>
        <v>No aplica</v>
      </c>
      <c r="AG123" s="681"/>
      <c r="AH123" s="681"/>
      <c r="AI123" s="681" t="str">
        <f>AF123</f>
        <v>No aplica</v>
      </c>
      <c r="AJ123" s="690"/>
      <c r="AK123" s="693"/>
      <c r="AL123" s="698"/>
      <c r="AM123" s="681" t="s">
        <v>81</v>
      </c>
      <c r="AN123" s="681"/>
      <c r="AO123" s="681"/>
      <c r="AP123" s="681" t="s">
        <v>81</v>
      </c>
      <c r="AQ123" s="681"/>
      <c r="AR123" s="681"/>
      <c r="AS123" s="681" t="s">
        <v>81</v>
      </c>
      <c r="AT123" s="681"/>
      <c r="AU123" s="681"/>
      <c r="AV123" s="681" t="s">
        <v>81</v>
      </c>
      <c r="AW123" s="681"/>
      <c r="AX123" s="682"/>
      <c r="AY123" s="698"/>
      <c r="AZ123" s="681" t="s">
        <v>81</v>
      </c>
      <c r="BA123" s="681"/>
      <c r="BB123" s="681"/>
      <c r="BC123" s="681" t="s">
        <v>81</v>
      </c>
      <c r="BD123" s="681"/>
      <c r="BE123" s="681"/>
      <c r="BF123" s="681" t="s">
        <v>81</v>
      </c>
      <c r="BG123" s="681"/>
      <c r="BH123" s="681"/>
      <c r="BI123" s="681" t="s">
        <v>81</v>
      </c>
      <c r="BJ123" s="681"/>
      <c r="BK123" s="788"/>
    </row>
    <row r="124" spans="1:119" s="115" customFormat="1" ht="27" customHeight="1">
      <c r="A124"/>
      <c r="B124" s="881"/>
      <c r="C124" s="898" t="s">
        <v>1208</v>
      </c>
      <c r="D124" s="701" t="s">
        <v>1340</v>
      </c>
      <c r="E124" s="702" t="s">
        <v>1265</v>
      </c>
      <c r="F124" s="790"/>
      <c r="G124" s="790"/>
      <c r="H124" s="790"/>
      <c r="I124" s="790"/>
      <c r="J124" s="790"/>
      <c r="K124" s="795"/>
      <c r="L124" s="720">
        <v>9936500</v>
      </c>
      <c r="M124" s="703">
        <v>0</v>
      </c>
      <c r="N124" s="704"/>
      <c r="O124" s="704"/>
      <c r="P124" s="703">
        <v>0</v>
      </c>
      <c r="Q124" s="704"/>
      <c r="R124" s="704"/>
      <c r="S124" s="703">
        <v>0</v>
      </c>
      <c r="T124" s="703"/>
      <c r="U124" s="703"/>
      <c r="V124" s="703">
        <v>1</v>
      </c>
      <c r="W124" s="703"/>
      <c r="X124" s="761"/>
      <c r="Y124" s="702" t="s">
        <v>1265</v>
      </c>
      <c r="Z124" s="790"/>
      <c r="AA124" s="790"/>
      <c r="AB124" s="790"/>
      <c r="AC124" s="790"/>
      <c r="AD124" s="790"/>
      <c r="AE124" s="790"/>
      <c r="AF124" s="790"/>
      <c r="AG124" s="790"/>
      <c r="AH124" s="790"/>
      <c r="AI124" s="790"/>
      <c r="AJ124" s="790"/>
      <c r="AK124" s="795"/>
      <c r="AL124" s="890" t="s">
        <v>1265</v>
      </c>
      <c r="AM124" s="891"/>
      <c r="AN124" s="891"/>
      <c r="AO124" s="891"/>
      <c r="AP124" s="891"/>
      <c r="AQ124" s="891"/>
      <c r="AR124" s="891"/>
      <c r="AS124" s="891"/>
      <c r="AT124" s="891"/>
      <c r="AU124" s="891"/>
      <c r="AV124" s="891"/>
      <c r="AW124" s="891"/>
      <c r="AX124" s="892"/>
      <c r="AY124" s="890" t="s">
        <v>1265</v>
      </c>
      <c r="AZ124" s="891"/>
      <c r="BA124" s="891"/>
      <c r="BB124" s="891"/>
      <c r="BC124" s="891"/>
      <c r="BD124" s="891"/>
      <c r="BE124" s="891"/>
      <c r="BF124" s="891"/>
      <c r="BG124" s="891"/>
      <c r="BH124" s="891"/>
      <c r="BI124" s="891"/>
      <c r="BJ124" s="891"/>
      <c r="BK124" s="892"/>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row>
    <row r="125" spans="1:119" s="115" customFormat="1" ht="15.75" thickBot="1">
      <c r="A125"/>
      <c r="B125" s="882"/>
      <c r="C125" s="891"/>
      <c r="D125" s="852"/>
      <c r="E125" s="786"/>
      <c r="F125" s="888"/>
      <c r="G125" s="888"/>
      <c r="H125" s="888"/>
      <c r="I125" s="888"/>
      <c r="J125" s="888"/>
      <c r="K125" s="889"/>
      <c r="L125" s="785"/>
      <c r="M125" s="799">
        <v>0</v>
      </c>
      <c r="N125" s="799"/>
      <c r="O125" s="799"/>
      <c r="P125" s="799">
        <v>0</v>
      </c>
      <c r="Q125" s="799"/>
      <c r="R125" s="799"/>
      <c r="S125" s="799">
        <v>0</v>
      </c>
      <c r="T125" s="799"/>
      <c r="U125" s="799"/>
      <c r="V125" s="799">
        <f>L124</f>
        <v>9936500</v>
      </c>
      <c r="W125" s="896"/>
      <c r="X125" s="897"/>
      <c r="Y125" s="786"/>
      <c r="Z125" s="888"/>
      <c r="AA125" s="888"/>
      <c r="AB125" s="888"/>
      <c r="AC125" s="888"/>
      <c r="AD125" s="888"/>
      <c r="AE125" s="888"/>
      <c r="AF125" s="888"/>
      <c r="AG125" s="888"/>
      <c r="AH125" s="888"/>
      <c r="AI125" s="888"/>
      <c r="AJ125" s="888"/>
      <c r="AK125" s="889"/>
      <c r="AL125" s="893"/>
      <c r="AM125" s="894"/>
      <c r="AN125" s="894"/>
      <c r="AO125" s="894"/>
      <c r="AP125" s="894"/>
      <c r="AQ125" s="894"/>
      <c r="AR125" s="894"/>
      <c r="AS125" s="894"/>
      <c r="AT125" s="894"/>
      <c r="AU125" s="894"/>
      <c r="AV125" s="894"/>
      <c r="AW125" s="894"/>
      <c r="AX125" s="895"/>
      <c r="AY125" s="893"/>
      <c r="AZ125" s="894"/>
      <c r="BA125" s="894"/>
      <c r="BB125" s="894"/>
      <c r="BC125" s="894"/>
      <c r="BD125" s="894"/>
      <c r="BE125" s="894"/>
      <c r="BF125" s="894"/>
      <c r="BG125" s="894"/>
      <c r="BH125" s="894"/>
      <c r="BI125" s="894"/>
      <c r="BJ125" s="894"/>
      <c r="BK125" s="89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row>
    <row r="126" spans="1:119" ht="15" customHeight="1">
      <c r="B126" s="901" t="s">
        <v>767</v>
      </c>
      <c r="C126" s="901" t="s">
        <v>1188</v>
      </c>
      <c r="D126" s="542" t="s">
        <v>1340</v>
      </c>
      <c r="E126" s="831">
        <v>915852341</v>
      </c>
      <c r="F126" s="805">
        <v>0.5</v>
      </c>
      <c r="G126" s="806"/>
      <c r="H126" s="806"/>
      <c r="I126" s="805">
        <v>1</v>
      </c>
      <c r="J126" s="806"/>
      <c r="K126" s="812"/>
      <c r="L126" s="808">
        <v>1092886000</v>
      </c>
      <c r="M126" s="805">
        <v>0.25</v>
      </c>
      <c r="N126" s="806"/>
      <c r="O126" s="806"/>
      <c r="P126" s="805">
        <v>0.5</v>
      </c>
      <c r="Q126" s="806"/>
      <c r="R126" s="806"/>
      <c r="S126" s="805">
        <v>0.75</v>
      </c>
      <c r="T126" s="806"/>
      <c r="U126" s="806"/>
      <c r="V126" s="805">
        <v>1</v>
      </c>
      <c r="W126" s="806"/>
      <c r="X126" s="807"/>
      <c r="Y126" s="899">
        <f>20000000+8500000+1064386000</f>
        <v>1092886000</v>
      </c>
      <c r="Z126" s="805">
        <v>0.2</v>
      </c>
      <c r="AA126" s="806"/>
      <c r="AB126" s="806"/>
      <c r="AC126" s="805">
        <v>0.5</v>
      </c>
      <c r="AD126" s="806"/>
      <c r="AE126" s="806"/>
      <c r="AF126" s="805">
        <v>0.7</v>
      </c>
      <c r="AG126" s="806"/>
      <c r="AH126" s="806"/>
      <c r="AI126" s="805">
        <v>1</v>
      </c>
      <c r="AJ126" s="806"/>
      <c r="AK126" s="812"/>
      <c r="AL126" s="808">
        <v>1147530000</v>
      </c>
      <c r="AM126" s="805">
        <v>0.3</v>
      </c>
      <c r="AN126" s="806"/>
      <c r="AO126" s="806"/>
      <c r="AP126" s="805">
        <v>0.5</v>
      </c>
      <c r="AQ126" s="806"/>
      <c r="AR126" s="806"/>
      <c r="AS126" s="805">
        <v>0.7</v>
      </c>
      <c r="AT126" s="806"/>
      <c r="AU126" s="806"/>
      <c r="AV126" s="805">
        <v>1</v>
      </c>
      <c r="AW126" s="806"/>
      <c r="AX126" s="812"/>
      <c r="AY126" s="808">
        <v>1204906815</v>
      </c>
      <c r="AZ126" s="805">
        <v>0.3</v>
      </c>
      <c r="BA126" s="806"/>
      <c r="BB126" s="806"/>
      <c r="BC126" s="805">
        <v>0.5</v>
      </c>
      <c r="BD126" s="806"/>
      <c r="BE126" s="806"/>
      <c r="BF126" s="805">
        <v>0.7</v>
      </c>
      <c r="BG126" s="806"/>
      <c r="BH126" s="806"/>
      <c r="BI126" s="805">
        <v>1</v>
      </c>
      <c r="BJ126" s="806"/>
      <c r="BK126" s="807"/>
    </row>
    <row r="127" spans="1:119" ht="42.75" customHeight="1">
      <c r="B127" s="661"/>
      <c r="C127" s="661"/>
      <c r="D127" s="543"/>
      <c r="E127" s="689"/>
      <c r="F127" s="681">
        <v>457926170.5</v>
      </c>
      <c r="G127" s="681"/>
      <c r="H127" s="681"/>
      <c r="I127" s="681">
        <v>457926170.5</v>
      </c>
      <c r="J127" s="681"/>
      <c r="K127" s="682"/>
      <c r="L127" s="698"/>
      <c r="M127" s="681">
        <f>L126/4</f>
        <v>273221500</v>
      </c>
      <c r="N127" s="681"/>
      <c r="O127" s="681"/>
      <c r="P127" s="681">
        <v>266096500</v>
      </c>
      <c r="Q127" s="681"/>
      <c r="R127" s="681"/>
      <c r="S127" s="681">
        <v>266096500</v>
      </c>
      <c r="T127" s="681"/>
      <c r="U127" s="681"/>
      <c r="V127" s="681">
        <v>266096500</v>
      </c>
      <c r="W127" s="681"/>
      <c r="X127" s="788"/>
      <c r="Y127" s="900"/>
      <c r="Z127" s="681">
        <f>2250000+(82000000*2)</f>
        <v>166250000</v>
      </c>
      <c r="AA127" s="681"/>
      <c r="AB127" s="681"/>
      <c r="AC127" s="681">
        <f>7250000+(82000000*3)</f>
        <v>253250000</v>
      </c>
      <c r="AD127" s="681"/>
      <c r="AE127" s="681"/>
      <c r="AF127" s="681">
        <f>7250000+(82000000*3)</f>
        <v>253250000</v>
      </c>
      <c r="AG127" s="681"/>
      <c r="AH127" s="681"/>
      <c r="AI127" s="681">
        <f>11750000+(82000000*2)+244386000</f>
        <v>420136000</v>
      </c>
      <c r="AJ127" s="681"/>
      <c r="AK127" s="682"/>
      <c r="AL127" s="698"/>
      <c r="AM127" s="681">
        <f>AL126*AM126</f>
        <v>344259000</v>
      </c>
      <c r="AN127" s="681"/>
      <c r="AO127" s="681"/>
      <c r="AP127" s="681">
        <f>(AL126-AM127)/3</f>
        <v>267757000</v>
      </c>
      <c r="AQ127" s="681"/>
      <c r="AR127" s="681"/>
      <c r="AS127" s="681">
        <f>AP127</f>
        <v>267757000</v>
      </c>
      <c r="AT127" s="681"/>
      <c r="AU127" s="681"/>
      <c r="AV127" s="681">
        <f>AP127</f>
        <v>267757000</v>
      </c>
      <c r="AW127" s="681"/>
      <c r="AX127" s="682"/>
      <c r="AY127" s="698"/>
      <c r="AZ127" s="681">
        <f>AY126*AZ126</f>
        <v>361472044.5</v>
      </c>
      <c r="BA127" s="681"/>
      <c r="BB127" s="681"/>
      <c r="BC127" s="681">
        <f>(AY126-AZ127)/3</f>
        <v>281144923.5</v>
      </c>
      <c r="BD127" s="681"/>
      <c r="BE127" s="681"/>
      <c r="BF127" s="681">
        <f>BC127</f>
        <v>281144923.5</v>
      </c>
      <c r="BG127" s="681"/>
      <c r="BH127" s="681"/>
      <c r="BI127" s="681">
        <f>BF127</f>
        <v>281144923.5</v>
      </c>
      <c r="BJ127" s="681"/>
      <c r="BK127" s="788"/>
    </row>
    <row r="128" spans="1:119" s="115" customFormat="1" ht="15" customHeight="1">
      <c r="A128"/>
      <c r="B128" s="661"/>
      <c r="C128" s="659" t="s">
        <v>1196</v>
      </c>
      <c r="D128" s="701" t="s">
        <v>1340</v>
      </c>
      <c r="E128" s="702">
        <v>32964814</v>
      </c>
      <c r="F128" s="703">
        <v>0.5</v>
      </c>
      <c r="G128" s="704"/>
      <c r="H128" s="704"/>
      <c r="I128" s="703">
        <v>1</v>
      </c>
      <c r="J128" s="704"/>
      <c r="K128" s="705"/>
      <c r="L128" s="720">
        <v>35210250</v>
      </c>
      <c r="M128" s="703">
        <v>0</v>
      </c>
      <c r="N128" s="704"/>
      <c r="O128" s="704"/>
      <c r="P128" s="703">
        <v>0.3</v>
      </c>
      <c r="Q128" s="704"/>
      <c r="R128" s="704"/>
      <c r="S128" s="703">
        <v>0.6</v>
      </c>
      <c r="T128" s="704"/>
      <c r="U128" s="704"/>
      <c r="V128" s="703">
        <v>1</v>
      </c>
      <c r="W128" s="704"/>
      <c r="X128" s="789"/>
      <c r="Y128" s="720">
        <f>6000000+6580000+65400000</f>
        <v>77980000</v>
      </c>
      <c r="Z128" s="703">
        <v>0</v>
      </c>
      <c r="AA128" s="704"/>
      <c r="AB128" s="704"/>
      <c r="AC128" s="703">
        <v>0.25</v>
      </c>
      <c r="AD128" s="704"/>
      <c r="AE128" s="704"/>
      <c r="AF128" s="703">
        <v>0.7</v>
      </c>
      <c r="AG128" s="704"/>
      <c r="AH128" s="704"/>
      <c r="AI128" s="703">
        <v>1</v>
      </c>
      <c r="AJ128" s="704"/>
      <c r="AK128" s="789"/>
      <c r="AL128" s="720">
        <v>81879000</v>
      </c>
      <c r="AM128" s="703">
        <v>0.1</v>
      </c>
      <c r="AN128" s="704"/>
      <c r="AO128" s="704"/>
      <c r="AP128" s="703">
        <v>0.4</v>
      </c>
      <c r="AQ128" s="704"/>
      <c r="AR128" s="704"/>
      <c r="AS128" s="703">
        <v>0.7</v>
      </c>
      <c r="AT128" s="704"/>
      <c r="AU128" s="704"/>
      <c r="AV128" s="703">
        <v>1</v>
      </c>
      <c r="AW128" s="704"/>
      <c r="AX128" s="705"/>
      <c r="AY128" s="720">
        <v>85972950</v>
      </c>
      <c r="AZ128" s="703">
        <v>0.1</v>
      </c>
      <c r="BA128" s="704"/>
      <c r="BB128" s="704"/>
      <c r="BC128" s="703">
        <v>0.4</v>
      </c>
      <c r="BD128" s="704"/>
      <c r="BE128" s="704"/>
      <c r="BF128" s="703">
        <v>0.7</v>
      </c>
      <c r="BG128" s="704"/>
      <c r="BH128" s="704"/>
      <c r="BI128" s="703">
        <v>1</v>
      </c>
      <c r="BJ128" s="704"/>
      <c r="BK128" s="789"/>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row>
    <row r="129" spans="1:119" s="115" customFormat="1" ht="27.75" customHeight="1">
      <c r="A129"/>
      <c r="B129" s="661"/>
      <c r="C129" s="659"/>
      <c r="D129" s="701"/>
      <c r="E129" s="702"/>
      <c r="F129" s="673">
        <v>16482407</v>
      </c>
      <c r="G129" s="673"/>
      <c r="H129" s="673"/>
      <c r="I129" s="673">
        <v>16482407</v>
      </c>
      <c r="J129" s="673"/>
      <c r="K129" s="674"/>
      <c r="L129" s="720"/>
      <c r="M129" s="673">
        <v>0</v>
      </c>
      <c r="N129" s="673"/>
      <c r="O129" s="673"/>
      <c r="P129" s="673">
        <f>L128*P128</f>
        <v>10563075</v>
      </c>
      <c r="Q129" s="673"/>
      <c r="R129" s="673"/>
      <c r="S129" s="673">
        <f>P129</f>
        <v>10563075</v>
      </c>
      <c r="T129" s="673"/>
      <c r="U129" s="673"/>
      <c r="V129" s="673">
        <f>L128*40/100</f>
        <v>14084100</v>
      </c>
      <c r="W129" s="673"/>
      <c r="X129" s="768"/>
      <c r="Y129" s="720"/>
      <c r="Z129" s="673">
        <f>Y128*Z128</f>
        <v>0</v>
      </c>
      <c r="AA129" s="673"/>
      <c r="AB129" s="673"/>
      <c r="AC129" s="673">
        <v>21800000</v>
      </c>
      <c r="AD129" s="673"/>
      <c r="AE129" s="673"/>
      <c r="AF129" s="673">
        <f>6000000+3290000+21800000</f>
        <v>31090000</v>
      </c>
      <c r="AG129" s="673"/>
      <c r="AH129" s="673"/>
      <c r="AI129" s="673">
        <f>3290000+21800000</f>
        <v>25090000</v>
      </c>
      <c r="AJ129" s="673"/>
      <c r="AK129" s="768"/>
      <c r="AL129" s="720"/>
      <c r="AM129" s="673">
        <f>(AL128*AM128)</f>
        <v>8187900</v>
      </c>
      <c r="AN129" s="673"/>
      <c r="AO129" s="673"/>
      <c r="AP129" s="673">
        <f>(AL128-AM129)/3</f>
        <v>24563700</v>
      </c>
      <c r="AQ129" s="673"/>
      <c r="AR129" s="673"/>
      <c r="AS129" s="673">
        <f>AP129</f>
        <v>24563700</v>
      </c>
      <c r="AT129" s="673"/>
      <c r="AU129" s="673"/>
      <c r="AV129" s="673">
        <f>AS129</f>
        <v>24563700</v>
      </c>
      <c r="AW129" s="673"/>
      <c r="AX129" s="674"/>
      <c r="AY129" s="720"/>
      <c r="AZ129" s="673">
        <f>AY128*AZ128</f>
        <v>8597295</v>
      </c>
      <c r="BA129" s="673"/>
      <c r="BB129" s="673"/>
      <c r="BC129" s="673">
        <f>(AY128-AZ129)/3</f>
        <v>25791885</v>
      </c>
      <c r="BD129" s="673"/>
      <c r="BE129" s="673"/>
      <c r="BF129" s="673">
        <f>BC129</f>
        <v>25791885</v>
      </c>
      <c r="BG129" s="673"/>
      <c r="BH129" s="673"/>
      <c r="BI129" s="673">
        <f>BF129</f>
        <v>25791885</v>
      </c>
      <c r="BJ129" s="673"/>
      <c r="BK129" s="768"/>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row>
    <row r="130" spans="1:119" ht="15.75" customHeight="1">
      <c r="B130" s="661"/>
      <c r="C130" s="661" t="s">
        <v>1199</v>
      </c>
      <c r="D130" s="543" t="s">
        <v>1340</v>
      </c>
      <c r="E130" s="689">
        <v>11774003</v>
      </c>
      <c r="F130" s="690">
        <v>0</v>
      </c>
      <c r="G130" s="691"/>
      <c r="H130" s="691"/>
      <c r="I130" s="690">
        <v>1</v>
      </c>
      <c r="J130" s="691"/>
      <c r="K130" s="692"/>
      <c r="L130" s="698">
        <v>16271182</v>
      </c>
      <c r="M130" s="690">
        <v>0</v>
      </c>
      <c r="N130" s="691"/>
      <c r="O130" s="691"/>
      <c r="P130" s="690">
        <v>0.2</v>
      </c>
      <c r="Q130" s="691"/>
      <c r="R130" s="691"/>
      <c r="S130" s="690">
        <v>0.6</v>
      </c>
      <c r="T130" s="690"/>
      <c r="U130" s="690"/>
      <c r="V130" s="690">
        <v>1</v>
      </c>
      <c r="W130" s="690"/>
      <c r="X130" s="697"/>
      <c r="Y130" s="698">
        <f>20998740+1260+3000000+13997970+2030</f>
        <v>38000000</v>
      </c>
      <c r="Z130" s="690">
        <v>0</v>
      </c>
      <c r="AA130" s="691"/>
      <c r="AB130" s="691"/>
      <c r="AC130" s="690">
        <v>0.2</v>
      </c>
      <c r="AD130" s="691"/>
      <c r="AE130" s="691"/>
      <c r="AF130" s="690">
        <v>0.7</v>
      </c>
      <c r="AG130" s="690"/>
      <c r="AH130" s="690"/>
      <c r="AI130" s="690">
        <v>1</v>
      </c>
      <c r="AJ130" s="690"/>
      <c r="AK130" s="697"/>
      <c r="AL130" s="698">
        <v>42000000</v>
      </c>
      <c r="AM130" s="690">
        <v>0</v>
      </c>
      <c r="AN130" s="691"/>
      <c r="AO130" s="691"/>
      <c r="AP130" s="690">
        <v>0.2</v>
      </c>
      <c r="AQ130" s="691"/>
      <c r="AR130" s="691"/>
      <c r="AS130" s="690">
        <v>0.6</v>
      </c>
      <c r="AT130" s="690"/>
      <c r="AU130" s="690"/>
      <c r="AV130" s="690">
        <v>1</v>
      </c>
      <c r="AW130" s="690"/>
      <c r="AX130" s="693"/>
      <c r="AY130" s="698">
        <v>44100000</v>
      </c>
      <c r="AZ130" s="690">
        <v>0</v>
      </c>
      <c r="BA130" s="691"/>
      <c r="BB130" s="691"/>
      <c r="BC130" s="690">
        <v>0.2</v>
      </c>
      <c r="BD130" s="691"/>
      <c r="BE130" s="691"/>
      <c r="BF130" s="690">
        <v>0.6</v>
      </c>
      <c r="BG130" s="690"/>
      <c r="BH130" s="690"/>
      <c r="BI130" s="690">
        <v>1</v>
      </c>
      <c r="BJ130" s="690"/>
      <c r="BK130" s="697"/>
      <c r="BM130" s="234"/>
    </row>
    <row r="131" spans="1:119" ht="38.25" customHeight="1">
      <c r="B131" s="661"/>
      <c r="C131" s="661"/>
      <c r="D131" s="543"/>
      <c r="E131" s="689"/>
      <c r="F131" s="681">
        <v>0</v>
      </c>
      <c r="G131" s="681"/>
      <c r="H131" s="681"/>
      <c r="I131" s="681">
        <v>11774003</v>
      </c>
      <c r="J131" s="681"/>
      <c r="K131" s="682"/>
      <c r="L131" s="698"/>
      <c r="M131" s="681">
        <v>0</v>
      </c>
      <c r="N131" s="681"/>
      <c r="O131" s="681"/>
      <c r="P131" s="681">
        <f>L130/3</f>
        <v>5423727.333333333</v>
      </c>
      <c r="Q131" s="681"/>
      <c r="R131" s="681"/>
      <c r="S131" s="681">
        <f>P131</f>
        <v>5423727.333333333</v>
      </c>
      <c r="T131" s="681"/>
      <c r="U131" s="681"/>
      <c r="V131" s="681">
        <f>S131</f>
        <v>5423727.333333333</v>
      </c>
      <c r="W131" s="690"/>
      <c r="X131" s="697"/>
      <c r="Y131" s="698"/>
      <c r="Z131" s="681">
        <v>0</v>
      </c>
      <c r="AA131" s="681"/>
      <c r="AB131" s="681"/>
      <c r="AC131" s="681">
        <v>4665990</v>
      </c>
      <c r="AD131" s="681"/>
      <c r="AE131" s="681"/>
      <c r="AF131" s="681">
        <f>21000000+1500000+4665990</f>
        <v>27165990</v>
      </c>
      <c r="AG131" s="681"/>
      <c r="AH131" s="681"/>
      <c r="AI131" s="681">
        <f>1500000+4665990+2030</f>
        <v>6168020</v>
      </c>
      <c r="AJ131" s="690"/>
      <c r="AK131" s="697"/>
      <c r="AL131" s="698"/>
      <c r="AM131" s="681">
        <v>0</v>
      </c>
      <c r="AN131" s="681"/>
      <c r="AO131" s="681"/>
      <c r="AP131" s="681">
        <f>AL130/3</f>
        <v>14000000</v>
      </c>
      <c r="AQ131" s="681"/>
      <c r="AR131" s="681"/>
      <c r="AS131" s="681">
        <f>AP131</f>
        <v>14000000</v>
      </c>
      <c r="AT131" s="681"/>
      <c r="AU131" s="681"/>
      <c r="AV131" s="681">
        <f>AS131</f>
        <v>14000000</v>
      </c>
      <c r="AW131" s="681"/>
      <c r="AX131" s="682"/>
      <c r="AY131" s="698"/>
      <c r="AZ131" s="681">
        <v>0</v>
      </c>
      <c r="BA131" s="681"/>
      <c r="BB131" s="681"/>
      <c r="BC131" s="681">
        <f>AY130/3</f>
        <v>14700000</v>
      </c>
      <c r="BD131" s="681"/>
      <c r="BE131" s="681"/>
      <c r="BF131" s="681">
        <f>BC131</f>
        <v>14700000</v>
      </c>
      <c r="BG131" s="681"/>
      <c r="BH131" s="681"/>
      <c r="BI131" s="681">
        <f>BF131</f>
        <v>14700000</v>
      </c>
      <c r="BJ131" s="681"/>
      <c r="BK131" s="788"/>
    </row>
    <row r="132" spans="1:119" s="115" customFormat="1" ht="15" customHeight="1">
      <c r="A132"/>
      <c r="B132" s="661"/>
      <c r="C132" s="659" t="s">
        <v>1201</v>
      </c>
      <c r="D132" s="701" t="s">
        <v>1340</v>
      </c>
      <c r="E132" s="702">
        <v>13508303</v>
      </c>
      <c r="F132" s="703">
        <v>0</v>
      </c>
      <c r="G132" s="704"/>
      <c r="H132" s="704"/>
      <c r="I132" s="703">
        <v>1</v>
      </c>
      <c r="J132" s="704"/>
      <c r="K132" s="705"/>
      <c r="L132" s="720">
        <v>45135510</v>
      </c>
      <c r="M132" s="703">
        <v>0</v>
      </c>
      <c r="N132" s="704"/>
      <c r="O132" s="704"/>
      <c r="P132" s="703">
        <v>0.2</v>
      </c>
      <c r="Q132" s="704"/>
      <c r="R132" s="704"/>
      <c r="S132" s="703">
        <v>0.6</v>
      </c>
      <c r="T132" s="704"/>
      <c r="U132" s="704"/>
      <c r="V132" s="703">
        <v>1</v>
      </c>
      <c r="W132" s="704"/>
      <c r="X132" s="789"/>
      <c r="Y132" s="720">
        <f>3000000+7000000+4000000+12000000</f>
        <v>26000000</v>
      </c>
      <c r="Z132" s="703">
        <v>0</v>
      </c>
      <c r="AA132" s="704"/>
      <c r="AB132" s="704"/>
      <c r="AC132" s="703">
        <v>0.2</v>
      </c>
      <c r="AD132" s="704"/>
      <c r="AE132" s="704"/>
      <c r="AF132" s="703">
        <v>0.7</v>
      </c>
      <c r="AG132" s="704"/>
      <c r="AH132" s="704"/>
      <c r="AI132" s="703">
        <v>1</v>
      </c>
      <c r="AJ132" s="704"/>
      <c r="AK132" s="705"/>
      <c r="AL132" s="720">
        <v>27300000</v>
      </c>
      <c r="AM132" s="703">
        <v>0</v>
      </c>
      <c r="AN132" s="704"/>
      <c r="AO132" s="704"/>
      <c r="AP132" s="703">
        <v>0.2</v>
      </c>
      <c r="AQ132" s="704"/>
      <c r="AR132" s="704"/>
      <c r="AS132" s="703">
        <v>0.6</v>
      </c>
      <c r="AT132" s="704"/>
      <c r="AU132" s="704"/>
      <c r="AV132" s="703">
        <v>1</v>
      </c>
      <c r="AW132" s="704"/>
      <c r="AX132" s="705"/>
      <c r="AY132" s="720">
        <v>28665000</v>
      </c>
      <c r="AZ132" s="703">
        <v>0</v>
      </c>
      <c r="BA132" s="704"/>
      <c r="BB132" s="704"/>
      <c r="BC132" s="703">
        <v>0.2</v>
      </c>
      <c r="BD132" s="704"/>
      <c r="BE132" s="704"/>
      <c r="BF132" s="703">
        <v>0.6</v>
      </c>
      <c r="BG132" s="704"/>
      <c r="BH132" s="704"/>
      <c r="BI132" s="703">
        <v>1</v>
      </c>
      <c r="BJ132" s="704"/>
      <c r="BK132" s="789"/>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row>
    <row r="133" spans="1:119" s="115" customFormat="1" ht="40.5" customHeight="1">
      <c r="A133"/>
      <c r="B133" s="661"/>
      <c r="C133" s="659"/>
      <c r="D133" s="701"/>
      <c r="E133" s="702"/>
      <c r="F133" s="673">
        <v>0</v>
      </c>
      <c r="G133" s="673"/>
      <c r="H133" s="673"/>
      <c r="I133" s="673">
        <v>13508303</v>
      </c>
      <c r="J133" s="673"/>
      <c r="K133" s="674"/>
      <c r="L133" s="720"/>
      <c r="M133" s="673">
        <v>0</v>
      </c>
      <c r="N133" s="673"/>
      <c r="O133" s="673"/>
      <c r="P133" s="673">
        <f>L132*P132</f>
        <v>9027102</v>
      </c>
      <c r="Q133" s="673"/>
      <c r="R133" s="673"/>
      <c r="S133" s="673">
        <f>L132*40/100</f>
        <v>18054204</v>
      </c>
      <c r="T133" s="673"/>
      <c r="U133" s="673"/>
      <c r="V133" s="673">
        <f>L132*40/100</f>
        <v>18054204</v>
      </c>
      <c r="W133" s="673"/>
      <c r="X133" s="768"/>
      <c r="Y133" s="720"/>
      <c r="Z133" s="673">
        <v>0</v>
      </c>
      <c r="AA133" s="673"/>
      <c r="AB133" s="673"/>
      <c r="AC133" s="673">
        <f>1333334+4000000</f>
        <v>5333334</v>
      </c>
      <c r="AD133" s="673"/>
      <c r="AE133" s="673"/>
      <c r="AF133" s="673">
        <f>1500000+7000000+1333333+4000000</f>
        <v>13833333</v>
      </c>
      <c r="AG133" s="673"/>
      <c r="AH133" s="673"/>
      <c r="AI133" s="673">
        <f>1500000+1333333+4000000</f>
        <v>6833333</v>
      </c>
      <c r="AJ133" s="673"/>
      <c r="AK133" s="674"/>
      <c r="AL133" s="720"/>
      <c r="AM133" s="673">
        <v>0</v>
      </c>
      <c r="AN133" s="673"/>
      <c r="AO133" s="673"/>
      <c r="AP133" s="673">
        <f>AL132/3</f>
        <v>9100000</v>
      </c>
      <c r="AQ133" s="673"/>
      <c r="AR133" s="673"/>
      <c r="AS133" s="673">
        <f>AP133</f>
        <v>9100000</v>
      </c>
      <c r="AT133" s="673"/>
      <c r="AU133" s="673"/>
      <c r="AV133" s="673">
        <f>AS133</f>
        <v>9100000</v>
      </c>
      <c r="AW133" s="673"/>
      <c r="AX133" s="674"/>
      <c r="AY133" s="720"/>
      <c r="AZ133" s="673">
        <v>0</v>
      </c>
      <c r="BA133" s="673"/>
      <c r="BB133" s="673"/>
      <c r="BC133" s="673">
        <f>AY132/3</f>
        <v>9555000</v>
      </c>
      <c r="BD133" s="673"/>
      <c r="BE133" s="673"/>
      <c r="BF133" s="673">
        <f>BC133</f>
        <v>9555000</v>
      </c>
      <c r="BG133" s="673"/>
      <c r="BH133" s="673"/>
      <c r="BI133" s="673">
        <f>BF133</f>
        <v>9555000</v>
      </c>
      <c r="BJ133" s="673"/>
      <c r="BK133" s="768"/>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row>
    <row r="134" spans="1:119" ht="15" customHeight="1">
      <c r="B134" s="661"/>
      <c r="C134" s="661" t="s">
        <v>1192</v>
      </c>
      <c r="D134" s="543" t="s">
        <v>1340</v>
      </c>
      <c r="E134" s="689">
        <v>12758200</v>
      </c>
      <c r="F134" s="690">
        <v>0</v>
      </c>
      <c r="G134" s="691"/>
      <c r="H134" s="691"/>
      <c r="I134" s="690">
        <v>1</v>
      </c>
      <c r="J134" s="691"/>
      <c r="K134" s="692"/>
      <c r="L134" s="698">
        <v>13462000</v>
      </c>
      <c r="M134" s="690">
        <v>0</v>
      </c>
      <c r="N134" s="691"/>
      <c r="O134" s="691"/>
      <c r="P134" s="690">
        <v>0</v>
      </c>
      <c r="Q134" s="691"/>
      <c r="R134" s="691"/>
      <c r="S134" s="690">
        <v>0</v>
      </c>
      <c r="T134" s="691"/>
      <c r="U134" s="691"/>
      <c r="V134" s="690">
        <v>1</v>
      </c>
      <c r="W134" s="691"/>
      <c r="X134" s="787"/>
      <c r="Y134" s="698">
        <f>8167000+19525000</f>
        <v>27692000</v>
      </c>
      <c r="Z134" s="690">
        <v>0</v>
      </c>
      <c r="AA134" s="691"/>
      <c r="AB134" s="691"/>
      <c r="AC134" s="690">
        <v>0.2</v>
      </c>
      <c r="AD134" s="691"/>
      <c r="AE134" s="691"/>
      <c r="AF134" s="690">
        <v>0.5</v>
      </c>
      <c r="AG134" s="691"/>
      <c r="AH134" s="691"/>
      <c r="AI134" s="690">
        <v>1</v>
      </c>
      <c r="AJ134" s="691"/>
      <c r="AK134" s="692"/>
      <c r="AL134" s="698">
        <v>29076600</v>
      </c>
      <c r="AM134" s="690">
        <v>0</v>
      </c>
      <c r="AN134" s="691"/>
      <c r="AO134" s="691"/>
      <c r="AP134" s="690">
        <v>0</v>
      </c>
      <c r="AQ134" s="691"/>
      <c r="AR134" s="691"/>
      <c r="AS134" s="690">
        <v>0</v>
      </c>
      <c r="AT134" s="691"/>
      <c r="AU134" s="691"/>
      <c r="AV134" s="690">
        <v>1</v>
      </c>
      <c r="AW134" s="691"/>
      <c r="AX134" s="692"/>
      <c r="AY134" s="698">
        <v>30530430</v>
      </c>
      <c r="AZ134" s="690">
        <v>0</v>
      </c>
      <c r="BA134" s="691"/>
      <c r="BB134" s="691"/>
      <c r="BC134" s="690">
        <v>0</v>
      </c>
      <c r="BD134" s="691"/>
      <c r="BE134" s="691"/>
      <c r="BF134" s="690">
        <v>0</v>
      </c>
      <c r="BG134" s="691"/>
      <c r="BH134" s="691"/>
      <c r="BI134" s="690">
        <v>1</v>
      </c>
      <c r="BJ134" s="691"/>
      <c r="BK134" s="787"/>
    </row>
    <row r="135" spans="1:119" ht="27.75" customHeight="1">
      <c r="B135" s="661"/>
      <c r="C135" s="661"/>
      <c r="D135" s="543"/>
      <c r="E135" s="689"/>
      <c r="F135" s="681">
        <v>0</v>
      </c>
      <c r="G135" s="681"/>
      <c r="H135" s="681"/>
      <c r="I135" s="681">
        <v>12758200</v>
      </c>
      <c r="J135" s="681"/>
      <c r="K135" s="682"/>
      <c r="L135" s="698"/>
      <c r="M135" s="681">
        <v>0</v>
      </c>
      <c r="N135" s="681"/>
      <c r="O135" s="681"/>
      <c r="P135" s="681">
        <v>0</v>
      </c>
      <c r="Q135" s="681"/>
      <c r="R135" s="681"/>
      <c r="S135" s="681">
        <v>0</v>
      </c>
      <c r="T135" s="681"/>
      <c r="U135" s="681"/>
      <c r="V135" s="681">
        <f>L134</f>
        <v>13462000</v>
      </c>
      <c r="W135" s="681"/>
      <c r="X135" s="788"/>
      <c r="Y135" s="698"/>
      <c r="Z135" s="681">
        <f>Y134*Z134</f>
        <v>0</v>
      </c>
      <c r="AA135" s="681"/>
      <c r="AB135" s="681"/>
      <c r="AC135" s="681">
        <v>6508334</v>
      </c>
      <c r="AD135" s="681"/>
      <c r="AE135" s="681"/>
      <c r="AF135" s="681">
        <f>4083500+6508333</f>
        <v>10591833</v>
      </c>
      <c r="AG135" s="681"/>
      <c r="AH135" s="681"/>
      <c r="AI135" s="681">
        <f>4083500+6508333</f>
        <v>10591833</v>
      </c>
      <c r="AJ135" s="681"/>
      <c r="AK135" s="682"/>
      <c r="AL135" s="698"/>
      <c r="AM135" s="681">
        <v>0</v>
      </c>
      <c r="AN135" s="681"/>
      <c r="AO135" s="681"/>
      <c r="AP135" s="681">
        <v>0</v>
      </c>
      <c r="AQ135" s="681"/>
      <c r="AR135" s="681"/>
      <c r="AS135" s="681">
        <v>0</v>
      </c>
      <c r="AT135" s="681"/>
      <c r="AU135" s="681"/>
      <c r="AV135" s="681">
        <f>AL134</f>
        <v>29076600</v>
      </c>
      <c r="AW135" s="681"/>
      <c r="AX135" s="682"/>
      <c r="AY135" s="698"/>
      <c r="AZ135" s="681">
        <v>0</v>
      </c>
      <c r="BA135" s="681"/>
      <c r="BB135" s="681"/>
      <c r="BC135" s="681">
        <v>0</v>
      </c>
      <c r="BD135" s="681"/>
      <c r="BE135" s="681"/>
      <c r="BF135" s="681">
        <v>0</v>
      </c>
      <c r="BG135" s="681"/>
      <c r="BH135" s="681"/>
      <c r="BI135" s="681">
        <f>AY134</f>
        <v>30530430</v>
      </c>
      <c r="BJ135" s="681"/>
      <c r="BK135" s="788"/>
    </row>
    <row r="136" spans="1:119" s="115" customFormat="1" ht="15" customHeight="1">
      <c r="A136"/>
      <c r="B136" s="661"/>
      <c r="C136" s="659" t="s">
        <v>1341</v>
      </c>
      <c r="D136" s="701" t="s">
        <v>1340</v>
      </c>
      <c r="E136" s="702">
        <v>1041935696</v>
      </c>
      <c r="F136" s="703">
        <v>0</v>
      </c>
      <c r="G136" s="704"/>
      <c r="H136" s="704"/>
      <c r="I136" s="703">
        <v>1</v>
      </c>
      <c r="J136" s="704"/>
      <c r="K136" s="705"/>
      <c r="L136" s="720">
        <f>873752597+80000000+87686512</f>
        <v>1041439109</v>
      </c>
      <c r="M136" s="703">
        <v>0.2</v>
      </c>
      <c r="N136" s="704"/>
      <c r="O136" s="704"/>
      <c r="P136" s="703">
        <v>0.4</v>
      </c>
      <c r="Q136" s="704"/>
      <c r="R136" s="704"/>
      <c r="S136" s="703">
        <v>0.7</v>
      </c>
      <c r="T136" s="704"/>
      <c r="U136" s="704"/>
      <c r="V136" s="703">
        <v>1</v>
      </c>
      <c r="W136" s="703"/>
      <c r="X136" s="761"/>
      <c r="Y136" s="902">
        <f>1005864000+12000000</f>
        <v>1017864000</v>
      </c>
      <c r="Z136" s="703">
        <v>0.25</v>
      </c>
      <c r="AA136" s="704"/>
      <c r="AB136" s="704"/>
      <c r="AC136" s="703">
        <v>0.5</v>
      </c>
      <c r="AD136" s="704"/>
      <c r="AE136" s="704"/>
      <c r="AF136" s="703">
        <v>0.75</v>
      </c>
      <c r="AG136" s="704"/>
      <c r="AH136" s="704"/>
      <c r="AI136" s="703">
        <v>1</v>
      </c>
      <c r="AJ136" s="703"/>
      <c r="AK136" s="809"/>
      <c r="AL136" s="720">
        <v>1068757200</v>
      </c>
      <c r="AM136" s="703">
        <v>0.3</v>
      </c>
      <c r="AN136" s="704"/>
      <c r="AO136" s="704"/>
      <c r="AP136" s="703">
        <v>0.5</v>
      </c>
      <c r="AQ136" s="704"/>
      <c r="AR136" s="704"/>
      <c r="AS136" s="703">
        <v>0.7</v>
      </c>
      <c r="AT136" s="704"/>
      <c r="AU136" s="704"/>
      <c r="AV136" s="703">
        <v>1</v>
      </c>
      <c r="AW136" s="703"/>
      <c r="AX136" s="809"/>
      <c r="AY136" s="720">
        <v>1122195060</v>
      </c>
      <c r="AZ136" s="703">
        <v>0.3</v>
      </c>
      <c r="BA136" s="704"/>
      <c r="BB136" s="704"/>
      <c r="BC136" s="703">
        <v>0.5</v>
      </c>
      <c r="BD136" s="704"/>
      <c r="BE136" s="704"/>
      <c r="BF136" s="703">
        <v>0.7</v>
      </c>
      <c r="BG136" s="704"/>
      <c r="BH136" s="704"/>
      <c r="BI136" s="703">
        <v>1</v>
      </c>
      <c r="BJ136" s="703"/>
      <c r="BK136" s="761"/>
      <c r="BL136"/>
      <c r="BM136" s="234"/>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row>
    <row r="137" spans="1:119" s="115" customFormat="1" ht="41.25" customHeight="1">
      <c r="A137"/>
      <c r="B137" s="661"/>
      <c r="C137" s="659"/>
      <c r="D137" s="701"/>
      <c r="E137" s="702"/>
      <c r="F137" s="673">
        <v>0</v>
      </c>
      <c r="G137" s="673"/>
      <c r="H137" s="673"/>
      <c r="I137" s="673">
        <v>1041935696</v>
      </c>
      <c r="J137" s="673"/>
      <c r="K137" s="674"/>
      <c r="L137" s="720"/>
      <c r="M137" s="673">
        <v>260359777</v>
      </c>
      <c r="N137" s="673"/>
      <c r="O137" s="673"/>
      <c r="P137" s="673">
        <v>260359777</v>
      </c>
      <c r="Q137" s="673"/>
      <c r="R137" s="673"/>
      <c r="S137" s="673">
        <v>260359777</v>
      </c>
      <c r="T137" s="673"/>
      <c r="U137" s="673"/>
      <c r="V137" s="673">
        <f>L136/4</f>
        <v>260359777.25</v>
      </c>
      <c r="W137" s="703"/>
      <c r="X137" s="761"/>
      <c r="Y137" s="902"/>
      <c r="Z137" s="673">
        <f>Y136*25%</f>
        <v>254466000</v>
      </c>
      <c r="AA137" s="673"/>
      <c r="AB137" s="673"/>
      <c r="AC137" s="673">
        <f>(Y136-Z137)/3</f>
        <v>254466000</v>
      </c>
      <c r="AD137" s="673"/>
      <c r="AE137" s="673"/>
      <c r="AF137" s="673">
        <f>AC137</f>
        <v>254466000</v>
      </c>
      <c r="AG137" s="673"/>
      <c r="AH137" s="673"/>
      <c r="AI137" s="673">
        <f>AF137</f>
        <v>254466000</v>
      </c>
      <c r="AJ137" s="703"/>
      <c r="AK137" s="809"/>
      <c r="AL137" s="720"/>
      <c r="AM137" s="673">
        <f>AL136*AM136</f>
        <v>320627160</v>
      </c>
      <c r="AN137" s="673"/>
      <c r="AO137" s="673"/>
      <c r="AP137" s="673">
        <f>(AL136-AM137)/3</f>
        <v>249376680</v>
      </c>
      <c r="AQ137" s="673"/>
      <c r="AR137" s="673"/>
      <c r="AS137" s="673">
        <f>AP137</f>
        <v>249376680</v>
      </c>
      <c r="AT137" s="673"/>
      <c r="AU137" s="673"/>
      <c r="AV137" s="673">
        <f>AS137</f>
        <v>249376680</v>
      </c>
      <c r="AW137" s="673"/>
      <c r="AX137" s="674"/>
      <c r="AY137" s="720"/>
      <c r="AZ137" s="673">
        <f>AY136*AZ136</f>
        <v>336658518</v>
      </c>
      <c r="BA137" s="673"/>
      <c r="BB137" s="673"/>
      <c r="BC137" s="673">
        <f>(AY136-AZ137)/3</f>
        <v>261845514</v>
      </c>
      <c r="BD137" s="673"/>
      <c r="BE137" s="673"/>
      <c r="BF137" s="673">
        <f>BC137</f>
        <v>261845514</v>
      </c>
      <c r="BG137" s="673"/>
      <c r="BH137" s="673"/>
      <c r="BI137" s="673">
        <f>BF137</f>
        <v>261845514</v>
      </c>
      <c r="BJ137" s="673"/>
      <c r="BK137" s="768"/>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row>
    <row r="138" spans="1:119" ht="15" customHeight="1">
      <c r="B138" s="661"/>
      <c r="C138" s="661" t="s">
        <v>1214</v>
      </c>
      <c r="D138" s="543" t="s">
        <v>1340</v>
      </c>
      <c r="E138" s="689">
        <v>6944976</v>
      </c>
      <c r="F138" s="690">
        <v>0</v>
      </c>
      <c r="G138" s="691"/>
      <c r="H138" s="691"/>
      <c r="I138" s="690">
        <v>1</v>
      </c>
      <c r="J138" s="691"/>
      <c r="K138" s="692"/>
      <c r="L138" s="683" t="s">
        <v>1265</v>
      </c>
      <c r="M138" s="684"/>
      <c r="N138" s="684"/>
      <c r="O138" s="684"/>
      <c r="P138" s="684"/>
      <c r="Q138" s="684"/>
      <c r="R138" s="684"/>
      <c r="S138" s="684"/>
      <c r="T138" s="684"/>
      <c r="U138" s="684"/>
      <c r="V138" s="684"/>
      <c r="W138" s="684"/>
      <c r="X138" s="685"/>
      <c r="Y138" s="683" t="s">
        <v>1265</v>
      </c>
      <c r="Z138" s="684"/>
      <c r="AA138" s="684"/>
      <c r="AB138" s="684"/>
      <c r="AC138" s="684"/>
      <c r="AD138" s="684"/>
      <c r="AE138" s="684"/>
      <c r="AF138" s="684"/>
      <c r="AG138" s="684"/>
      <c r="AH138" s="684"/>
      <c r="AI138" s="684"/>
      <c r="AJ138" s="684"/>
      <c r="AK138" s="685"/>
      <c r="AL138" s="683" t="s">
        <v>1265</v>
      </c>
      <c r="AM138" s="684"/>
      <c r="AN138" s="684"/>
      <c r="AO138" s="684"/>
      <c r="AP138" s="684"/>
      <c r="AQ138" s="684"/>
      <c r="AR138" s="684"/>
      <c r="AS138" s="684"/>
      <c r="AT138" s="684"/>
      <c r="AU138" s="684"/>
      <c r="AV138" s="684"/>
      <c r="AW138" s="684"/>
      <c r="AX138" s="685"/>
      <c r="AY138" s="683" t="s">
        <v>1265</v>
      </c>
      <c r="AZ138" s="684"/>
      <c r="BA138" s="684"/>
      <c r="BB138" s="684"/>
      <c r="BC138" s="684"/>
      <c r="BD138" s="684"/>
      <c r="BE138" s="684"/>
      <c r="BF138" s="684"/>
      <c r="BG138" s="684"/>
      <c r="BH138" s="684"/>
      <c r="BI138" s="684"/>
      <c r="BJ138" s="684"/>
      <c r="BK138" s="685"/>
      <c r="BM138" s="234"/>
    </row>
    <row r="139" spans="1:119" ht="41.25" customHeight="1">
      <c r="B139" s="661"/>
      <c r="C139" s="661"/>
      <c r="D139" s="543"/>
      <c r="E139" s="689"/>
      <c r="F139" s="681">
        <v>0</v>
      </c>
      <c r="G139" s="681"/>
      <c r="H139" s="681"/>
      <c r="I139" s="681">
        <v>6944976</v>
      </c>
      <c r="J139" s="681"/>
      <c r="K139" s="682"/>
      <c r="L139" s="686"/>
      <c r="M139" s="687"/>
      <c r="N139" s="687"/>
      <c r="O139" s="687"/>
      <c r="P139" s="687"/>
      <c r="Q139" s="687"/>
      <c r="R139" s="687"/>
      <c r="S139" s="687"/>
      <c r="T139" s="687"/>
      <c r="U139" s="687"/>
      <c r="V139" s="687"/>
      <c r="W139" s="687"/>
      <c r="X139" s="688"/>
      <c r="Y139" s="686"/>
      <c r="Z139" s="687"/>
      <c r="AA139" s="687"/>
      <c r="AB139" s="687"/>
      <c r="AC139" s="687"/>
      <c r="AD139" s="687"/>
      <c r="AE139" s="687"/>
      <c r="AF139" s="687"/>
      <c r="AG139" s="687"/>
      <c r="AH139" s="687"/>
      <c r="AI139" s="687"/>
      <c r="AJ139" s="687"/>
      <c r="AK139" s="688"/>
      <c r="AL139" s="686"/>
      <c r="AM139" s="687"/>
      <c r="AN139" s="687"/>
      <c r="AO139" s="687"/>
      <c r="AP139" s="687"/>
      <c r="AQ139" s="687"/>
      <c r="AR139" s="687"/>
      <c r="AS139" s="687"/>
      <c r="AT139" s="687"/>
      <c r="AU139" s="687"/>
      <c r="AV139" s="687"/>
      <c r="AW139" s="687"/>
      <c r="AX139" s="688"/>
      <c r="AY139" s="686"/>
      <c r="AZ139" s="687"/>
      <c r="BA139" s="687"/>
      <c r="BB139" s="687"/>
      <c r="BC139" s="687"/>
      <c r="BD139" s="687"/>
      <c r="BE139" s="687"/>
      <c r="BF139" s="687"/>
      <c r="BG139" s="687"/>
      <c r="BH139" s="687"/>
      <c r="BI139" s="687"/>
      <c r="BJ139" s="687"/>
      <c r="BK139" s="688"/>
    </row>
    <row r="140" spans="1:119" s="115" customFormat="1" ht="28.5" customHeight="1">
      <c r="B140" s="661"/>
      <c r="C140" s="659" t="s">
        <v>1210</v>
      </c>
      <c r="D140" s="701" t="s">
        <v>1340</v>
      </c>
      <c r="E140" s="702">
        <v>150909121</v>
      </c>
      <c r="F140" s="703">
        <v>0</v>
      </c>
      <c r="G140" s="704"/>
      <c r="H140" s="704"/>
      <c r="I140" s="703">
        <v>1</v>
      </c>
      <c r="J140" s="704"/>
      <c r="K140" s="705"/>
      <c r="L140" s="667" t="s">
        <v>1265</v>
      </c>
      <c r="M140" s="668"/>
      <c r="N140" s="668"/>
      <c r="O140" s="668"/>
      <c r="P140" s="668"/>
      <c r="Q140" s="668"/>
      <c r="R140" s="668"/>
      <c r="S140" s="668"/>
      <c r="T140" s="668"/>
      <c r="U140" s="668"/>
      <c r="V140" s="668"/>
      <c r="W140" s="668"/>
      <c r="X140" s="669"/>
      <c r="Y140" s="667" t="s">
        <v>1265</v>
      </c>
      <c r="Z140" s="668"/>
      <c r="AA140" s="668"/>
      <c r="AB140" s="668"/>
      <c r="AC140" s="668"/>
      <c r="AD140" s="668"/>
      <c r="AE140" s="668"/>
      <c r="AF140" s="668"/>
      <c r="AG140" s="668"/>
      <c r="AH140" s="668"/>
      <c r="AI140" s="668"/>
      <c r="AJ140" s="668"/>
      <c r="AK140" s="669"/>
      <c r="AL140" s="667" t="s">
        <v>1265</v>
      </c>
      <c r="AM140" s="668"/>
      <c r="AN140" s="668"/>
      <c r="AO140" s="668"/>
      <c r="AP140" s="668"/>
      <c r="AQ140" s="668"/>
      <c r="AR140" s="668"/>
      <c r="AS140" s="668"/>
      <c r="AT140" s="668"/>
      <c r="AU140" s="668"/>
      <c r="AV140" s="668"/>
      <c r="AW140" s="668"/>
      <c r="AX140" s="669"/>
      <c r="AY140" s="667" t="s">
        <v>1265</v>
      </c>
      <c r="AZ140" s="668"/>
      <c r="BA140" s="668"/>
      <c r="BB140" s="668"/>
      <c r="BC140" s="668"/>
      <c r="BD140" s="668"/>
      <c r="BE140" s="668"/>
      <c r="BF140" s="668"/>
      <c r="BG140" s="668"/>
      <c r="BH140" s="668"/>
      <c r="BI140" s="668"/>
      <c r="BJ140" s="668"/>
      <c r="BK140" s="669"/>
      <c r="BM140" s="294"/>
    </row>
    <row r="141" spans="1:119" s="115" customFormat="1" ht="41.25" customHeight="1">
      <c r="B141" s="661"/>
      <c r="C141" s="659"/>
      <c r="D141" s="701"/>
      <c r="E141" s="702"/>
      <c r="F141" s="673">
        <v>0</v>
      </c>
      <c r="G141" s="673"/>
      <c r="H141" s="673"/>
      <c r="I141" s="673">
        <v>150909121</v>
      </c>
      <c r="J141" s="673"/>
      <c r="K141" s="674"/>
      <c r="L141" s="670"/>
      <c r="M141" s="671"/>
      <c r="N141" s="671"/>
      <c r="O141" s="671"/>
      <c r="P141" s="671"/>
      <c r="Q141" s="671"/>
      <c r="R141" s="671"/>
      <c r="S141" s="671"/>
      <c r="T141" s="671"/>
      <c r="U141" s="671"/>
      <c r="V141" s="671"/>
      <c r="W141" s="671"/>
      <c r="X141" s="672"/>
      <c r="Y141" s="670"/>
      <c r="Z141" s="671"/>
      <c r="AA141" s="671"/>
      <c r="AB141" s="671"/>
      <c r="AC141" s="671"/>
      <c r="AD141" s="671"/>
      <c r="AE141" s="671"/>
      <c r="AF141" s="671"/>
      <c r="AG141" s="671"/>
      <c r="AH141" s="671"/>
      <c r="AI141" s="671"/>
      <c r="AJ141" s="671"/>
      <c r="AK141" s="672"/>
      <c r="AL141" s="670"/>
      <c r="AM141" s="671"/>
      <c r="AN141" s="671"/>
      <c r="AO141" s="671"/>
      <c r="AP141" s="671"/>
      <c r="AQ141" s="671"/>
      <c r="AR141" s="671"/>
      <c r="AS141" s="671"/>
      <c r="AT141" s="671"/>
      <c r="AU141" s="671"/>
      <c r="AV141" s="671"/>
      <c r="AW141" s="671"/>
      <c r="AX141" s="672"/>
      <c r="AY141" s="670"/>
      <c r="AZ141" s="671"/>
      <c r="BA141" s="671"/>
      <c r="BB141" s="671"/>
      <c r="BC141" s="671"/>
      <c r="BD141" s="671"/>
      <c r="BE141" s="671"/>
      <c r="BF141" s="671"/>
      <c r="BG141" s="671"/>
      <c r="BH141" s="671"/>
      <c r="BI141" s="671"/>
      <c r="BJ141" s="671"/>
      <c r="BK141" s="672"/>
    </row>
    <row r="142" spans="1:119" ht="15" customHeight="1">
      <c r="B142" s="661"/>
      <c r="C142" s="661" t="s">
        <v>1194</v>
      </c>
      <c r="D142" s="543" t="s">
        <v>1340</v>
      </c>
      <c r="E142" s="689">
        <v>114743182</v>
      </c>
      <c r="F142" s="690">
        <v>0</v>
      </c>
      <c r="G142" s="691"/>
      <c r="H142" s="691"/>
      <c r="I142" s="690">
        <v>1</v>
      </c>
      <c r="J142" s="691"/>
      <c r="K142" s="692"/>
      <c r="L142" s="698">
        <v>104233754</v>
      </c>
      <c r="M142" s="690">
        <v>0</v>
      </c>
      <c r="N142" s="691"/>
      <c r="O142" s="691"/>
      <c r="P142" s="690">
        <v>0</v>
      </c>
      <c r="Q142" s="691"/>
      <c r="R142" s="691"/>
      <c r="S142" s="690">
        <v>0</v>
      </c>
      <c r="T142" s="690"/>
      <c r="U142" s="690"/>
      <c r="V142" s="690">
        <v>1</v>
      </c>
      <c r="W142" s="690"/>
      <c r="X142" s="697"/>
      <c r="Y142" s="698">
        <v>116990000</v>
      </c>
      <c r="Z142" s="690">
        <v>0</v>
      </c>
      <c r="AA142" s="691"/>
      <c r="AB142" s="691"/>
      <c r="AC142" s="690">
        <v>0</v>
      </c>
      <c r="AD142" s="691"/>
      <c r="AE142" s="691"/>
      <c r="AF142" s="690">
        <v>0.5</v>
      </c>
      <c r="AG142" s="690"/>
      <c r="AH142" s="690"/>
      <c r="AI142" s="690">
        <v>1</v>
      </c>
      <c r="AJ142" s="690"/>
      <c r="AK142" s="693"/>
      <c r="AL142" s="698">
        <v>122839500</v>
      </c>
      <c r="AM142" s="690">
        <v>0</v>
      </c>
      <c r="AN142" s="691"/>
      <c r="AO142" s="691"/>
      <c r="AP142" s="690">
        <v>0</v>
      </c>
      <c r="AQ142" s="691"/>
      <c r="AR142" s="691"/>
      <c r="AS142" s="690">
        <v>0</v>
      </c>
      <c r="AT142" s="690"/>
      <c r="AU142" s="690"/>
      <c r="AV142" s="690">
        <v>1</v>
      </c>
      <c r="AW142" s="690"/>
      <c r="AX142" s="693"/>
      <c r="AY142" s="698">
        <v>128981475</v>
      </c>
      <c r="AZ142" s="690">
        <v>0</v>
      </c>
      <c r="BA142" s="691"/>
      <c r="BB142" s="691"/>
      <c r="BC142" s="690">
        <v>0</v>
      </c>
      <c r="BD142" s="691"/>
      <c r="BE142" s="691"/>
      <c r="BF142" s="690">
        <v>0</v>
      </c>
      <c r="BG142" s="690"/>
      <c r="BH142" s="690"/>
      <c r="BI142" s="690">
        <v>1</v>
      </c>
      <c r="BJ142" s="690"/>
      <c r="BK142" s="697"/>
      <c r="BM142" s="234"/>
    </row>
    <row r="143" spans="1:119" ht="41.25" customHeight="1" thickBot="1">
      <c r="B143" s="657"/>
      <c r="C143" s="657"/>
      <c r="D143" s="544"/>
      <c r="E143" s="903"/>
      <c r="F143" s="694">
        <v>0</v>
      </c>
      <c r="G143" s="694"/>
      <c r="H143" s="694"/>
      <c r="I143" s="694">
        <v>114743182</v>
      </c>
      <c r="J143" s="694"/>
      <c r="K143" s="876"/>
      <c r="L143" s="699"/>
      <c r="M143" s="694">
        <v>0</v>
      </c>
      <c r="N143" s="694"/>
      <c r="O143" s="694"/>
      <c r="P143" s="694">
        <v>0</v>
      </c>
      <c r="Q143" s="694"/>
      <c r="R143" s="694"/>
      <c r="S143" s="694">
        <f>P143</f>
        <v>0</v>
      </c>
      <c r="T143" s="694"/>
      <c r="U143" s="694"/>
      <c r="V143" s="694">
        <f>L142</f>
        <v>104233754</v>
      </c>
      <c r="W143" s="695"/>
      <c r="X143" s="700"/>
      <c r="Y143" s="699"/>
      <c r="Z143" s="694">
        <v>0</v>
      </c>
      <c r="AA143" s="694"/>
      <c r="AB143" s="694"/>
      <c r="AC143" s="694">
        <v>0</v>
      </c>
      <c r="AD143" s="694"/>
      <c r="AE143" s="694"/>
      <c r="AF143" s="694">
        <f>Y142/2</f>
        <v>58495000</v>
      </c>
      <c r="AG143" s="694"/>
      <c r="AH143" s="694"/>
      <c r="AI143" s="694">
        <f>AF143</f>
        <v>58495000</v>
      </c>
      <c r="AJ143" s="695"/>
      <c r="AK143" s="696"/>
      <c r="AL143" s="699"/>
      <c r="AM143" s="694">
        <v>0</v>
      </c>
      <c r="AN143" s="694"/>
      <c r="AO143" s="694"/>
      <c r="AP143" s="694">
        <v>0</v>
      </c>
      <c r="AQ143" s="694"/>
      <c r="AR143" s="694"/>
      <c r="AS143" s="694">
        <v>0</v>
      </c>
      <c r="AT143" s="694"/>
      <c r="AU143" s="694"/>
      <c r="AV143" s="694">
        <f>AL142</f>
        <v>122839500</v>
      </c>
      <c r="AW143" s="694"/>
      <c r="AX143" s="876"/>
      <c r="AY143" s="699"/>
      <c r="AZ143" s="694">
        <v>0</v>
      </c>
      <c r="BA143" s="694"/>
      <c r="BB143" s="694"/>
      <c r="BC143" s="694">
        <v>0</v>
      </c>
      <c r="BD143" s="694"/>
      <c r="BE143" s="694"/>
      <c r="BF143" s="694">
        <v>0</v>
      </c>
      <c r="BG143" s="694"/>
      <c r="BH143" s="694"/>
      <c r="BI143" s="694">
        <f>AY142</f>
        <v>128981475</v>
      </c>
      <c r="BJ143" s="694"/>
      <c r="BK143" s="877"/>
    </row>
    <row r="144" spans="1:119" s="115" customFormat="1" ht="15" customHeight="1">
      <c r="B144" s="907" t="s">
        <v>769</v>
      </c>
      <c r="C144" s="909" t="s">
        <v>1190</v>
      </c>
      <c r="D144" s="853" t="s">
        <v>1340</v>
      </c>
      <c r="E144" s="715" t="s">
        <v>1265</v>
      </c>
      <c r="F144" s="910"/>
      <c r="G144" s="910"/>
      <c r="H144" s="910"/>
      <c r="I144" s="910"/>
      <c r="J144" s="910"/>
      <c r="K144" s="911"/>
      <c r="L144" s="770">
        <v>140132116</v>
      </c>
      <c r="M144" s="904">
        <v>0</v>
      </c>
      <c r="N144" s="905"/>
      <c r="O144" s="905"/>
      <c r="P144" s="904">
        <v>1</v>
      </c>
      <c r="Q144" s="905"/>
      <c r="R144" s="905"/>
      <c r="S144" s="904">
        <v>1</v>
      </c>
      <c r="T144" s="904"/>
      <c r="U144" s="904"/>
      <c r="V144" s="904"/>
      <c r="W144" s="904"/>
      <c r="X144" s="906"/>
      <c r="Y144" s="715">
        <v>144000000</v>
      </c>
      <c r="Z144" s="904">
        <v>0</v>
      </c>
      <c r="AA144" s="905"/>
      <c r="AB144" s="905"/>
      <c r="AC144" s="904">
        <v>0</v>
      </c>
      <c r="AD144" s="905"/>
      <c r="AE144" s="905"/>
      <c r="AF144" s="904">
        <v>1</v>
      </c>
      <c r="AG144" s="904"/>
      <c r="AH144" s="904"/>
      <c r="AI144" s="675">
        <v>1</v>
      </c>
      <c r="AJ144" s="676"/>
      <c r="AK144" s="677"/>
      <c r="AL144" s="770">
        <v>151200000</v>
      </c>
      <c r="AM144" s="904">
        <v>0</v>
      </c>
      <c r="AN144" s="905"/>
      <c r="AO144" s="905"/>
      <c r="AP144" s="904">
        <v>0.35</v>
      </c>
      <c r="AQ144" s="905"/>
      <c r="AR144" s="905"/>
      <c r="AS144" s="904">
        <v>0.7</v>
      </c>
      <c r="AT144" s="905"/>
      <c r="AU144" s="905"/>
      <c r="AV144" s="904">
        <v>1</v>
      </c>
      <c r="AW144" s="905"/>
      <c r="AX144" s="912"/>
      <c r="AY144" s="770">
        <v>158760000</v>
      </c>
      <c r="AZ144" s="904">
        <v>0</v>
      </c>
      <c r="BA144" s="905"/>
      <c r="BB144" s="905"/>
      <c r="BC144" s="904">
        <v>0.35</v>
      </c>
      <c r="BD144" s="905"/>
      <c r="BE144" s="905"/>
      <c r="BF144" s="904">
        <v>0.7</v>
      </c>
      <c r="BG144" s="905"/>
      <c r="BH144" s="905"/>
      <c r="BI144" s="904">
        <v>1</v>
      </c>
      <c r="BJ144" s="905"/>
      <c r="BK144" s="913"/>
    </row>
    <row r="145" spans="2:63" s="115" customFormat="1" ht="27.75" customHeight="1">
      <c r="B145" s="881"/>
      <c r="C145" s="898"/>
      <c r="D145" s="701"/>
      <c r="E145" s="702"/>
      <c r="F145" s="790"/>
      <c r="G145" s="790"/>
      <c r="H145" s="790"/>
      <c r="I145" s="790"/>
      <c r="J145" s="790"/>
      <c r="K145" s="795"/>
      <c r="L145" s="720"/>
      <c r="M145" s="673">
        <v>0</v>
      </c>
      <c r="N145" s="673"/>
      <c r="O145" s="673"/>
      <c r="P145" s="673">
        <f>L144</f>
        <v>140132116</v>
      </c>
      <c r="Q145" s="673"/>
      <c r="R145" s="673"/>
      <c r="S145" s="703"/>
      <c r="T145" s="703"/>
      <c r="U145" s="703"/>
      <c r="V145" s="703"/>
      <c r="W145" s="703"/>
      <c r="X145" s="761"/>
      <c r="Y145" s="702"/>
      <c r="Z145" s="673">
        <v>0</v>
      </c>
      <c r="AA145" s="673"/>
      <c r="AB145" s="673"/>
      <c r="AC145" s="673">
        <v>0</v>
      </c>
      <c r="AD145" s="673"/>
      <c r="AE145" s="673"/>
      <c r="AF145" s="673">
        <f>Y144</f>
        <v>144000000</v>
      </c>
      <c r="AG145" s="673"/>
      <c r="AH145" s="673"/>
      <c r="AI145" s="678"/>
      <c r="AJ145" s="679"/>
      <c r="AK145" s="680"/>
      <c r="AL145" s="720"/>
      <c r="AM145" s="673">
        <v>0</v>
      </c>
      <c r="AN145" s="673"/>
      <c r="AO145" s="673"/>
      <c r="AP145" s="673">
        <v>0</v>
      </c>
      <c r="AQ145" s="673"/>
      <c r="AR145" s="673"/>
      <c r="AS145" s="673">
        <f>AL144/2</f>
        <v>75600000</v>
      </c>
      <c r="AT145" s="673"/>
      <c r="AU145" s="673"/>
      <c r="AV145" s="673">
        <f>AS145</f>
        <v>75600000</v>
      </c>
      <c r="AW145" s="673"/>
      <c r="AX145" s="674"/>
      <c r="AY145" s="720"/>
      <c r="AZ145" s="673">
        <v>0</v>
      </c>
      <c r="BA145" s="673"/>
      <c r="BB145" s="673"/>
      <c r="BC145" s="673">
        <v>0</v>
      </c>
      <c r="BD145" s="673"/>
      <c r="BE145" s="673"/>
      <c r="BF145" s="673">
        <f>AY144/2</f>
        <v>79380000</v>
      </c>
      <c r="BG145" s="673"/>
      <c r="BH145" s="673"/>
      <c r="BI145" s="673">
        <f>BF145</f>
        <v>79380000</v>
      </c>
      <c r="BJ145" s="673"/>
      <c r="BK145" s="768"/>
    </row>
    <row r="146" spans="2:63" ht="15" customHeight="1">
      <c r="B146" s="881"/>
      <c r="C146" s="744" t="s">
        <v>1212</v>
      </c>
      <c r="D146" s="543" t="s">
        <v>1340</v>
      </c>
      <c r="E146" s="689">
        <v>204999433</v>
      </c>
      <c r="F146" s="690">
        <v>0</v>
      </c>
      <c r="G146" s="691"/>
      <c r="H146" s="691"/>
      <c r="I146" s="690">
        <v>1</v>
      </c>
      <c r="J146" s="691"/>
      <c r="K146" s="692"/>
      <c r="L146" s="683" t="s">
        <v>1265</v>
      </c>
      <c r="M146" s="684"/>
      <c r="N146" s="684"/>
      <c r="O146" s="684"/>
      <c r="P146" s="684"/>
      <c r="Q146" s="684"/>
      <c r="R146" s="684"/>
      <c r="S146" s="684"/>
      <c r="T146" s="684"/>
      <c r="U146" s="684"/>
      <c r="V146" s="684"/>
      <c r="W146" s="684"/>
      <c r="X146" s="685"/>
      <c r="Y146" s="683" t="s">
        <v>1265</v>
      </c>
      <c r="Z146" s="684"/>
      <c r="AA146" s="684"/>
      <c r="AB146" s="684"/>
      <c r="AC146" s="684"/>
      <c r="AD146" s="684"/>
      <c r="AE146" s="684"/>
      <c r="AF146" s="684"/>
      <c r="AG146" s="684"/>
      <c r="AH146" s="684"/>
      <c r="AI146" s="684"/>
      <c r="AJ146" s="684"/>
      <c r="AK146" s="685"/>
      <c r="AL146" s="698" t="s">
        <v>1265</v>
      </c>
      <c r="AM146" s="747"/>
      <c r="AN146" s="747"/>
      <c r="AO146" s="747"/>
      <c r="AP146" s="747"/>
      <c r="AQ146" s="747"/>
      <c r="AR146" s="747"/>
      <c r="AS146" s="747"/>
      <c r="AT146" s="747"/>
      <c r="AU146" s="747"/>
      <c r="AV146" s="747"/>
      <c r="AW146" s="747"/>
      <c r="AX146" s="748"/>
      <c r="AY146" s="698" t="s">
        <v>1265</v>
      </c>
      <c r="AZ146" s="747"/>
      <c r="BA146" s="747"/>
      <c r="BB146" s="747"/>
      <c r="BC146" s="747"/>
      <c r="BD146" s="747"/>
      <c r="BE146" s="747"/>
      <c r="BF146" s="747"/>
      <c r="BG146" s="747"/>
      <c r="BH146" s="747"/>
      <c r="BI146" s="747"/>
      <c r="BJ146" s="747"/>
      <c r="BK146" s="751"/>
    </row>
    <row r="147" spans="2:63" ht="35.25" customHeight="1" thickBot="1">
      <c r="B147" s="881"/>
      <c r="C147" s="745"/>
      <c r="D147" s="746"/>
      <c r="E147" s="689"/>
      <c r="F147" s="681">
        <v>0</v>
      </c>
      <c r="G147" s="681"/>
      <c r="H147" s="681"/>
      <c r="I147" s="681">
        <v>204999433</v>
      </c>
      <c r="J147" s="681"/>
      <c r="K147" s="682"/>
      <c r="L147" s="686"/>
      <c r="M147" s="687"/>
      <c r="N147" s="687"/>
      <c r="O147" s="687"/>
      <c r="P147" s="687"/>
      <c r="Q147" s="687"/>
      <c r="R147" s="687"/>
      <c r="S147" s="687"/>
      <c r="T147" s="687"/>
      <c r="U147" s="687"/>
      <c r="V147" s="687"/>
      <c r="W147" s="687"/>
      <c r="X147" s="688"/>
      <c r="Y147" s="686"/>
      <c r="Z147" s="687"/>
      <c r="AA147" s="687"/>
      <c r="AB147" s="687"/>
      <c r="AC147" s="687"/>
      <c r="AD147" s="687"/>
      <c r="AE147" s="687"/>
      <c r="AF147" s="687"/>
      <c r="AG147" s="687"/>
      <c r="AH147" s="687"/>
      <c r="AI147" s="687"/>
      <c r="AJ147" s="687"/>
      <c r="AK147" s="688"/>
      <c r="AL147" s="699"/>
      <c r="AM147" s="749"/>
      <c r="AN147" s="749"/>
      <c r="AO147" s="749"/>
      <c r="AP147" s="749"/>
      <c r="AQ147" s="749"/>
      <c r="AR147" s="749"/>
      <c r="AS147" s="749"/>
      <c r="AT147" s="749"/>
      <c r="AU147" s="749"/>
      <c r="AV147" s="749"/>
      <c r="AW147" s="749"/>
      <c r="AX147" s="750"/>
      <c r="AY147" s="699"/>
      <c r="AZ147" s="749"/>
      <c r="BA147" s="749"/>
      <c r="BB147" s="749"/>
      <c r="BC147" s="749"/>
      <c r="BD147" s="749"/>
      <c r="BE147" s="749"/>
      <c r="BF147" s="749"/>
      <c r="BG147" s="749"/>
      <c r="BH147" s="749"/>
      <c r="BI147" s="749"/>
      <c r="BJ147" s="749"/>
      <c r="BK147" s="752"/>
    </row>
    <row r="148" spans="2:63" s="115" customFormat="1" ht="15" customHeight="1">
      <c r="B148" s="881"/>
      <c r="C148" s="898" t="s">
        <v>1205</v>
      </c>
      <c r="D148" s="701" t="s">
        <v>1342</v>
      </c>
      <c r="E148" s="702" t="s">
        <v>1265</v>
      </c>
      <c r="F148" s="790"/>
      <c r="G148" s="790"/>
      <c r="H148" s="790"/>
      <c r="I148" s="790"/>
      <c r="J148" s="790"/>
      <c r="K148" s="795"/>
      <c r="L148" s="720">
        <v>127288000</v>
      </c>
      <c r="M148" s="703">
        <v>0</v>
      </c>
      <c r="N148" s="704"/>
      <c r="O148" s="704"/>
      <c r="P148" s="703">
        <v>0</v>
      </c>
      <c r="Q148" s="704"/>
      <c r="R148" s="704"/>
      <c r="S148" s="703">
        <v>0</v>
      </c>
      <c r="T148" s="704"/>
      <c r="U148" s="704"/>
      <c r="V148" s="703">
        <v>1</v>
      </c>
      <c r="W148" s="704"/>
      <c r="X148" s="789"/>
      <c r="Y148" s="702" t="s">
        <v>81</v>
      </c>
      <c r="Z148" s="703">
        <v>0.8</v>
      </c>
      <c r="AA148" s="704"/>
      <c r="AB148" s="704"/>
      <c r="AC148" s="703">
        <v>1</v>
      </c>
      <c r="AD148" s="704"/>
      <c r="AE148" s="704"/>
      <c r="AF148" s="703">
        <v>1</v>
      </c>
      <c r="AG148" s="703"/>
      <c r="AH148" s="703"/>
      <c r="AI148" s="703"/>
      <c r="AJ148" s="703"/>
      <c r="AK148" s="809"/>
      <c r="AL148" s="720" t="s">
        <v>1265</v>
      </c>
      <c r="AM148" s="790"/>
      <c r="AN148" s="790"/>
      <c r="AO148" s="790"/>
      <c r="AP148" s="790"/>
      <c r="AQ148" s="790"/>
      <c r="AR148" s="790"/>
      <c r="AS148" s="790"/>
      <c r="AT148" s="790"/>
      <c r="AU148" s="790"/>
      <c r="AV148" s="790"/>
      <c r="AW148" s="790"/>
      <c r="AX148" s="795"/>
      <c r="AY148" s="720" t="s">
        <v>1265</v>
      </c>
      <c r="AZ148" s="790"/>
      <c r="BA148" s="790"/>
      <c r="BB148" s="790"/>
      <c r="BC148" s="790"/>
      <c r="BD148" s="790"/>
      <c r="BE148" s="790"/>
      <c r="BF148" s="790"/>
      <c r="BG148" s="790"/>
      <c r="BH148" s="790"/>
      <c r="BI148" s="790"/>
      <c r="BJ148" s="790"/>
      <c r="BK148" s="791"/>
    </row>
    <row r="149" spans="2:63" s="115" customFormat="1" ht="27.75" customHeight="1" thickBot="1">
      <c r="B149" s="908"/>
      <c r="C149" s="891"/>
      <c r="D149" s="852"/>
      <c r="E149" s="786"/>
      <c r="F149" s="888"/>
      <c r="G149" s="888"/>
      <c r="H149" s="888"/>
      <c r="I149" s="888"/>
      <c r="J149" s="888"/>
      <c r="K149" s="889"/>
      <c r="L149" s="785"/>
      <c r="M149" s="799">
        <v>0</v>
      </c>
      <c r="N149" s="799"/>
      <c r="O149" s="799"/>
      <c r="P149" s="799">
        <v>0</v>
      </c>
      <c r="Q149" s="799"/>
      <c r="R149" s="799"/>
      <c r="S149" s="799">
        <v>0</v>
      </c>
      <c r="T149" s="799"/>
      <c r="U149" s="799"/>
      <c r="V149" s="799">
        <f>L148</f>
        <v>127288000</v>
      </c>
      <c r="W149" s="799"/>
      <c r="X149" s="914"/>
      <c r="Y149" s="786"/>
      <c r="Z149" s="799" t="s">
        <v>81</v>
      </c>
      <c r="AA149" s="799"/>
      <c r="AB149" s="799"/>
      <c r="AC149" s="799" t="s">
        <v>81</v>
      </c>
      <c r="AD149" s="799"/>
      <c r="AE149" s="799"/>
      <c r="AF149" s="896"/>
      <c r="AG149" s="896"/>
      <c r="AH149" s="896"/>
      <c r="AI149" s="896"/>
      <c r="AJ149" s="896"/>
      <c r="AK149" s="772"/>
      <c r="AL149" s="814"/>
      <c r="AM149" s="921"/>
      <c r="AN149" s="921"/>
      <c r="AO149" s="921"/>
      <c r="AP149" s="921"/>
      <c r="AQ149" s="921"/>
      <c r="AR149" s="921"/>
      <c r="AS149" s="921"/>
      <c r="AT149" s="921"/>
      <c r="AU149" s="921"/>
      <c r="AV149" s="921"/>
      <c r="AW149" s="921"/>
      <c r="AX149" s="922"/>
      <c r="AY149" s="814"/>
      <c r="AZ149" s="921"/>
      <c r="BA149" s="921"/>
      <c r="BB149" s="921"/>
      <c r="BC149" s="921"/>
      <c r="BD149" s="921"/>
      <c r="BE149" s="921"/>
      <c r="BF149" s="921"/>
      <c r="BG149" s="921"/>
      <c r="BH149" s="921"/>
      <c r="BI149" s="921"/>
      <c r="BJ149" s="921"/>
      <c r="BK149" s="924"/>
    </row>
    <row r="150" spans="2:63" ht="15" customHeight="1">
      <c r="B150" s="880" t="s">
        <v>771</v>
      </c>
      <c r="C150" s="917" t="s">
        <v>1203</v>
      </c>
      <c r="D150" s="542" t="s">
        <v>1340</v>
      </c>
      <c r="E150" s="831" t="s">
        <v>1265</v>
      </c>
      <c r="F150" s="915"/>
      <c r="G150" s="915"/>
      <c r="H150" s="915"/>
      <c r="I150" s="915"/>
      <c r="J150" s="915"/>
      <c r="K150" s="916"/>
      <c r="L150" s="808">
        <v>516142900</v>
      </c>
      <c r="M150" s="805">
        <v>0</v>
      </c>
      <c r="N150" s="806"/>
      <c r="O150" s="806"/>
      <c r="P150" s="805">
        <v>0</v>
      </c>
      <c r="Q150" s="806"/>
      <c r="R150" s="806"/>
      <c r="S150" s="805">
        <v>0</v>
      </c>
      <c r="T150" s="806"/>
      <c r="U150" s="806"/>
      <c r="V150" s="805">
        <v>1</v>
      </c>
      <c r="W150" s="806"/>
      <c r="X150" s="807"/>
      <c r="Y150" s="831" t="s">
        <v>1265</v>
      </c>
      <c r="Z150" s="915"/>
      <c r="AA150" s="915"/>
      <c r="AB150" s="915"/>
      <c r="AC150" s="915"/>
      <c r="AD150" s="915"/>
      <c r="AE150" s="915"/>
      <c r="AF150" s="915"/>
      <c r="AG150" s="915"/>
      <c r="AH150" s="915"/>
      <c r="AI150" s="915"/>
      <c r="AJ150" s="915"/>
      <c r="AK150" s="916"/>
      <c r="AL150" s="866" t="s">
        <v>1265</v>
      </c>
      <c r="AM150" s="867"/>
      <c r="AN150" s="867"/>
      <c r="AO150" s="867"/>
      <c r="AP150" s="867"/>
      <c r="AQ150" s="867"/>
      <c r="AR150" s="867"/>
      <c r="AS150" s="867"/>
      <c r="AT150" s="867"/>
      <c r="AU150" s="867"/>
      <c r="AV150" s="867"/>
      <c r="AW150" s="867"/>
      <c r="AX150" s="868"/>
      <c r="AY150" s="828" t="s">
        <v>1265</v>
      </c>
      <c r="AZ150" s="829"/>
      <c r="BA150" s="829"/>
      <c r="BB150" s="829"/>
      <c r="BC150" s="829"/>
      <c r="BD150" s="829"/>
      <c r="BE150" s="829"/>
      <c r="BF150" s="829"/>
      <c r="BG150" s="829"/>
      <c r="BH150" s="829"/>
      <c r="BI150" s="829"/>
      <c r="BJ150" s="829"/>
      <c r="BK150" s="830"/>
    </row>
    <row r="151" spans="2:63" ht="37.5" customHeight="1">
      <c r="B151" s="881"/>
      <c r="C151" s="744"/>
      <c r="D151" s="543"/>
      <c r="E151" s="689"/>
      <c r="F151" s="747"/>
      <c r="G151" s="747"/>
      <c r="H151" s="747"/>
      <c r="I151" s="747"/>
      <c r="J151" s="747"/>
      <c r="K151" s="748"/>
      <c r="L151" s="698"/>
      <c r="M151" s="681">
        <v>0</v>
      </c>
      <c r="N151" s="681"/>
      <c r="O151" s="681"/>
      <c r="P151" s="681">
        <v>0</v>
      </c>
      <c r="Q151" s="681"/>
      <c r="R151" s="681"/>
      <c r="S151" s="681">
        <v>0</v>
      </c>
      <c r="T151" s="681"/>
      <c r="U151" s="681"/>
      <c r="V151" s="681">
        <f>L150</f>
        <v>516142900</v>
      </c>
      <c r="W151" s="681"/>
      <c r="X151" s="788"/>
      <c r="Y151" s="689"/>
      <c r="Z151" s="747"/>
      <c r="AA151" s="747"/>
      <c r="AB151" s="747"/>
      <c r="AC151" s="747"/>
      <c r="AD151" s="747"/>
      <c r="AE151" s="747"/>
      <c r="AF151" s="747"/>
      <c r="AG151" s="747"/>
      <c r="AH151" s="747"/>
      <c r="AI151" s="747"/>
      <c r="AJ151" s="747"/>
      <c r="AK151" s="748"/>
      <c r="AL151" s="686"/>
      <c r="AM151" s="687"/>
      <c r="AN151" s="687"/>
      <c r="AO151" s="687"/>
      <c r="AP151" s="687"/>
      <c r="AQ151" s="687"/>
      <c r="AR151" s="687"/>
      <c r="AS151" s="687"/>
      <c r="AT151" s="687"/>
      <c r="AU151" s="687"/>
      <c r="AV151" s="687"/>
      <c r="AW151" s="687"/>
      <c r="AX151" s="688"/>
      <c r="AY151" s="686"/>
      <c r="AZ151" s="687"/>
      <c r="BA151" s="687"/>
      <c r="BB151" s="687"/>
      <c r="BC151" s="687"/>
      <c r="BD151" s="687"/>
      <c r="BE151" s="687"/>
      <c r="BF151" s="687"/>
      <c r="BG151" s="687"/>
      <c r="BH151" s="687"/>
      <c r="BI151" s="687"/>
      <c r="BJ151" s="687"/>
      <c r="BK151" s="688"/>
    </row>
    <row r="152" spans="2:63" s="115" customFormat="1" ht="15" customHeight="1">
      <c r="B152" s="881"/>
      <c r="C152" s="884" t="s">
        <v>1343</v>
      </c>
      <c r="D152" s="701" t="s">
        <v>1338</v>
      </c>
      <c r="E152" s="702" t="s">
        <v>1265</v>
      </c>
      <c r="F152" s="790"/>
      <c r="G152" s="790"/>
      <c r="H152" s="790"/>
      <c r="I152" s="790"/>
      <c r="J152" s="790"/>
      <c r="K152" s="795"/>
      <c r="L152" s="720" t="s">
        <v>81</v>
      </c>
      <c r="M152" s="703">
        <v>0</v>
      </c>
      <c r="N152" s="704"/>
      <c r="O152" s="704"/>
      <c r="P152" s="703">
        <v>0</v>
      </c>
      <c r="Q152" s="704"/>
      <c r="R152" s="704"/>
      <c r="S152" s="703">
        <v>0.5</v>
      </c>
      <c r="T152" s="704"/>
      <c r="U152" s="704"/>
      <c r="V152" s="703">
        <v>1</v>
      </c>
      <c r="W152" s="704"/>
      <c r="X152" s="789"/>
      <c r="Y152" s="702" t="s">
        <v>81</v>
      </c>
      <c r="Z152" s="703">
        <v>0.2</v>
      </c>
      <c r="AA152" s="704"/>
      <c r="AB152" s="704"/>
      <c r="AC152" s="703">
        <v>0.5</v>
      </c>
      <c r="AD152" s="704"/>
      <c r="AE152" s="704"/>
      <c r="AF152" s="703">
        <v>0.8</v>
      </c>
      <c r="AG152" s="704"/>
      <c r="AH152" s="704"/>
      <c r="AI152" s="703">
        <v>1</v>
      </c>
      <c r="AJ152" s="704"/>
      <c r="AK152" s="705"/>
      <c r="AL152" s="720" t="s">
        <v>81</v>
      </c>
      <c r="AM152" s="703">
        <v>0.2</v>
      </c>
      <c r="AN152" s="704"/>
      <c r="AO152" s="704"/>
      <c r="AP152" s="703">
        <v>0.5</v>
      </c>
      <c r="AQ152" s="704"/>
      <c r="AR152" s="704"/>
      <c r="AS152" s="703">
        <v>0.8</v>
      </c>
      <c r="AT152" s="704"/>
      <c r="AU152" s="704"/>
      <c r="AV152" s="703">
        <v>1</v>
      </c>
      <c r="AW152" s="704"/>
      <c r="AX152" s="705"/>
      <c r="AY152" s="720" t="s">
        <v>81</v>
      </c>
      <c r="AZ152" s="703">
        <v>0.2</v>
      </c>
      <c r="BA152" s="704"/>
      <c r="BB152" s="704"/>
      <c r="BC152" s="703">
        <v>0.5</v>
      </c>
      <c r="BD152" s="704"/>
      <c r="BE152" s="704"/>
      <c r="BF152" s="703">
        <v>0.8</v>
      </c>
      <c r="BG152" s="704"/>
      <c r="BH152" s="704"/>
      <c r="BI152" s="703">
        <v>1</v>
      </c>
      <c r="BJ152" s="704"/>
      <c r="BK152" s="789"/>
    </row>
    <row r="153" spans="2:63" s="115" customFormat="1" ht="27.75" customHeight="1" thickBot="1">
      <c r="B153" s="882"/>
      <c r="C153" s="918"/>
      <c r="D153" s="919"/>
      <c r="E153" s="920"/>
      <c r="F153" s="921"/>
      <c r="G153" s="921"/>
      <c r="H153" s="921"/>
      <c r="I153" s="921"/>
      <c r="J153" s="921"/>
      <c r="K153" s="922"/>
      <c r="L153" s="814"/>
      <c r="M153" s="823" t="s">
        <v>81</v>
      </c>
      <c r="N153" s="823"/>
      <c r="O153" s="823"/>
      <c r="P153" s="823" t="s">
        <v>81</v>
      </c>
      <c r="Q153" s="823"/>
      <c r="R153" s="823"/>
      <c r="S153" s="823" t="s">
        <v>81</v>
      </c>
      <c r="T153" s="823"/>
      <c r="U153" s="823"/>
      <c r="V153" s="823" t="s">
        <v>81</v>
      </c>
      <c r="W153" s="823"/>
      <c r="X153" s="824"/>
      <c r="Y153" s="920"/>
      <c r="Z153" s="823" t="s">
        <v>81</v>
      </c>
      <c r="AA153" s="823"/>
      <c r="AB153" s="823"/>
      <c r="AC153" s="823" t="s">
        <v>81</v>
      </c>
      <c r="AD153" s="823"/>
      <c r="AE153" s="823"/>
      <c r="AF153" s="823" t="s">
        <v>81</v>
      </c>
      <c r="AG153" s="823"/>
      <c r="AH153" s="823"/>
      <c r="AI153" s="823" t="s">
        <v>81</v>
      </c>
      <c r="AJ153" s="823"/>
      <c r="AK153" s="923"/>
      <c r="AL153" s="814"/>
      <c r="AM153" s="823" t="s">
        <v>81</v>
      </c>
      <c r="AN153" s="823"/>
      <c r="AO153" s="823"/>
      <c r="AP153" s="823" t="s">
        <v>81</v>
      </c>
      <c r="AQ153" s="823"/>
      <c r="AR153" s="823"/>
      <c r="AS153" s="823" t="s">
        <v>81</v>
      </c>
      <c r="AT153" s="823"/>
      <c r="AU153" s="823"/>
      <c r="AV153" s="823" t="s">
        <v>81</v>
      </c>
      <c r="AW153" s="823"/>
      <c r="AX153" s="923"/>
      <c r="AY153" s="814"/>
      <c r="AZ153" s="823" t="s">
        <v>81</v>
      </c>
      <c r="BA153" s="823"/>
      <c r="BB153" s="823"/>
      <c r="BC153" s="823" t="s">
        <v>81</v>
      </c>
      <c r="BD153" s="823"/>
      <c r="BE153" s="823"/>
      <c r="BF153" s="823" t="s">
        <v>81</v>
      </c>
      <c r="BG153" s="823"/>
      <c r="BH153" s="823"/>
      <c r="BI153" s="823" t="s">
        <v>81</v>
      </c>
      <c r="BJ153" s="823"/>
      <c r="BK153" s="824"/>
    </row>
    <row r="154" spans="2:63" ht="15.75">
      <c r="B154" s="105"/>
    </row>
    <row r="155" spans="2:63" ht="15.75">
      <c r="B155" s="105" t="s">
        <v>1266</v>
      </c>
    </row>
    <row r="156" spans="2:63" ht="15.75">
      <c r="B156" s="105" t="s">
        <v>1344</v>
      </c>
    </row>
    <row r="158" spans="2:63" ht="15.75">
      <c r="B158" s="105" t="s">
        <v>1267</v>
      </c>
    </row>
    <row r="159" spans="2:63" ht="15.75">
      <c r="B159" s="105" t="s">
        <v>1268</v>
      </c>
    </row>
    <row r="160" spans="2:63" ht="15.75">
      <c r="B160" s="105" t="s">
        <v>1269</v>
      </c>
    </row>
    <row r="161" spans="2:2" ht="15.75">
      <c r="B161" s="105" t="s">
        <v>1270</v>
      </c>
    </row>
    <row r="162" spans="2:2" ht="15.75">
      <c r="B162" s="105" t="s">
        <v>1271</v>
      </c>
    </row>
    <row r="163" spans="2:2" ht="15.75">
      <c r="B163" s="105" t="s">
        <v>1272</v>
      </c>
    </row>
    <row r="164" spans="2:2" ht="15.75">
      <c r="B164" s="105" t="s">
        <v>1273</v>
      </c>
    </row>
    <row r="165" spans="2:2" ht="15.75">
      <c r="B165" s="105" t="s">
        <v>1274</v>
      </c>
    </row>
    <row r="166" spans="2:2" ht="15.75">
      <c r="B166" s="160" t="s">
        <v>1218</v>
      </c>
    </row>
  </sheetData>
  <mergeCells count="1832">
    <mergeCell ref="AP152:AR152"/>
    <mergeCell ref="AS152:AU152"/>
    <mergeCell ref="AV152:AX152"/>
    <mergeCell ref="AY152:AY153"/>
    <mergeCell ref="AZ152:BB152"/>
    <mergeCell ref="AL148:AX149"/>
    <mergeCell ref="AY148:BK149"/>
    <mergeCell ref="BI143:BK143"/>
    <mergeCell ref="AC143:AE143"/>
    <mergeCell ref="AF143:AH143"/>
    <mergeCell ref="BF137:BH137"/>
    <mergeCell ref="BI137:BK137"/>
    <mergeCell ref="S134:U134"/>
    <mergeCell ref="V134:X134"/>
    <mergeCell ref="Y134:Y135"/>
    <mergeCell ref="AM136:AO136"/>
    <mergeCell ref="AP136:AR136"/>
    <mergeCell ref="AI137:AK137"/>
    <mergeCell ref="AM137:AO137"/>
    <mergeCell ref="AP137:AR137"/>
    <mergeCell ref="AC152:AE152"/>
    <mergeCell ref="AF152:AH152"/>
    <mergeCell ref="AI152:AK152"/>
    <mergeCell ref="AL152:AL153"/>
    <mergeCell ref="AM152:AO152"/>
    <mergeCell ref="AM153:AO153"/>
    <mergeCell ref="L152:L153"/>
    <mergeCell ref="M152:O152"/>
    <mergeCell ref="P152:R152"/>
    <mergeCell ref="S152:U152"/>
    <mergeCell ref="V152:X152"/>
    <mergeCell ref="Y152:Y153"/>
    <mergeCell ref="AF23:AH23"/>
    <mergeCell ref="AI23:AK24"/>
    <mergeCell ref="AF24:AH24"/>
    <mergeCell ref="AI39:AK40"/>
    <mergeCell ref="AI41:AK41"/>
    <mergeCell ref="AI42:AK42"/>
    <mergeCell ref="S153:U153"/>
    <mergeCell ref="V153:X153"/>
    <mergeCell ref="Z153:AB153"/>
    <mergeCell ref="AC153:AE153"/>
    <mergeCell ref="AF153:AH153"/>
    <mergeCell ref="AI153:AK153"/>
    <mergeCell ref="P150:R150"/>
    <mergeCell ref="S150:U150"/>
    <mergeCell ref="V150:X150"/>
    <mergeCell ref="Y150:AK151"/>
    <mergeCell ref="AL150:AX151"/>
    <mergeCell ref="AY150:BK151"/>
    <mergeCell ref="P151:R151"/>
    <mergeCell ref="S151:U151"/>
    <mergeCell ref="V151:X151"/>
    <mergeCell ref="B150:B153"/>
    <mergeCell ref="C150:C151"/>
    <mergeCell ref="D150:D151"/>
    <mergeCell ref="E150:K151"/>
    <mergeCell ref="L150:L151"/>
    <mergeCell ref="M150:O150"/>
    <mergeCell ref="M151:O151"/>
    <mergeCell ref="C152:C153"/>
    <mergeCell ref="D152:D153"/>
    <mergeCell ref="E152:K153"/>
    <mergeCell ref="BC153:BE153"/>
    <mergeCell ref="BF153:BH153"/>
    <mergeCell ref="BI153:BK153"/>
    <mergeCell ref="BF152:BH152"/>
    <mergeCell ref="BI152:BK152"/>
    <mergeCell ref="M153:O153"/>
    <mergeCell ref="P153:R153"/>
    <mergeCell ref="BC152:BE152"/>
    <mergeCell ref="AP153:AR153"/>
    <mergeCell ref="AS153:AU153"/>
    <mergeCell ref="AV153:AX153"/>
    <mergeCell ref="AZ153:BB153"/>
    <mergeCell ref="Z152:AB152"/>
    <mergeCell ref="M149:O149"/>
    <mergeCell ref="P149:R149"/>
    <mergeCell ref="S149:U149"/>
    <mergeCell ref="V149:X149"/>
    <mergeCell ref="Z149:AB149"/>
    <mergeCell ref="AC149:AE149"/>
    <mergeCell ref="S148:U148"/>
    <mergeCell ref="V148:X148"/>
    <mergeCell ref="Y148:Y149"/>
    <mergeCell ref="Z148:AB148"/>
    <mergeCell ref="AC148:AE148"/>
    <mergeCell ref="AF148:AK149"/>
    <mergeCell ref="C148:C149"/>
    <mergeCell ref="D148:D149"/>
    <mergeCell ref="E148:K149"/>
    <mergeCell ref="L148:L149"/>
    <mergeCell ref="M148:O148"/>
    <mergeCell ref="P148:R148"/>
    <mergeCell ref="B144:B149"/>
    <mergeCell ref="C144:C145"/>
    <mergeCell ref="D144:D145"/>
    <mergeCell ref="E144:K145"/>
    <mergeCell ref="L144:L145"/>
    <mergeCell ref="AY142:AY143"/>
    <mergeCell ref="AZ142:BB142"/>
    <mergeCell ref="BC142:BE142"/>
    <mergeCell ref="BF142:BH142"/>
    <mergeCell ref="BI142:BK142"/>
    <mergeCell ref="F143:H143"/>
    <mergeCell ref="I143:K143"/>
    <mergeCell ref="M143:O143"/>
    <mergeCell ref="P143:R143"/>
    <mergeCell ref="S143:U143"/>
    <mergeCell ref="AI142:AK142"/>
    <mergeCell ref="AL142:AL143"/>
    <mergeCell ref="AS145:AU145"/>
    <mergeCell ref="AV145:AX145"/>
    <mergeCell ref="AZ145:BB145"/>
    <mergeCell ref="BC145:BE145"/>
    <mergeCell ref="BF145:BH145"/>
    <mergeCell ref="BI145:BK145"/>
    <mergeCell ref="AV144:AX144"/>
    <mergeCell ref="AY144:AY145"/>
    <mergeCell ref="AZ144:BB144"/>
    <mergeCell ref="BC144:BE144"/>
    <mergeCell ref="BF144:BH144"/>
    <mergeCell ref="BI144:BK144"/>
    <mergeCell ref="AF144:AH144"/>
    <mergeCell ref="AL144:AL145"/>
    <mergeCell ref="Z143:AB143"/>
    <mergeCell ref="M144:O144"/>
    <mergeCell ref="P144:R144"/>
    <mergeCell ref="S144:X145"/>
    <mergeCell ref="Y144:Y145"/>
    <mergeCell ref="Z144:AB144"/>
    <mergeCell ref="AC144:AE144"/>
    <mergeCell ref="M145:O145"/>
    <mergeCell ref="P145:R145"/>
    <mergeCell ref="Z145:AB145"/>
    <mergeCell ref="AC145:AE145"/>
    <mergeCell ref="AV143:AX143"/>
    <mergeCell ref="AZ143:BB143"/>
    <mergeCell ref="BC143:BE143"/>
    <mergeCell ref="BF143:BH143"/>
    <mergeCell ref="AM144:AO144"/>
    <mergeCell ref="AP144:AR144"/>
    <mergeCell ref="AS144:AU144"/>
    <mergeCell ref="AF145:AH145"/>
    <mergeCell ref="AM145:AO145"/>
    <mergeCell ref="AP145:AR145"/>
    <mergeCell ref="C142:C143"/>
    <mergeCell ref="D142:D143"/>
    <mergeCell ref="E142:E143"/>
    <mergeCell ref="F142:H142"/>
    <mergeCell ref="I142:K142"/>
    <mergeCell ref="L142:L143"/>
    <mergeCell ref="M142:O142"/>
    <mergeCell ref="P142:R142"/>
    <mergeCell ref="BI136:BK136"/>
    <mergeCell ref="F137:H137"/>
    <mergeCell ref="I137:K137"/>
    <mergeCell ref="M137:O137"/>
    <mergeCell ref="P137:R137"/>
    <mergeCell ref="S137:U137"/>
    <mergeCell ref="V137:X137"/>
    <mergeCell ref="Z137:AB137"/>
    <mergeCell ref="AC137:AE137"/>
    <mergeCell ref="AF137:AH137"/>
    <mergeCell ref="AS136:AU136"/>
    <mergeCell ref="AV136:AX136"/>
    <mergeCell ref="AY136:AY137"/>
    <mergeCell ref="AZ136:BB136"/>
    <mergeCell ref="BC136:BE136"/>
    <mergeCell ref="BF136:BH136"/>
    <mergeCell ref="AS137:AU137"/>
    <mergeCell ref="AV137:AX137"/>
    <mergeCell ref="AZ137:BB137"/>
    <mergeCell ref="BC137:BE137"/>
    <mergeCell ref="AC136:AE136"/>
    <mergeCell ref="AF136:AH136"/>
    <mergeCell ref="AI136:AK136"/>
    <mergeCell ref="AL136:AL137"/>
    <mergeCell ref="M136:O136"/>
    <mergeCell ref="P136:R136"/>
    <mergeCell ref="S136:U136"/>
    <mergeCell ref="V136:X136"/>
    <mergeCell ref="Y136:Y137"/>
    <mergeCell ref="Z136:AB136"/>
    <mergeCell ref="C136:C137"/>
    <mergeCell ref="D136:D137"/>
    <mergeCell ref="E136:E137"/>
    <mergeCell ref="F136:H136"/>
    <mergeCell ref="I136:K136"/>
    <mergeCell ref="L136:L137"/>
    <mergeCell ref="BC132:BE132"/>
    <mergeCell ref="AP133:AR133"/>
    <mergeCell ref="AS133:AU133"/>
    <mergeCell ref="AS135:AU135"/>
    <mergeCell ref="AV135:AX135"/>
    <mergeCell ref="AZ135:BB135"/>
    <mergeCell ref="BC135:BE135"/>
    <mergeCell ref="L132:L133"/>
    <mergeCell ref="M132:O132"/>
    <mergeCell ref="P132:R132"/>
    <mergeCell ref="S132:U132"/>
    <mergeCell ref="V132:X132"/>
    <mergeCell ref="Y132:Y133"/>
    <mergeCell ref="BC133:BE133"/>
    <mergeCell ref="BC134:BE134"/>
    <mergeCell ref="BF134:BH134"/>
    <mergeCell ref="BI134:BK134"/>
    <mergeCell ref="AF134:AH134"/>
    <mergeCell ref="AI134:AK134"/>
    <mergeCell ref="AL134:AL135"/>
    <mergeCell ref="AM134:AO134"/>
    <mergeCell ref="AP134:AR134"/>
    <mergeCell ref="AS134:AU134"/>
    <mergeCell ref="AF135:AH135"/>
    <mergeCell ref="AI135:AK135"/>
    <mergeCell ref="AM135:AO135"/>
    <mergeCell ref="AP135:AR135"/>
    <mergeCell ref="P134:R134"/>
    <mergeCell ref="Z134:AB134"/>
    <mergeCell ref="AC134:AE134"/>
    <mergeCell ref="Z135:AB135"/>
    <mergeCell ref="AC135:AE135"/>
    <mergeCell ref="BF133:BH133"/>
    <mergeCell ref="BI133:BK133"/>
    <mergeCell ref="C134:C135"/>
    <mergeCell ref="D134:D135"/>
    <mergeCell ref="E134:E135"/>
    <mergeCell ref="F134:H134"/>
    <mergeCell ref="I134:K134"/>
    <mergeCell ref="L134:L135"/>
    <mergeCell ref="M134:O134"/>
    <mergeCell ref="BF132:BH132"/>
    <mergeCell ref="BI132:BK132"/>
    <mergeCell ref="F133:H133"/>
    <mergeCell ref="I133:K133"/>
    <mergeCell ref="M133:O133"/>
    <mergeCell ref="P133:R133"/>
    <mergeCell ref="S133:U133"/>
    <mergeCell ref="V133:X133"/>
    <mergeCell ref="Z133:AB133"/>
    <mergeCell ref="AC133:AE133"/>
    <mergeCell ref="AP132:AR132"/>
    <mergeCell ref="AS132:AU132"/>
    <mergeCell ref="BF135:BH135"/>
    <mergeCell ref="BI135:BK135"/>
    <mergeCell ref="F135:H135"/>
    <mergeCell ref="I135:K135"/>
    <mergeCell ref="M135:O135"/>
    <mergeCell ref="P135:R135"/>
    <mergeCell ref="S135:U135"/>
    <mergeCell ref="V135:X135"/>
    <mergeCell ref="AV134:AX134"/>
    <mergeCell ref="AY134:AY135"/>
    <mergeCell ref="AZ134:BB134"/>
    <mergeCell ref="AP130:AR130"/>
    <mergeCell ref="AS130:AU130"/>
    <mergeCell ref="AV130:AX130"/>
    <mergeCell ref="AI131:AK131"/>
    <mergeCell ref="AM131:AO131"/>
    <mergeCell ref="AP131:AR131"/>
    <mergeCell ref="AS131:AU131"/>
    <mergeCell ref="S130:U130"/>
    <mergeCell ref="V130:X130"/>
    <mergeCell ref="AV133:AX133"/>
    <mergeCell ref="AZ133:BB133"/>
    <mergeCell ref="Z132:AB132"/>
    <mergeCell ref="AC132:AE132"/>
    <mergeCell ref="AF132:AH132"/>
    <mergeCell ref="AI132:AK132"/>
    <mergeCell ref="AL132:AL133"/>
    <mergeCell ref="AM132:AO132"/>
    <mergeCell ref="AF133:AH133"/>
    <mergeCell ref="AI133:AK133"/>
    <mergeCell ref="AM133:AO133"/>
    <mergeCell ref="AV132:AX132"/>
    <mergeCell ref="AY132:AY133"/>
    <mergeCell ref="AZ132:BB132"/>
    <mergeCell ref="E130:E131"/>
    <mergeCell ref="F130:H130"/>
    <mergeCell ref="I130:K130"/>
    <mergeCell ref="L130:L131"/>
    <mergeCell ref="M130:O130"/>
    <mergeCell ref="P130:R130"/>
    <mergeCell ref="AS129:AU129"/>
    <mergeCell ref="AV129:AX129"/>
    <mergeCell ref="AZ129:BB129"/>
    <mergeCell ref="AV131:AX131"/>
    <mergeCell ref="AZ131:BB131"/>
    <mergeCell ref="BC131:BE131"/>
    <mergeCell ref="BF131:BH131"/>
    <mergeCell ref="BI131:BK131"/>
    <mergeCell ref="C132:C133"/>
    <mergeCell ref="D132:D133"/>
    <mergeCell ref="E132:E133"/>
    <mergeCell ref="F132:H132"/>
    <mergeCell ref="I132:K132"/>
    <mergeCell ref="AY130:AY131"/>
    <mergeCell ref="AZ130:BB130"/>
    <mergeCell ref="BC130:BE130"/>
    <mergeCell ref="BF130:BH130"/>
    <mergeCell ref="BI130:BK130"/>
    <mergeCell ref="F131:H131"/>
    <mergeCell ref="I131:K131"/>
    <mergeCell ref="M131:O131"/>
    <mergeCell ref="P131:R131"/>
    <mergeCell ref="S131:U131"/>
    <mergeCell ref="AI130:AK130"/>
    <mergeCell ref="AL130:AL131"/>
    <mergeCell ref="AM130:AO130"/>
    <mergeCell ref="BC129:BE129"/>
    <mergeCell ref="BF129:BH129"/>
    <mergeCell ref="BI129:BK129"/>
    <mergeCell ref="M129:O129"/>
    <mergeCell ref="P129:R129"/>
    <mergeCell ref="S129:U129"/>
    <mergeCell ref="V129:X129"/>
    <mergeCell ref="Z129:AB129"/>
    <mergeCell ref="AC129:AE129"/>
    <mergeCell ref="AV128:AX128"/>
    <mergeCell ref="AY128:AY129"/>
    <mergeCell ref="AZ128:BB128"/>
    <mergeCell ref="BC128:BE128"/>
    <mergeCell ref="BF128:BH128"/>
    <mergeCell ref="BI128:BK128"/>
    <mergeCell ref="AF128:AH128"/>
    <mergeCell ref="AI128:AK128"/>
    <mergeCell ref="AL128:AL129"/>
    <mergeCell ref="AM128:AO128"/>
    <mergeCell ref="AP128:AR128"/>
    <mergeCell ref="AS128:AU128"/>
    <mergeCell ref="AF129:AH129"/>
    <mergeCell ref="AI129:AK129"/>
    <mergeCell ref="AM129:AO129"/>
    <mergeCell ref="AP129:AR129"/>
    <mergeCell ref="P128:R128"/>
    <mergeCell ref="S128:U128"/>
    <mergeCell ref="V128:X128"/>
    <mergeCell ref="Y128:Y129"/>
    <mergeCell ref="Z128:AB128"/>
    <mergeCell ref="AC128:AE128"/>
    <mergeCell ref="BC127:BE127"/>
    <mergeCell ref="BF127:BH127"/>
    <mergeCell ref="BI127:BK127"/>
    <mergeCell ref="C128:C129"/>
    <mergeCell ref="D128:D129"/>
    <mergeCell ref="E128:E129"/>
    <mergeCell ref="F128:H128"/>
    <mergeCell ref="I128:K128"/>
    <mergeCell ref="L128:L129"/>
    <mergeCell ref="M128:O128"/>
    <mergeCell ref="BF126:BH126"/>
    <mergeCell ref="BI126:BK126"/>
    <mergeCell ref="F127:H127"/>
    <mergeCell ref="I127:K127"/>
    <mergeCell ref="M127:O127"/>
    <mergeCell ref="P127:R127"/>
    <mergeCell ref="S127:U127"/>
    <mergeCell ref="V127:X127"/>
    <mergeCell ref="Z127:AB127"/>
    <mergeCell ref="AC127:AE127"/>
    <mergeCell ref="AP126:AR126"/>
    <mergeCell ref="AS126:AU126"/>
    <mergeCell ref="AV126:AX126"/>
    <mergeCell ref="AY126:AY127"/>
    <mergeCell ref="AZ126:BB126"/>
    <mergeCell ref="BC126:BE126"/>
    <mergeCell ref="AP127:AR127"/>
    <mergeCell ref="AS127:AU127"/>
    <mergeCell ref="AV127:AX127"/>
    <mergeCell ref="AZ127:BB127"/>
    <mergeCell ref="Z126:AB126"/>
    <mergeCell ref="AC126:AE126"/>
    <mergeCell ref="AF126:AH126"/>
    <mergeCell ref="AI126:AK126"/>
    <mergeCell ref="AL126:AL127"/>
    <mergeCell ref="AM126:AO126"/>
    <mergeCell ref="AF127:AH127"/>
    <mergeCell ref="AI127:AK127"/>
    <mergeCell ref="AM127:AO127"/>
    <mergeCell ref="L126:L127"/>
    <mergeCell ref="M126:O126"/>
    <mergeCell ref="P126:R126"/>
    <mergeCell ref="S126:U126"/>
    <mergeCell ref="V126:X126"/>
    <mergeCell ref="Y126:Y127"/>
    <mergeCell ref="B126:B143"/>
    <mergeCell ref="C126:C127"/>
    <mergeCell ref="D126:D127"/>
    <mergeCell ref="E126:E127"/>
    <mergeCell ref="F126:H126"/>
    <mergeCell ref="I126:K126"/>
    <mergeCell ref="F129:H129"/>
    <mergeCell ref="I129:K129"/>
    <mergeCell ref="C130:C131"/>
    <mergeCell ref="D130:D131"/>
    <mergeCell ref="AL140:AX141"/>
    <mergeCell ref="Y130:Y131"/>
    <mergeCell ref="Z130:AB130"/>
    <mergeCell ref="AC130:AE130"/>
    <mergeCell ref="AF130:AH130"/>
    <mergeCell ref="V131:X131"/>
    <mergeCell ref="Z131:AB131"/>
    <mergeCell ref="AC131:AE131"/>
    <mergeCell ref="AF131:AH131"/>
    <mergeCell ref="V125:X125"/>
    <mergeCell ref="C124:C125"/>
    <mergeCell ref="D124:D125"/>
    <mergeCell ref="E124:K125"/>
    <mergeCell ref="L124:L125"/>
    <mergeCell ref="M124:O124"/>
    <mergeCell ref="P124:R124"/>
    <mergeCell ref="AS123:AU123"/>
    <mergeCell ref="AV123:AX123"/>
    <mergeCell ref="AZ123:BB123"/>
    <mergeCell ref="BC123:BE123"/>
    <mergeCell ref="BF123:BH123"/>
    <mergeCell ref="BI123:BK123"/>
    <mergeCell ref="M123:O123"/>
    <mergeCell ref="P123:R123"/>
    <mergeCell ref="S123:U123"/>
    <mergeCell ref="V123:X123"/>
    <mergeCell ref="Z123:AB123"/>
    <mergeCell ref="AC123:AE123"/>
    <mergeCell ref="BI122:BK122"/>
    <mergeCell ref="AF122:AH122"/>
    <mergeCell ref="AI122:AK122"/>
    <mergeCell ref="AL122:AL123"/>
    <mergeCell ref="AM122:AO122"/>
    <mergeCell ref="AP122:AR122"/>
    <mergeCell ref="AS122:AU122"/>
    <mergeCell ref="AF123:AH123"/>
    <mergeCell ref="AI123:AK123"/>
    <mergeCell ref="AM123:AO123"/>
    <mergeCell ref="AP123:AR123"/>
    <mergeCell ref="P122:R122"/>
    <mergeCell ref="S122:U122"/>
    <mergeCell ref="V122:X122"/>
    <mergeCell ref="Y122:Y123"/>
    <mergeCell ref="Z122:AB122"/>
    <mergeCell ref="AC122:AE122"/>
    <mergeCell ref="BI121:BK121"/>
    <mergeCell ref="C122:C123"/>
    <mergeCell ref="D122:D123"/>
    <mergeCell ref="E122:K123"/>
    <mergeCell ref="L122:L123"/>
    <mergeCell ref="M122:O122"/>
    <mergeCell ref="AY120:AY121"/>
    <mergeCell ref="AZ120:BB120"/>
    <mergeCell ref="BC120:BE120"/>
    <mergeCell ref="BF120:BH120"/>
    <mergeCell ref="BI120:BK120"/>
    <mergeCell ref="M121:O121"/>
    <mergeCell ref="P121:R121"/>
    <mergeCell ref="S121:U121"/>
    <mergeCell ref="V121:X121"/>
    <mergeCell ref="Z121:AB121"/>
    <mergeCell ref="AI120:AK120"/>
    <mergeCell ref="AL120:AL121"/>
    <mergeCell ref="AM120:AO120"/>
    <mergeCell ref="AP120:AR120"/>
    <mergeCell ref="AS120:AU120"/>
    <mergeCell ref="AV120:AX120"/>
    <mergeCell ref="AI121:AK121"/>
    <mergeCell ref="AM121:AO121"/>
    <mergeCell ref="AP121:AR121"/>
    <mergeCell ref="AS121:AU121"/>
    <mergeCell ref="S120:U120"/>
    <mergeCell ref="V120:X120"/>
    <mergeCell ref="Y120:Y121"/>
    <mergeCell ref="Z120:AB120"/>
    <mergeCell ref="AC120:AE120"/>
    <mergeCell ref="AF120:AH120"/>
    <mergeCell ref="B120:B125"/>
    <mergeCell ref="C120:C121"/>
    <mergeCell ref="D120:D121"/>
    <mergeCell ref="E120:K121"/>
    <mergeCell ref="L120:L121"/>
    <mergeCell ref="M120:O120"/>
    <mergeCell ref="P120:R120"/>
    <mergeCell ref="AI119:AK119"/>
    <mergeCell ref="AM119:AO119"/>
    <mergeCell ref="AP119:AR119"/>
    <mergeCell ref="AS119:AU119"/>
    <mergeCell ref="AV119:AX119"/>
    <mergeCell ref="AZ119:BB119"/>
    <mergeCell ref="AV121:AX121"/>
    <mergeCell ref="AZ121:BB121"/>
    <mergeCell ref="BC121:BE121"/>
    <mergeCell ref="BF121:BH121"/>
    <mergeCell ref="AC121:AE121"/>
    <mergeCell ref="AF121:AH121"/>
    <mergeCell ref="AV122:AX122"/>
    <mergeCell ref="AY122:AY123"/>
    <mergeCell ref="AZ122:BB122"/>
    <mergeCell ref="BC122:BE122"/>
    <mergeCell ref="BF122:BH122"/>
    <mergeCell ref="S124:U124"/>
    <mergeCell ref="V124:X124"/>
    <mergeCell ref="Y124:AK125"/>
    <mergeCell ref="AL124:AX125"/>
    <mergeCell ref="AY124:BK125"/>
    <mergeCell ref="M125:O125"/>
    <mergeCell ref="P125:R125"/>
    <mergeCell ref="S125:U125"/>
    <mergeCell ref="L118:X118"/>
    <mergeCell ref="Y118:AK118"/>
    <mergeCell ref="AL118:AX118"/>
    <mergeCell ref="B107:B114"/>
    <mergeCell ref="C107:C108"/>
    <mergeCell ref="D107:D108"/>
    <mergeCell ref="E107:E108"/>
    <mergeCell ref="C109:C110"/>
    <mergeCell ref="D109:D110"/>
    <mergeCell ref="AZ113:BB113"/>
    <mergeCell ref="BC113:BE113"/>
    <mergeCell ref="BF113:BH113"/>
    <mergeCell ref="BI113:BK113"/>
    <mergeCell ref="Z114:AB114"/>
    <mergeCell ref="AC114:AE114"/>
    <mergeCell ref="BC119:BE119"/>
    <mergeCell ref="BF119:BH119"/>
    <mergeCell ref="BI119:BK119"/>
    <mergeCell ref="C113:C114"/>
    <mergeCell ref="D113:D114"/>
    <mergeCell ref="E113:K114"/>
    <mergeCell ref="L113:X114"/>
    <mergeCell ref="Y113:Y114"/>
    <mergeCell ref="Z113:AB113"/>
    <mergeCell ref="AC113:AE113"/>
    <mergeCell ref="AF113:AH113"/>
    <mergeCell ref="AI113:AK113"/>
    <mergeCell ref="Z112:AB112"/>
    <mergeCell ref="AC112:AE112"/>
    <mergeCell ref="AF112:AH112"/>
    <mergeCell ref="AI112:AK112"/>
    <mergeCell ref="AM112:AO112"/>
    <mergeCell ref="AP112:AR112"/>
    <mergeCell ref="AY118:BK118"/>
    <mergeCell ref="F119:H119"/>
    <mergeCell ref="I119:K119"/>
    <mergeCell ref="M119:O119"/>
    <mergeCell ref="P119:R119"/>
    <mergeCell ref="S119:U119"/>
    <mergeCell ref="V119:X119"/>
    <mergeCell ref="Z119:AB119"/>
    <mergeCell ref="AC119:AE119"/>
    <mergeCell ref="AF119:AH119"/>
    <mergeCell ref="AZ114:BB114"/>
    <mergeCell ref="BC114:BE114"/>
    <mergeCell ref="BF114:BH114"/>
    <mergeCell ref="BI114:BK114"/>
    <mergeCell ref="B116:BK116"/>
    <mergeCell ref="B118:C118"/>
    <mergeCell ref="E118:K118"/>
    <mergeCell ref="BC111:BE111"/>
    <mergeCell ref="BF111:BH111"/>
    <mergeCell ref="BI111:BK111"/>
    <mergeCell ref="AV112:AX112"/>
    <mergeCell ref="AZ112:BB112"/>
    <mergeCell ref="BC112:BE112"/>
    <mergeCell ref="BF112:BH112"/>
    <mergeCell ref="AF111:AH111"/>
    <mergeCell ref="AI111:AK111"/>
    <mergeCell ref="AL111:AL112"/>
    <mergeCell ref="AM111:AO111"/>
    <mergeCell ref="AP111:AR111"/>
    <mergeCell ref="AS111:AU111"/>
    <mergeCell ref="AS112:AU112"/>
    <mergeCell ref="AF114:AH114"/>
    <mergeCell ref="AI114:AK114"/>
    <mergeCell ref="AM114:AO114"/>
    <mergeCell ref="AP114:AR114"/>
    <mergeCell ref="AL113:AL114"/>
    <mergeCell ref="AM113:AO113"/>
    <mergeCell ref="AP113:AR113"/>
    <mergeCell ref="AS113:AU113"/>
    <mergeCell ref="AV113:AX113"/>
    <mergeCell ref="AY113:AY114"/>
    <mergeCell ref="AS114:AU114"/>
    <mergeCell ref="AV114:AX114"/>
    <mergeCell ref="BI112:BK112"/>
    <mergeCell ref="C111:C112"/>
    <mergeCell ref="D111:D112"/>
    <mergeCell ref="E111:K112"/>
    <mergeCell ref="L111:X112"/>
    <mergeCell ref="Y111:Y112"/>
    <mergeCell ref="Z111:AB111"/>
    <mergeCell ref="AC111:AE111"/>
    <mergeCell ref="BF109:BH109"/>
    <mergeCell ref="BI109:BK109"/>
    <mergeCell ref="M110:O110"/>
    <mergeCell ref="P110:R110"/>
    <mergeCell ref="S110:U110"/>
    <mergeCell ref="V110:X110"/>
    <mergeCell ref="Z110:AB110"/>
    <mergeCell ref="AC110:AE110"/>
    <mergeCell ref="AF110:AH110"/>
    <mergeCell ref="AI110:AK110"/>
    <mergeCell ref="AP109:AR109"/>
    <mergeCell ref="AS109:AU109"/>
    <mergeCell ref="AV109:AX109"/>
    <mergeCell ref="AY109:AY110"/>
    <mergeCell ref="AZ109:BB109"/>
    <mergeCell ref="BC109:BE109"/>
    <mergeCell ref="AP110:AR110"/>
    <mergeCell ref="AS110:AU110"/>
    <mergeCell ref="AV110:AX110"/>
    <mergeCell ref="AZ110:BB110"/>
    <mergeCell ref="Z109:AB109"/>
    <mergeCell ref="AC109:AE109"/>
    <mergeCell ref="AV111:AX111"/>
    <mergeCell ref="AY111:AY112"/>
    <mergeCell ref="AZ111:BB111"/>
    <mergeCell ref="AF109:AH109"/>
    <mergeCell ref="AI109:AK109"/>
    <mergeCell ref="AL109:AL110"/>
    <mergeCell ref="AM109:AO109"/>
    <mergeCell ref="AM110:AO110"/>
    <mergeCell ref="L109:L110"/>
    <mergeCell ref="M109:O109"/>
    <mergeCell ref="P109:R109"/>
    <mergeCell ref="S109:U109"/>
    <mergeCell ref="V109:X109"/>
    <mergeCell ref="Y109:Y110"/>
    <mergeCell ref="AL107:AX108"/>
    <mergeCell ref="AY107:BK108"/>
    <mergeCell ref="F108:H108"/>
    <mergeCell ref="I108:K108"/>
    <mergeCell ref="M108:O108"/>
    <mergeCell ref="P108:R108"/>
    <mergeCell ref="S108:U108"/>
    <mergeCell ref="V108:X108"/>
    <mergeCell ref="L107:L108"/>
    <mergeCell ref="M107:O107"/>
    <mergeCell ref="P107:R107"/>
    <mergeCell ref="S107:U107"/>
    <mergeCell ref="V107:X107"/>
    <mergeCell ref="Y107:AK108"/>
    <mergeCell ref="F107:H107"/>
    <mergeCell ref="I107:K107"/>
    <mergeCell ref="E109:K110"/>
    <mergeCell ref="BC110:BE110"/>
    <mergeCell ref="BF110:BH110"/>
    <mergeCell ref="BI110:BK110"/>
    <mergeCell ref="AP101:AR101"/>
    <mergeCell ref="AS101:AU101"/>
    <mergeCell ref="AV101:AX101"/>
    <mergeCell ref="AP102:AR102"/>
    <mergeCell ref="AS102:AU102"/>
    <mergeCell ref="AV102:AX102"/>
    <mergeCell ref="AC105:AE105"/>
    <mergeCell ref="AF105:AH105"/>
    <mergeCell ref="AI105:AK105"/>
    <mergeCell ref="AL105:AX106"/>
    <mergeCell ref="AY105:BK106"/>
    <mergeCell ref="Z106:AB106"/>
    <mergeCell ref="AC106:AE106"/>
    <mergeCell ref="AF106:AH106"/>
    <mergeCell ref="AI106:AK106"/>
    <mergeCell ref="C105:C106"/>
    <mergeCell ref="D105:D106"/>
    <mergeCell ref="E105:K106"/>
    <mergeCell ref="L105:X106"/>
    <mergeCell ref="Y105:Y106"/>
    <mergeCell ref="Z105:AB105"/>
    <mergeCell ref="S103:U103"/>
    <mergeCell ref="V103:X103"/>
    <mergeCell ref="Y103:AK104"/>
    <mergeCell ref="AL103:AX104"/>
    <mergeCell ref="AY103:BK104"/>
    <mergeCell ref="M104:O104"/>
    <mergeCell ref="P104:R104"/>
    <mergeCell ref="S104:U104"/>
    <mergeCell ref="V104:X104"/>
    <mergeCell ref="AZ99:BB99"/>
    <mergeCell ref="BC99:BE99"/>
    <mergeCell ref="BF99:BH99"/>
    <mergeCell ref="AS100:AU100"/>
    <mergeCell ref="AV100:AX100"/>
    <mergeCell ref="AZ100:BB100"/>
    <mergeCell ref="BC100:BE100"/>
    <mergeCell ref="AC99:AE99"/>
    <mergeCell ref="AF99:AH99"/>
    <mergeCell ref="AZ102:BB102"/>
    <mergeCell ref="BC102:BE102"/>
    <mergeCell ref="BF102:BH102"/>
    <mergeCell ref="BI102:BK102"/>
    <mergeCell ref="C103:C104"/>
    <mergeCell ref="D103:D104"/>
    <mergeCell ref="E103:K104"/>
    <mergeCell ref="L103:L104"/>
    <mergeCell ref="M103:O103"/>
    <mergeCell ref="P103:R103"/>
    <mergeCell ref="AY101:AY102"/>
    <mergeCell ref="AZ101:BB101"/>
    <mergeCell ref="BC101:BE101"/>
    <mergeCell ref="BF101:BH101"/>
    <mergeCell ref="BI101:BK101"/>
    <mergeCell ref="Z102:AB102"/>
    <mergeCell ref="AC102:AE102"/>
    <mergeCell ref="AF102:AH102"/>
    <mergeCell ref="AI102:AK102"/>
    <mergeCell ref="AM102:AO102"/>
    <mergeCell ref="AI101:AK101"/>
    <mergeCell ref="AL101:AL102"/>
    <mergeCell ref="AM101:AO101"/>
    <mergeCell ref="P99:R99"/>
    <mergeCell ref="S99:U99"/>
    <mergeCell ref="V99:X99"/>
    <mergeCell ref="Y99:Y100"/>
    <mergeCell ref="Z99:AB99"/>
    <mergeCell ref="AZ98:BB98"/>
    <mergeCell ref="BC98:BE98"/>
    <mergeCell ref="BF98:BH98"/>
    <mergeCell ref="BI98:BK98"/>
    <mergeCell ref="BF100:BH100"/>
    <mergeCell ref="BI100:BK100"/>
    <mergeCell ref="C101:C102"/>
    <mergeCell ref="D101:D102"/>
    <mergeCell ref="E101:K102"/>
    <mergeCell ref="L101:X102"/>
    <mergeCell ref="Y101:Y102"/>
    <mergeCell ref="Z101:AB101"/>
    <mergeCell ref="AC101:AE101"/>
    <mergeCell ref="AF101:AH101"/>
    <mergeCell ref="BI99:BK99"/>
    <mergeCell ref="F100:H100"/>
    <mergeCell ref="I100:K100"/>
    <mergeCell ref="M100:O100"/>
    <mergeCell ref="P100:R100"/>
    <mergeCell ref="S100:U100"/>
    <mergeCell ref="V100:X100"/>
    <mergeCell ref="Z100:AB100"/>
    <mergeCell ref="AC100:AE100"/>
    <mergeCell ref="AF100:AH100"/>
    <mergeCell ref="AS99:AU99"/>
    <mergeCell ref="AV99:AX99"/>
    <mergeCell ref="AY99:AY100"/>
    <mergeCell ref="C99:C100"/>
    <mergeCell ref="D99:D100"/>
    <mergeCell ref="E99:E100"/>
    <mergeCell ref="F99:H99"/>
    <mergeCell ref="I99:K99"/>
    <mergeCell ref="L99:L100"/>
    <mergeCell ref="AZ97:BB97"/>
    <mergeCell ref="BC97:BE97"/>
    <mergeCell ref="BF97:BH97"/>
    <mergeCell ref="BI97:BK97"/>
    <mergeCell ref="Z98:AB98"/>
    <mergeCell ref="AC98:AE98"/>
    <mergeCell ref="AF98:AH98"/>
    <mergeCell ref="AI98:AK98"/>
    <mergeCell ref="AM98:AO98"/>
    <mergeCell ref="AP98:AR98"/>
    <mergeCell ref="AL97:AL98"/>
    <mergeCell ref="AM97:AO97"/>
    <mergeCell ref="AP97:AR97"/>
    <mergeCell ref="AS97:AU97"/>
    <mergeCell ref="AV97:AX97"/>
    <mergeCell ref="AY97:AY98"/>
    <mergeCell ref="AS98:AU98"/>
    <mergeCell ref="AV98:AX98"/>
    <mergeCell ref="AI99:AK99"/>
    <mergeCell ref="AL99:AL100"/>
    <mergeCell ref="AM99:AO99"/>
    <mergeCell ref="AP99:AR99"/>
    <mergeCell ref="AI100:AK100"/>
    <mergeCell ref="AM100:AO100"/>
    <mergeCell ref="AP100:AR100"/>
    <mergeCell ref="M99:O99"/>
    <mergeCell ref="AL95:AX96"/>
    <mergeCell ref="AY95:BK96"/>
    <mergeCell ref="M96:O96"/>
    <mergeCell ref="P96:R96"/>
    <mergeCell ref="S96:U96"/>
    <mergeCell ref="V96:X96"/>
    <mergeCell ref="Z96:AB96"/>
    <mergeCell ref="AC96:AE96"/>
    <mergeCell ref="AF96:AH96"/>
    <mergeCell ref="S95:U95"/>
    <mergeCell ref="V95:X95"/>
    <mergeCell ref="Y95:Y96"/>
    <mergeCell ref="Z95:AB95"/>
    <mergeCell ref="AC95:AE95"/>
    <mergeCell ref="AF95:AH95"/>
    <mergeCell ref="C95:C96"/>
    <mergeCell ref="D95:D96"/>
    <mergeCell ref="E95:K96"/>
    <mergeCell ref="L95:L96"/>
    <mergeCell ref="M95:O95"/>
    <mergeCell ref="P95:R95"/>
    <mergeCell ref="C91:C92"/>
    <mergeCell ref="D91:D92"/>
    <mergeCell ref="E91:K92"/>
    <mergeCell ref="L91:L92"/>
    <mergeCell ref="M91:O91"/>
    <mergeCell ref="P91:R91"/>
    <mergeCell ref="AI96:AK96"/>
    <mergeCell ref="C97:C98"/>
    <mergeCell ref="D97:D98"/>
    <mergeCell ref="E97:K98"/>
    <mergeCell ref="L97:X98"/>
    <mergeCell ref="Y97:Y98"/>
    <mergeCell ref="Z97:AB97"/>
    <mergeCell ref="AC97:AE97"/>
    <mergeCell ref="AF97:AH97"/>
    <mergeCell ref="AI97:AK97"/>
    <mergeCell ref="AI95:AK95"/>
    <mergeCell ref="C89:C90"/>
    <mergeCell ref="D89:D90"/>
    <mergeCell ref="E89:K90"/>
    <mergeCell ref="L89:L90"/>
    <mergeCell ref="M89:O89"/>
    <mergeCell ref="P89:R89"/>
    <mergeCell ref="AC93:AE93"/>
    <mergeCell ref="AF93:AH93"/>
    <mergeCell ref="AI93:AK94"/>
    <mergeCell ref="AL93:AX94"/>
    <mergeCell ref="AY93:BK94"/>
    <mergeCell ref="Z94:AB94"/>
    <mergeCell ref="AC94:AE94"/>
    <mergeCell ref="AF94:AH94"/>
    <mergeCell ref="C93:C94"/>
    <mergeCell ref="D93:D94"/>
    <mergeCell ref="E93:K94"/>
    <mergeCell ref="L93:X94"/>
    <mergeCell ref="Y93:Y94"/>
    <mergeCell ref="Z93:AB93"/>
    <mergeCell ref="AY91:BK92"/>
    <mergeCell ref="M92:O92"/>
    <mergeCell ref="P92:R92"/>
    <mergeCell ref="S92:U92"/>
    <mergeCell ref="V92:X92"/>
    <mergeCell ref="Z92:AB92"/>
    <mergeCell ref="S91:U91"/>
    <mergeCell ref="V91:X91"/>
    <mergeCell ref="Y91:Y92"/>
    <mergeCell ref="Z91:AB91"/>
    <mergeCell ref="AC91:AK92"/>
    <mergeCell ref="AL91:AX92"/>
    <mergeCell ref="AF86:AH86"/>
    <mergeCell ref="Z85:AB85"/>
    <mergeCell ref="AC85:AE85"/>
    <mergeCell ref="AF85:AH85"/>
    <mergeCell ref="AI85:AK86"/>
    <mergeCell ref="AL85:AX86"/>
    <mergeCell ref="AI89:AK90"/>
    <mergeCell ref="AL89:AX90"/>
    <mergeCell ref="AY89:BK90"/>
    <mergeCell ref="M90:O90"/>
    <mergeCell ref="P90:R90"/>
    <mergeCell ref="S90:U90"/>
    <mergeCell ref="V90:X90"/>
    <mergeCell ref="Z90:AB90"/>
    <mergeCell ref="AC90:AE90"/>
    <mergeCell ref="AF90:AH90"/>
    <mergeCell ref="S89:U89"/>
    <mergeCell ref="V89:X89"/>
    <mergeCell ref="Y89:Y90"/>
    <mergeCell ref="Z89:AB89"/>
    <mergeCell ref="AC89:AE89"/>
    <mergeCell ref="AF89:AH89"/>
    <mergeCell ref="S83:U83"/>
    <mergeCell ref="V83:X83"/>
    <mergeCell ref="Y83:Y84"/>
    <mergeCell ref="Z83:AB83"/>
    <mergeCell ref="AC83:AE83"/>
    <mergeCell ref="B83:B106"/>
    <mergeCell ref="C83:C84"/>
    <mergeCell ref="D83:D84"/>
    <mergeCell ref="E83:K84"/>
    <mergeCell ref="L83:L84"/>
    <mergeCell ref="M83:O83"/>
    <mergeCell ref="C85:C86"/>
    <mergeCell ref="D85:D86"/>
    <mergeCell ref="E85:K86"/>
    <mergeCell ref="L85:X86"/>
    <mergeCell ref="AL87:AX88"/>
    <mergeCell ref="AY87:BK88"/>
    <mergeCell ref="M88:O88"/>
    <mergeCell ref="P88:R88"/>
    <mergeCell ref="S88:U88"/>
    <mergeCell ref="V88:X88"/>
    <mergeCell ref="Z88:AB88"/>
    <mergeCell ref="AC88:AE88"/>
    <mergeCell ref="S87:U87"/>
    <mergeCell ref="V87:X87"/>
    <mergeCell ref="Y87:Y88"/>
    <mergeCell ref="Z87:AB87"/>
    <mergeCell ref="AC87:AE87"/>
    <mergeCell ref="AF87:AK88"/>
    <mergeCell ref="AY85:BK86"/>
    <mergeCell ref="Z86:AB86"/>
    <mergeCell ref="AC86:AE86"/>
    <mergeCell ref="AC81:AE81"/>
    <mergeCell ref="AF81:AH81"/>
    <mergeCell ref="AI81:AK81"/>
    <mergeCell ref="AL81:AX82"/>
    <mergeCell ref="AY81:BK82"/>
    <mergeCell ref="Z82:AB82"/>
    <mergeCell ref="AC82:AE82"/>
    <mergeCell ref="AF82:AH82"/>
    <mergeCell ref="AI82:AK82"/>
    <mergeCell ref="C81:C82"/>
    <mergeCell ref="D81:D82"/>
    <mergeCell ref="E81:K82"/>
    <mergeCell ref="L81:X82"/>
    <mergeCell ref="Y81:Y82"/>
    <mergeCell ref="Z81:AB81"/>
    <mergeCell ref="C87:C88"/>
    <mergeCell ref="D87:D88"/>
    <mergeCell ref="E87:K88"/>
    <mergeCell ref="L87:L88"/>
    <mergeCell ref="M87:O87"/>
    <mergeCell ref="P87:R87"/>
    <mergeCell ref="Y85:Y86"/>
    <mergeCell ref="AF83:AK84"/>
    <mergeCell ref="AL83:AX84"/>
    <mergeCell ref="AY83:BK84"/>
    <mergeCell ref="M84:O84"/>
    <mergeCell ref="P84:R84"/>
    <mergeCell ref="S84:U84"/>
    <mergeCell ref="V84:X84"/>
    <mergeCell ref="Z84:AB84"/>
    <mergeCell ref="AC84:AE84"/>
    <mergeCell ref="P83:R83"/>
    <mergeCell ref="AL79:AX80"/>
    <mergeCell ref="AY79:BK80"/>
    <mergeCell ref="Z80:AB80"/>
    <mergeCell ref="AC80:AE80"/>
    <mergeCell ref="AF80:AH80"/>
    <mergeCell ref="AI80:AK80"/>
    <mergeCell ref="AY77:BK78"/>
    <mergeCell ref="C79:C80"/>
    <mergeCell ref="D79:D80"/>
    <mergeCell ref="E79:K80"/>
    <mergeCell ref="L79:X80"/>
    <mergeCell ref="Y79:Y80"/>
    <mergeCell ref="Z79:AB79"/>
    <mergeCell ref="AC79:AE79"/>
    <mergeCell ref="AF79:AH79"/>
    <mergeCell ref="AI79:AK79"/>
    <mergeCell ref="C77:C78"/>
    <mergeCell ref="D77:D78"/>
    <mergeCell ref="E77:K78"/>
    <mergeCell ref="L77:X78"/>
    <mergeCell ref="Y77:AK78"/>
    <mergeCell ref="AL77:AX78"/>
    <mergeCell ref="S75:U75"/>
    <mergeCell ref="V75:X75"/>
    <mergeCell ref="Y75:AK76"/>
    <mergeCell ref="AL75:AX76"/>
    <mergeCell ref="AY75:BK76"/>
    <mergeCell ref="M76:O76"/>
    <mergeCell ref="P76:R76"/>
    <mergeCell ref="S76:U76"/>
    <mergeCell ref="V76:X76"/>
    <mergeCell ref="C75:C76"/>
    <mergeCell ref="D75:D76"/>
    <mergeCell ref="E75:K76"/>
    <mergeCell ref="L75:L76"/>
    <mergeCell ref="M75:O75"/>
    <mergeCell ref="P75:R75"/>
    <mergeCell ref="AY73:BK74"/>
    <mergeCell ref="F74:H74"/>
    <mergeCell ref="I74:K74"/>
    <mergeCell ref="M74:O74"/>
    <mergeCell ref="P74:R74"/>
    <mergeCell ref="S74:U74"/>
    <mergeCell ref="V74:X74"/>
    <mergeCell ref="M73:O73"/>
    <mergeCell ref="P73:R73"/>
    <mergeCell ref="S73:U73"/>
    <mergeCell ref="V73:X73"/>
    <mergeCell ref="Y73:AK74"/>
    <mergeCell ref="AL73:AX74"/>
    <mergeCell ref="C73:C74"/>
    <mergeCell ref="D73:D74"/>
    <mergeCell ref="E73:E74"/>
    <mergeCell ref="F73:H73"/>
    <mergeCell ref="I73:K73"/>
    <mergeCell ref="L73:L74"/>
    <mergeCell ref="AL71:AX72"/>
    <mergeCell ref="AY71:BK72"/>
    <mergeCell ref="F72:H72"/>
    <mergeCell ref="M72:O72"/>
    <mergeCell ref="P72:R72"/>
    <mergeCell ref="S72:U72"/>
    <mergeCell ref="V72:X72"/>
    <mergeCell ref="L71:L72"/>
    <mergeCell ref="M71:O71"/>
    <mergeCell ref="P71:R71"/>
    <mergeCell ref="S71:U71"/>
    <mergeCell ref="V71:X71"/>
    <mergeCell ref="Y71:AK72"/>
    <mergeCell ref="Y69:AK70"/>
    <mergeCell ref="AL69:AX70"/>
    <mergeCell ref="AY69:BK70"/>
    <mergeCell ref="F70:H70"/>
    <mergeCell ref="I70:K70"/>
    <mergeCell ref="C71:C72"/>
    <mergeCell ref="D71:D72"/>
    <mergeCell ref="E71:E72"/>
    <mergeCell ref="F71:H71"/>
    <mergeCell ref="I71:K72"/>
    <mergeCell ref="C69:C70"/>
    <mergeCell ref="D69:D70"/>
    <mergeCell ref="E69:E70"/>
    <mergeCell ref="F69:H69"/>
    <mergeCell ref="I69:K69"/>
    <mergeCell ref="L69:X70"/>
    <mergeCell ref="L67:X68"/>
    <mergeCell ref="Y67:AK68"/>
    <mergeCell ref="AL67:AX68"/>
    <mergeCell ref="AY67:BK68"/>
    <mergeCell ref="F68:H68"/>
    <mergeCell ref="I68:K68"/>
    <mergeCell ref="Y65:AK66"/>
    <mergeCell ref="AL65:AX66"/>
    <mergeCell ref="AY65:BK66"/>
    <mergeCell ref="F66:H66"/>
    <mergeCell ref="I66:K66"/>
    <mergeCell ref="C67:C68"/>
    <mergeCell ref="D67:D68"/>
    <mergeCell ref="E67:E68"/>
    <mergeCell ref="F67:H67"/>
    <mergeCell ref="I67:K67"/>
    <mergeCell ref="C65:C66"/>
    <mergeCell ref="D65:D66"/>
    <mergeCell ref="E65:E66"/>
    <mergeCell ref="F65:H65"/>
    <mergeCell ref="I65:K65"/>
    <mergeCell ref="L65:X66"/>
    <mergeCell ref="L63:X64"/>
    <mergeCell ref="Y63:AK64"/>
    <mergeCell ref="AL63:AX64"/>
    <mergeCell ref="AY63:BK64"/>
    <mergeCell ref="F64:H64"/>
    <mergeCell ref="I64:K64"/>
    <mergeCell ref="Y61:AK62"/>
    <mergeCell ref="AL61:AX62"/>
    <mergeCell ref="AY61:BK62"/>
    <mergeCell ref="F62:H62"/>
    <mergeCell ref="I62:K62"/>
    <mergeCell ref="C63:C64"/>
    <mergeCell ref="D63:D64"/>
    <mergeCell ref="E63:E64"/>
    <mergeCell ref="F63:H63"/>
    <mergeCell ref="I63:K63"/>
    <mergeCell ref="V60:X60"/>
    <mergeCell ref="C61:C62"/>
    <mergeCell ref="D61:D62"/>
    <mergeCell ref="E61:E62"/>
    <mergeCell ref="F61:H61"/>
    <mergeCell ref="I61:K61"/>
    <mergeCell ref="L61:X62"/>
    <mergeCell ref="AY59:BK60"/>
    <mergeCell ref="F60:H60"/>
    <mergeCell ref="I60:K60"/>
    <mergeCell ref="M60:O60"/>
    <mergeCell ref="P60:R60"/>
    <mergeCell ref="S60:U60"/>
    <mergeCell ref="BF58:BH58"/>
    <mergeCell ref="BI58:BK58"/>
    <mergeCell ref="C59:C60"/>
    <mergeCell ref="D59:D60"/>
    <mergeCell ref="E59:E60"/>
    <mergeCell ref="F59:H59"/>
    <mergeCell ref="I59:K59"/>
    <mergeCell ref="L59:L60"/>
    <mergeCell ref="M59:O59"/>
    <mergeCell ref="P59:R59"/>
    <mergeCell ref="AF58:AH58"/>
    <mergeCell ref="AY57:AY58"/>
    <mergeCell ref="AZ57:BB57"/>
    <mergeCell ref="BC57:BE57"/>
    <mergeCell ref="BF57:BH57"/>
    <mergeCell ref="AS58:AU58"/>
    <mergeCell ref="AV58:AX58"/>
    <mergeCell ref="AM58:AO58"/>
    <mergeCell ref="AP58:AR58"/>
    <mergeCell ref="V57:X57"/>
    <mergeCell ref="Y57:Y58"/>
    <mergeCell ref="Z57:AB57"/>
    <mergeCell ref="C57:C58"/>
    <mergeCell ref="D57:D58"/>
    <mergeCell ref="E57:E58"/>
    <mergeCell ref="F57:H57"/>
    <mergeCell ref="I57:K57"/>
    <mergeCell ref="L57:L58"/>
    <mergeCell ref="M57:O57"/>
    <mergeCell ref="P57:R57"/>
    <mergeCell ref="S57:U57"/>
    <mergeCell ref="S59:U59"/>
    <mergeCell ref="V59:X59"/>
    <mergeCell ref="Y59:AK60"/>
    <mergeCell ref="AL59:AX60"/>
    <mergeCell ref="AS57:AU57"/>
    <mergeCell ref="AV57:AX57"/>
    <mergeCell ref="AL55:AX56"/>
    <mergeCell ref="AY55:BK56"/>
    <mergeCell ref="F56:H56"/>
    <mergeCell ref="I56:K56"/>
    <mergeCell ref="M56:O56"/>
    <mergeCell ref="P56:R56"/>
    <mergeCell ref="S56:U56"/>
    <mergeCell ref="V56:X56"/>
    <mergeCell ref="L55:L56"/>
    <mergeCell ref="M55:O55"/>
    <mergeCell ref="P55:R55"/>
    <mergeCell ref="S55:U55"/>
    <mergeCell ref="V55:X55"/>
    <mergeCell ref="Y55:AK56"/>
    <mergeCell ref="BI57:BK57"/>
    <mergeCell ref="F58:H58"/>
    <mergeCell ref="I58:K58"/>
    <mergeCell ref="M58:O58"/>
    <mergeCell ref="P58:R58"/>
    <mergeCell ref="S58:U58"/>
    <mergeCell ref="V58:X58"/>
    <mergeCell ref="Z58:AB58"/>
    <mergeCell ref="AC58:AE58"/>
    <mergeCell ref="AZ58:BB58"/>
    <mergeCell ref="BC58:BE58"/>
    <mergeCell ref="AC57:AE57"/>
    <mergeCell ref="AF57:AH57"/>
    <mergeCell ref="AI57:AK57"/>
    <mergeCell ref="AL57:AL58"/>
    <mergeCell ref="AM57:AO57"/>
    <mergeCell ref="AP57:AR57"/>
    <mergeCell ref="AI58:AK58"/>
    <mergeCell ref="Y53:AK54"/>
    <mergeCell ref="AL53:AX54"/>
    <mergeCell ref="AY53:BK54"/>
    <mergeCell ref="F54:H54"/>
    <mergeCell ref="I54:K54"/>
    <mergeCell ref="C55:C56"/>
    <mergeCell ref="D55:D56"/>
    <mergeCell ref="E55:E56"/>
    <mergeCell ref="F55:H55"/>
    <mergeCell ref="I55:K55"/>
    <mergeCell ref="C53:C54"/>
    <mergeCell ref="D53:D54"/>
    <mergeCell ref="E53:E54"/>
    <mergeCell ref="F53:H53"/>
    <mergeCell ref="I53:K53"/>
    <mergeCell ref="L53:X54"/>
    <mergeCell ref="BF51:BK52"/>
    <mergeCell ref="M52:O52"/>
    <mergeCell ref="P52:R52"/>
    <mergeCell ref="AM52:AO52"/>
    <mergeCell ref="AP52:AR52"/>
    <mergeCell ref="AZ52:BB52"/>
    <mergeCell ref="BC52:BE52"/>
    <mergeCell ref="AM51:AO51"/>
    <mergeCell ref="AP51:AR51"/>
    <mergeCell ref="AS51:AX52"/>
    <mergeCell ref="AY51:AY52"/>
    <mergeCell ref="AZ51:BB51"/>
    <mergeCell ref="BC51:BE51"/>
    <mergeCell ref="C51:C52"/>
    <mergeCell ref="D51:D52"/>
    <mergeCell ref="E51:K52"/>
    <mergeCell ref="L51:L52"/>
    <mergeCell ref="M51:O51"/>
    <mergeCell ref="P51:R51"/>
    <mergeCell ref="S51:X52"/>
    <mergeCell ref="Y51:AK52"/>
    <mergeCell ref="AL51:AL52"/>
    <mergeCell ref="BI49:BK49"/>
    <mergeCell ref="M50:O50"/>
    <mergeCell ref="P50:R50"/>
    <mergeCell ref="S50:U50"/>
    <mergeCell ref="V50:X50"/>
    <mergeCell ref="AM50:AO50"/>
    <mergeCell ref="AP50:AR50"/>
    <mergeCell ref="AS50:AU50"/>
    <mergeCell ref="AV50:AX50"/>
    <mergeCell ref="AZ50:BB50"/>
    <mergeCell ref="AS49:AU49"/>
    <mergeCell ref="AV49:AX49"/>
    <mergeCell ref="AY49:AY50"/>
    <mergeCell ref="AZ49:BB49"/>
    <mergeCell ref="BC49:BE49"/>
    <mergeCell ref="BF49:BH49"/>
    <mergeCell ref="BC50:BE50"/>
    <mergeCell ref="BF50:BH50"/>
    <mergeCell ref="S49:U49"/>
    <mergeCell ref="V49:X49"/>
    <mergeCell ref="Y49:AK50"/>
    <mergeCell ref="AL49:AL50"/>
    <mergeCell ref="AM49:AO49"/>
    <mergeCell ref="AP49:AR49"/>
    <mergeCell ref="C49:C50"/>
    <mergeCell ref="D49:D50"/>
    <mergeCell ref="E49:K50"/>
    <mergeCell ref="L49:L50"/>
    <mergeCell ref="M49:O49"/>
    <mergeCell ref="P49:R49"/>
    <mergeCell ref="AL47:AX48"/>
    <mergeCell ref="AY47:BK48"/>
    <mergeCell ref="M48:O48"/>
    <mergeCell ref="P48:R48"/>
    <mergeCell ref="S48:U48"/>
    <mergeCell ref="V48:X48"/>
    <mergeCell ref="BC46:BE46"/>
    <mergeCell ref="C47:C48"/>
    <mergeCell ref="D47:D48"/>
    <mergeCell ref="E47:K48"/>
    <mergeCell ref="L47:L48"/>
    <mergeCell ref="M47:O47"/>
    <mergeCell ref="P47:R47"/>
    <mergeCell ref="S47:U47"/>
    <mergeCell ref="V47:X47"/>
    <mergeCell ref="Y47:AK48"/>
    <mergeCell ref="C45:C46"/>
    <mergeCell ref="D45:D46"/>
    <mergeCell ref="E45:K46"/>
    <mergeCell ref="L45:L46"/>
    <mergeCell ref="BI50:BK50"/>
    <mergeCell ref="BC45:BE45"/>
    <mergeCell ref="BF45:BK46"/>
    <mergeCell ref="M46:O46"/>
    <mergeCell ref="P46:R46"/>
    <mergeCell ref="S46:U46"/>
    <mergeCell ref="V46:X46"/>
    <mergeCell ref="Z46:AB46"/>
    <mergeCell ref="AC46:AE46"/>
    <mergeCell ref="AM46:AO46"/>
    <mergeCell ref="AP46:AR46"/>
    <mergeCell ref="AL45:AL46"/>
    <mergeCell ref="AM45:AO45"/>
    <mergeCell ref="AP45:AR45"/>
    <mergeCell ref="AS45:AX46"/>
    <mergeCell ref="AY45:AY46"/>
    <mergeCell ref="AZ45:BB45"/>
    <mergeCell ref="AZ46:BB46"/>
    <mergeCell ref="S45:U45"/>
    <mergeCell ref="V45:X45"/>
    <mergeCell ref="Y45:Y46"/>
    <mergeCell ref="Z45:AB45"/>
    <mergeCell ref="AC45:AE45"/>
    <mergeCell ref="AF45:AK46"/>
    <mergeCell ref="M45:O45"/>
    <mergeCell ref="P45:R45"/>
    <mergeCell ref="BI44:BK44"/>
    <mergeCell ref="F44:H44"/>
    <mergeCell ref="I44:K44"/>
    <mergeCell ref="M44:O44"/>
    <mergeCell ref="P44:R44"/>
    <mergeCell ref="S44:U44"/>
    <mergeCell ref="V44:X44"/>
    <mergeCell ref="AV43:AX43"/>
    <mergeCell ref="AY43:AY44"/>
    <mergeCell ref="AZ43:BB43"/>
    <mergeCell ref="BC43:BE43"/>
    <mergeCell ref="BF43:BH43"/>
    <mergeCell ref="BI43:BK43"/>
    <mergeCell ref="AF43:AH43"/>
    <mergeCell ref="AI43:AK43"/>
    <mergeCell ref="AL43:AL44"/>
    <mergeCell ref="AM43:AO43"/>
    <mergeCell ref="AP43:AR43"/>
    <mergeCell ref="AS43:AU43"/>
    <mergeCell ref="AF44:AH44"/>
    <mergeCell ref="AI44:AK44"/>
    <mergeCell ref="AM44:AO44"/>
    <mergeCell ref="AP44:AR44"/>
    <mergeCell ref="P43:R43"/>
    <mergeCell ref="S43:U43"/>
    <mergeCell ref="V43:X43"/>
    <mergeCell ref="Y43:Y44"/>
    <mergeCell ref="BF42:BH42"/>
    <mergeCell ref="C43:C44"/>
    <mergeCell ref="D43:D44"/>
    <mergeCell ref="E43:E44"/>
    <mergeCell ref="F43:H43"/>
    <mergeCell ref="I43:K43"/>
    <mergeCell ref="L43:L44"/>
    <mergeCell ref="M43:O43"/>
    <mergeCell ref="AY41:AY42"/>
    <mergeCell ref="AZ41:BB41"/>
    <mergeCell ref="BC41:BE41"/>
    <mergeCell ref="BF41:BH41"/>
    <mergeCell ref="AS44:AU44"/>
    <mergeCell ref="AV44:AX44"/>
    <mergeCell ref="AZ44:BB44"/>
    <mergeCell ref="BC44:BE44"/>
    <mergeCell ref="BF44:BH44"/>
    <mergeCell ref="AS40:AU40"/>
    <mergeCell ref="AV40:AX40"/>
    <mergeCell ref="AZ40:BB40"/>
    <mergeCell ref="BC40:BE40"/>
    <mergeCell ref="C41:C42"/>
    <mergeCell ref="D41:D42"/>
    <mergeCell ref="E41:K42"/>
    <mergeCell ref="L41:X42"/>
    <mergeCell ref="Y41:Y42"/>
    <mergeCell ref="Z41:AB41"/>
    <mergeCell ref="AC41:AE41"/>
    <mergeCell ref="AF41:AH41"/>
    <mergeCell ref="Z43:AB43"/>
    <mergeCell ref="AC43:AE43"/>
    <mergeCell ref="Z44:AB44"/>
    <mergeCell ref="AC44:AE44"/>
    <mergeCell ref="AZ42:BB42"/>
    <mergeCell ref="BC42:BE42"/>
    <mergeCell ref="Z37:AB37"/>
    <mergeCell ref="AC37:AK38"/>
    <mergeCell ref="AL37:AL38"/>
    <mergeCell ref="AM37:AO37"/>
    <mergeCell ref="M39:O39"/>
    <mergeCell ref="P39:R39"/>
    <mergeCell ref="S39:U39"/>
    <mergeCell ref="V39:X40"/>
    <mergeCell ref="Y39:Y40"/>
    <mergeCell ref="Z39:AB39"/>
    <mergeCell ref="BI41:BK42"/>
    <mergeCell ref="Z42:AB42"/>
    <mergeCell ref="AC42:AE42"/>
    <mergeCell ref="AF42:AH42"/>
    <mergeCell ref="AM42:AO42"/>
    <mergeCell ref="AP42:AR42"/>
    <mergeCell ref="AL41:AL42"/>
    <mergeCell ref="AM41:AO41"/>
    <mergeCell ref="AP41:AR41"/>
    <mergeCell ref="AS41:AU41"/>
    <mergeCell ref="AV41:AX42"/>
    <mergeCell ref="AS42:AU42"/>
    <mergeCell ref="BF40:BH40"/>
    <mergeCell ref="BI40:BK40"/>
    <mergeCell ref="AM40:AO40"/>
    <mergeCell ref="AP40:AR40"/>
    <mergeCell ref="AS39:AU39"/>
    <mergeCell ref="AV39:AX39"/>
    <mergeCell ref="AY39:AY40"/>
    <mergeCell ref="AZ39:BB39"/>
    <mergeCell ref="BC39:BE39"/>
    <mergeCell ref="BF39:BH39"/>
    <mergeCell ref="B37:B82"/>
    <mergeCell ref="C37:C38"/>
    <mergeCell ref="D37:D38"/>
    <mergeCell ref="E37:K38"/>
    <mergeCell ref="L37:L38"/>
    <mergeCell ref="M37:O37"/>
    <mergeCell ref="C39:C40"/>
    <mergeCell ref="D39:D40"/>
    <mergeCell ref="E39:K40"/>
    <mergeCell ref="L39:L40"/>
    <mergeCell ref="BI39:BK39"/>
    <mergeCell ref="M40:O40"/>
    <mergeCell ref="P40:R40"/>
    <mergeCell ref="S40:U40"/>
    <mergeCell ref="Z40:AB40"/>
    <mergeCell ref="AC40:AE40"/>
    <mergeCell ref="AF40:AH40"/>
    <mergeCell ref="AC39:AE39"/>
    <mergeCell ref="AF39:AH39"/>
    <mergeCell ref="AL39:AL40"/>
    <mergeCell ref="AM39:AO39"/>
    <mergeCell ref="AP39:AR39"/>
    <mergeCell ref="AP37:AX38"/>
    <mergeCell ref="AY37:AY38"/>
    <mergeCell ref="AZ37:BB37"/>
    <mergeCell ref="BC37:BK38"/>
    <mergeCell ref="M38:O38"/>
    <mergeCell ref="Z38:AB38"/>
    <mergeCell ref="AM38:AO38"/>
    <mergeCell ref="AZ38:BB38"/>
    <mergeCell ref="P37:X38"/>
    <mergeCell ref="Y37:Y38"/>
    <mergeCell ref="D25:D26"/>
    <mergeCell ref="E25:E26"/>
    <mergeCell ref="F25:H25"/>
    <mergeCell ref="I25:K25"/>
    <mergeCell ref="AS36:AU36"/>
    <mergeCell ref="AV36:AX36"/>
    <mergeCell ref="AZ36:BB36"/>
    <mergeCell ref="BC36:BE36"/>
    <mergeCell ref="BF36:BH36"/>
    <mergeCell ref="BI36:BK36"/>
    <mergeCell ref="Z36:AB36"/>
    <mergeCell ref="AC36:AE36"/>
    <mergeCell ref="AF36:AH36"/>
    <mergeCell ref="AI36:AK36"/>
    <mergeCell ref="AM36:AO36"/>
    <mergeCell ref="AP36:AR36"/>
    <mergeCell ref="F36:H36"/>
    <mergeCell ref="I36:K36"/>
    <mergeCell ref="M36:O36"/>
    <mergeCell ref="P36:R36"/>
    <mergeCell ref="S36:U36"/>
    <mergeCell ref="V36:X36"/>
    <mergeCell ref="E29:E30"/>
    <mergeCell ref="F29:H29"/>
    <mergeCell ref="I29:K29"/>
    <mergeCell ref="L29:L30"/>
    <mergeCell ref="B35:D35"/>
    <mergeCell ref="E35:K35"/>
    <mergeCell ref="L35:X35"/>
    <mergeCell ref="Y35:AK35"/>
    <mergeCell ref="AL35:AX35"/>
    <mergeCell ref="AY35:BK35"/>
    <mergeCell ref="B34:C34"/>
    <mergeCell ref="E34:K34"/>
    <mergeCell ref="L34:X34"/>
    <mergeCell ref="Y34:AK34"/>
    <mergeCell ref="AL34:AX34"/>
    <mergeCell ref="AY34:BK34"/>
    <mergeCell ref="Z32:AB32"/>
    <mergeCell ref="AC32:AE32"/>
    <mergeCell ref="AF32:AH32"/>
    <mergeCell ref="AI32:AK32"/>
    <mergeCell ref="AM32:AO32"/>
    <mergeCell ref="AP32:AR32"/>
    <mergeCell ref="AL31:AL32"/>
    <mergeCell ref="AM31:AO31"/>
    <mergeCell ref="AP31:AR31"/>
    <mergeCell ref="AS31:AU31"/>
    <mergeCell ref="AV31:AX31"/>
    <mergeCell ref="AY31:BK32"/>
    <mergeCell ref="AS32:AU32"/>
    <mergeCell ref="AV32:AX32"/>
    <mergeCell ref="B25:B32"/>
    <mergeCell ref="C25:C26"/>
    <mergeCell ref="AI30:AK30"/>
    <mergeCell ref="C31:C32"/>
    <mergeCell ref="D31:D32"/>
    <mergeCell ref="E31:K32"/>
    <mergeCell ref="L31:X32"/>
    <mergeCell ref="Y31:Y32"/>
    <mergeCell ref="Z31:AB31"/>
    <mergeCell ref="AC31:AE31"/>
    <mergeCell ref="AF31:AH31"/>
    <mergeCell ref="AI31:AK31"/>
    <mergeCell ref="AI29:AK29"/>
    <mergeCell ref="AL29:AX30"/>
    <mergeCell ref="F28:H28"/>
    <mergeCell ref="I28:K28"/>
    <mergeCell ref="C29:C30"/>
    <mergeCell ref="D29:D30"/>
    <mergeCell ref="AY29:BK30"/>
    <mergeCell ref="F30:H30"/>
    <mergeCell ref="I30:K30"/>
    <mergeCell ref="M30:O30"/>
    <mergeCell ref="P30:R30"/>
    <mergeCell ref="S30:U30"/>
    <mergeCell ref="V30:X30"/>
    <mergeCell ref="Z30:AB30"/>
    <mergeCell ref="S29:U29"/>
    <mergeCell ref="V29:X29"/>
    <mergeCell ref="Y29:Y30"/>
    <mergeCell ref="Z29:AB29"/>
    <mergeCell ref="AC29:AE29"/>
    <mergeCell ref="AF29:AH29"/>
    <mergeCell ref="AC30:AE30"/>
    <mergeCell ref="AF30:AH30"/>
    <mergeCell ref="M29:O29"/>
    <mergeCell ref="P29:R29"/>
    <mergeCell ref="AS28:AU28"/>
    <mergeCell ref="AV28:AX28"/>
    <mergeCell ref="AZ28:BB28"/>
    <mergeCell ref="BC28:BE28"/>
    <mergeCell ref="BF28:BH28"/>
    <mergeCell ref="BI28:BK28"/>
    <mergeCell ref="M28:O28"/>
    <mergeCell ref="P28:R28"/>
    <mergeCell ref="S28:U28"/>
    <mergeCell ref="V28:X28"/>
    <mergeCell ref="Z28:AB28"/>
    <mergeCell ref="AC28:AE28"/>
    <mergeCell ref="AV27:AX27"/>
    <mergeCell ref="AY27:AY28"/>
    <mergeCell ref="AZ27:BB27"/>
    <mergeCell ref="BC27:BE27"/>
    <mergeCell ref="BF27:BH27"/>
    <mergeCell ref="BI27:BK27"/>
    <mergeCell ref="AF27:AH27"/>
    <mergeCell ref="AI27:AK27"/>
    <mergeCell ref="AL27:AL28"/>
    <mergeCell ref="AM27:AO27"/>
    <mergeCell ref="AP27:AR27"/>
    <mergeCell ref="AS27:AU27"/>
    <mergeCell ref="AF28:AH28"/>
    <mergeCell ref="AI28:AK28"/>
    <mergeCell ref="AM28:AO28"/>
    <mergeCell ref="AP28:AR28"/>
    <mergeCell ref="P27:R27"/>
    <mergeCell ref="S27:U27"/>
    <mergeCell ref="V27:X27"/>
    <mergeCell ref="Y27:Y28"/>
    <mergeCell ref="Z27:AB27"/>
    <mergeCell ref="AC27:AE27"/>
    <mergeCell ref="BC26:BE26"/>
    <mergeCell ref="BF26:BH26"/>
    <mergeCell ref="BI26:BK26"/>
    <mergeCell ref="C27:C28"/>
    <mergeCell ref="D27:D28"/>
    <mergeCell ref="E27:E28"/>
    <mergeCell ref="F27:H27"/>
    <mergeCell ref="I27:K27"/>
    <mergeCell ref="L27:L28"/>
    <mergeCell ref="M27:O27"/>
    <mergeCell ref="BF25:BH25"/>
    <mergeCell ref="BI25:BK25"/>
    <mergeCell ref="F26:H26"/>
    <mergeCell ref="I26:K26"/>
    <mergeCell ref="M26:O26"/>
    <mergeCell ref="P26:R26"/>
    <mergeCell ref="S26:U26"/>
    <mergeCell ref="V26:X26"/>
    <mergeCell ref="Z26:AB26"/>
    <mergeCell ref="AC26:AE26"/>
    <mergeCell ref="AP25:AR25"/>
    <mergeCell ref="AS25:AU25"/>
    <mergeCell ref="AV25:AX25"/>
    <mergeCell ref="AY25:AY26"/>
    <mergeCell ref="AZ25:BB25"/>
    <mergeCell ref="BC25:BE25"/>
    <mergeCell ref="AP26:AR26"/>
    <mergeCell ref="AS26:AU26"/>
    <mergeCell ref="Y23:Y24"/>
    <mergeCell ref="Z23:AB23"/>
    <mergeCell ref="AC23:AE23"/>
    <mergeCell ref="AL23:AX24"/>
    <mergeCell ref="AY23:BK24"/>
    <mergeCell ref="Z24:AB24"/>
    <mergeCell ref="AC24:AE24"/>
    <mergeCell ref="M22:O22"/>
    <mergeCell ref="P22:R22"/>
    <mergeCell ref="S22:U22"/>
    <mergeCell ref="V22:X22"/>
    <mergeCell ref="C23:C24"/>
    <mergeCell ref="D23:D24"/>
    <mergeCell ref="E23:K24"/>
    <mergeCell ref="L23:X24"/>
    <mergeCell ref="AV26:AX26"/>
    <mergeCell ref="AZ26:BB26"/>
    <mergeCell ref="Z25:AB25"/>
    <mergeCell ref="AC25:AE25"/>
    <mergeCell ref="AF25:AH25"/>
    <mergeCell ref="AI25:AK25"/>
    <mergeCell ref="AL25:AL26"/>
    <mergeCell ref="AM25:AO25"/>
    <mergeCell ref="AF26:AH26"/>
    <mergeCell ref="AI26:AK26"/>
    <mergeCell ref="AM26:AO26"/>
    <mergeCell ref="L25:L26"/>
    <mergeCell ref="M25:O25"/>
    <mergeCell ref="P25:R25"/>
    <mergeCell ref="S25:U25"/>
    <mergeCell ref="V25:X25"/>
    <mergeCell ref="Y25:Y26"/>
    <mergeCell ref="P21:R21"/>
    <mergeCell ref="S21:U21"/>
    <mergeCell ref="V21:X21"/>
    <mergeCell ref="Y21:AK22"/>
    <mergeCell ref="AL21:AX22"/>
    <mergeCell ref="AY21:BK22"/>
    <mergeCell ref="Y19:AK20"/>
    <mergeCell ref="AL19:AX20"/>
    <mergeCell ref="AY19:BK20"/>
    <mergeCell ref="F20:H20"/>
    <mergeCell ref="I20:K20"/>
    <mergeCell ref="C21:C22"/>
    <mergeCell ref="D21:D22"/>
    <mergeCell ref="E21:K22"/>
    <mergeCell ref="L21:L22"/>
    <mergeCell ref="M21:O21"/>
    <mergeCell ref="AL17:AX18"/>
    <mergeCell ref="AY17:BK18"/>
    <mergeCell ref="F18:H18"/>
    <mergeCell ref="I18:K18"/>
    <mergeCell ref="C19:C20"/>
    <mergeCell ref="D19:D20"/>
    <mergeCell ref="E19:E20"/>
    <mergeCell ref="F19:H19"/>
    <mergeCell ref="I19:K19"/>
    <mergeCell ref="L19:X20"/>
    <mergeCell ref="C17:C18"/>
    <mergeCell ref="D17:D18"/>
    <mergeCell ref="E17:E18"/>
    <mergeCell ref="F17:H17"/>
    <mergeCell ref="I17:K17"/>
    <mergeCell ref="L17:X18"/>
    <mergeCell ref="L13:L14"/>
    <mergeCell ref="M13:O13"/>
    <mergeCell ref="P13:R13"/>
    <mergeCell ref="S13:U13"/>
    <mergeCell ref="F14:H14"/>
    <mergeCell ref="I14:K14"/>
    <mergeCell ref="Y17:AK18"/>
    <mergeCell ref="AM15:AO15"/>
    <mergeCell ref="AP15:AR15"/>
    <mergeCell ref="AS15:AU15"/>
    <mergeCell ref="AV15:AX16"/>
    <mergeCell ref="AY15:BK16"/>
    <mergeCell ref="F16:H16"/>
    <mergeCell ref="I16:K16"/>
    <mergeCell ref="Z16:AB16"/>
    <mergeCell ref="AC16:AE16"/>
    <mergeCell ref="AF16:AH16"/>
    <mergeCell ref="Y15:Y16"/>
    <mergeCell ref="Z15:AB15"/>
    <mergeCell ref="AC15:AE15"/>
    <mergeCell ref="AF15:AH15"/>
    <mergeCell ref="AI15:AK16"/>
    <mergeCell ref="AL15:AL16"/>
    <mergeCell ref="V14:X14"/>
    <mergeCell ref="AM14:AO14"/>
    <mergeCell ref="AP14:AR14"/>
    <mergeCell ref="AS14:AU14"/>
    <mergeCell ref="AV14:AX14"/>
    <mergeCell ref="AV13:AX13"/>
    <mergeCell ref="C15:C16"/>
    <mergeCell ref="D15:D16"/>
    <mergeCell ref="E15:E16"/>
    <mergeCell ref="F15:H15"/>
    <mergeCell ref="I15:K15"/>
    <mergeCell ref="L15:X16"/>
    <mergeCell ref="AY13:AY14"/>
    <mergeCell ref="AZ13:BB13"/>
    <mergeCell ref="BC13:BE13"/>
    <mergeCell ref="BF13:BH13"/>
    <mergeCell ref="BI13:BK13"/>
    <mergeCell ref="AZ14:BB14"/>
    <mergeCell ref="BC14:BE14"/>
    <mergeCell ref="BF14:BH14"/>
    <mergeCell ref="BI14:BK14"/>
    <mergeCell ref="V13:X13"/>
    <mergeCell ref="Y13:AK14"/>
    <mergeCell ref="AL13:AL14"/>
    <mergeCell ref="AM13:AO13"/>
    <mergeCell ref="AP13:AR13"/>
    <mergeCell ref="AS13:AU13"/>
    <mergeCell ref="AM16:AO16"/>
    <mergeCell ref="AP16:AR16"/>
    <mergeCell ref="AS16:AU16"/>
    <mergeCell ref="F13:H13"/>
    <mergeCell ref="I13:K13"/>
    <mergeCell ref="BF11:BH11"/>
    <mergeCell ref="BI11:BK12"/>
    <mergeCell ref="AZ12:BB12"/>
    <mergeCell ref="BC12:BE12"/>
    <mergeCell ref="BF12:BH12"/>
    <mergeCell ref="AF11:AH11"/>
    <mergeCell ref="AI11:AK12"/>
    <mergeCell ref="AL11:AL12"/>
    <mergeCell ref="AM11:AO11"/>
    <mergeCell ref="AP11:AR11"/>
    <mergeCell ref="AS11:AU11"/>
    <mergeCell ref="AM12:AO12"/>
    <mergeCell ref="AP12:AR12"/>
    <mergeCell ref="AS12:AU12"/>
    <mergeCell ref="AI9:AK9"/>
    <mergeCell ref="AI10:AK10"/>
    <mergeCell ref="M14:O14"/>
    <mergeCell ref="P14:R14"/>
    <mergeCell ref="M12:O12"/>
    <mergeCell ref="P12:R12"/>
    <mergeCell ref="S12:U12"/>
    <mergeCell ref="Z12:AB12"/>
    <mergeCell ref="AC12:AE12"/>
    <mergeCell ref="AF12:AH12"/>
    <mergeCell ref="AV11:AX12"/>
    <mergeCell ref="P11:R11"/>
    <mergeCell ref="S11:U11"/>
    <mergeCell ref="V11:X12"/>
    <mergeCell ref="Y11:Y12"/>
    <mergeCell ref="Z11:AB11"/>
    <mergeCell ref="AC11:AE11"/>
    <mergeCell ref="S14:U14"/>
    <mergeCell ref="Z7:AB7"/>
    <mergeCell ref="AC7:AE7"/>
    <mergeCell ref="AZ10:BB10"/>
    <mergeCell ref="BC10:BE10"/>
    <mergeCell ref="BF10:BH10"/>
    <mergeCell ref="C11:C12"/>
    <mergeCell ref="D11:D12"/>
    <mergeCell ref="E11:E12"/>
    <mergeCell ref="F11:H11"/>
    <mergeCell ref="I11:K12"/>
    <mergeCell ref="L11:L12"/>
    <mergeCell ref="M11:O11"/>
    <mergeCell ref="AZ9:BB9"/>
    <mergeCell ref="BC9:BE9"/>
    <mergeCell ref="BF9:BH9"/>
    <mergeCell ref="F12:H12"/>
    <mergeCell ref="BI9:BK10"/>
    <mergeCell ref="Z10:AB10"/>
    <mergeCell ref="AC10:AE10"/>
    <mergeCell ref="AF10:AH10"/>
    <mergeCell ref="AM10:AO10"/>
    <mergeCell ref="AP10:AR10"/>
    <mergeCell ref="AS10:AU10"/>
    <mergeCell ref="AL9:AL10"/>
    <mergeCell ref="AM9:AO9"/>
    <mergeCell ref="AP9:AR9"/>
    <mergeCell ref="AS9:AU9"/>
    <mergeCell ref="AV9:AX10"/>
    <mergeCell ref="AY9:AY10"/>
    <mergeCell ref="AY11:AY12"/>
    <mergeCell ref="AZ11:BB11"/>
    <mergeCell ref="BC11:BE11"/>
    <mergeCell ref="C13:C14"/>
    <mergeCell ref="D13:D14"/>
    <mergeCell ref="E13:E14"/>
    <mergeCell ref="BF8:BH8"/>
    <mergeCell ref="C9:C10"/>
    <mergeCell ref="D9:D10"/>
    <mergeCell ref="E9:K10"/>
    <mergeCell ref="L9:X10"/>
    <mergeCell ref="Y9:Y10"/>
    <mergeCell ref="Z9:AB9"/>
    <mergeCell ref="AC9:AE9"/>
    <mergeCell ref="AF9:AH9"/>
    <mergeCell ref="BF7:BH7"/>
    <mergeCell ref="BI7:BK8"/>
    <mergeCell ref="F8:H8"/>
    <mergeCell ref="I8:K8"/>
    <mergeCell ref="M8:O8"/>
    <mergeCell ref="P8:R8"/>
    <mergeCell ref="S8:U8"/>
    <mergeCell ref="Z8:AB8"/>
    <mergeCell ref="AC8:AE8"/>
    <mergeCell ref="AF8:AH8"/>
    <mergeCell ref="AP7:AR7"/>
    <mergeCell ref="AS7:AU7"/>
    <mergeCell ref="AV7:AX8"/>
    <mergeCell ref="AY7:AY8"/>
    <mergeCell ref="AZ7:BB7"/>
    <mergeCell ref="BC7:BE7"/>
    <mergeCell ref="AP8:AR8"/>
    <mergeCell ref="AS8:AU8"/>
    <mergeCell ref="AZ8:BB8"/>
    <mergeCell ref="BC8:BE8"/>
    <mergeCell ref="AY5:BK5"/>
    <mergeCell ref="B2:BK2"/>
    <mergeCell ref="B4:C4"/>
    <mergeCell ref="E4:K4"/>
    <mergeCell ref="L4:X4"/>
    <mergeCell ref="Y4:AK4"/>
    <mergeCell ref="AL4:AX4"/>
    <mergeCell ref="AY4:BK4"/>
    <mergeCell ref="C146:C147"/>
    <mergeCell ref="D146:D147"/>
    <mergeCell ref="AL146:AX147"/>
    <mergeCell ref="AY146:BK147"/>
    <mergeCell ref="AS6:AU6"/>
    <mergeCell ref="AV6:AX6"/>
    <mergeCell ref="AZ6:BB6"/>
    <mergeCell ref="BC6:BE6"/>
    <mergeCell ref="BF6:BH6"/>
    <mergeCell ref="BI6:BK6"/>
    <mergeCell ref="Z6:AB6"/>
    <mergeCell ref="AC6:AE6"/>
    <mergeCell ref="AF6:AH6"/>
    <mergeCell ref="AI6:AK6"/>
    <mergeCell ref="AM6:AO6"/>
    <mergeCell ref="AP6:AR6"/>
    <mergeCell ref="F6:H6"/>
    <mergeCell ref="I6:K6"/>
    <mergeCell ref="M6:O6"/>
    <mergeCell ref="P6:R6"/>
    <mergeCell ref="S6:U6"/>
    <mergeCell ref="V6:X6"/>
    <mergeCell ref="AF7:AH7"/>
    <mergeCell ref="AI7:AK8"/>
    <mergeCell ref="C138:C139"/>
    <mergeCell ref="D138:D139"/>
    <mergeCell ref="E138:E139"/>
    <mergeCell ref="F138:H138"/>
    <mergeCell ref="I138:K138"/>
    <mergeCell ref="C140:C141"/>
    <mergeCell ref="D140:D141"/>
    <mergeCell ref="E140:E141"/>
    <mergeCell ref="F140:H140"/>
    <mergeCell ref="I140:K140"/>
    <mergeCell ref="L140:X141"/>
    <mergeCell ref="Y140:AK141"/>
    <mergeCell ref="B5:D5"/>
    <mergeCell ref="E5:K5"/>
    <mergeCell ref="L5:X5"/>
    <mergeCell ref="Y5:AK5"/>
    <mergeCell ref="AL5:AX5"/>
    <mergeCell ref="AL7:AL8"/>
    <mergeCell ref="AM7:AO7"/>
    <mergeCell ref="AM8:AO8"/>
    <mergeCell ref="L7:L8"/>
    <mergeCell ref="M7:O7"/>
    <mergeCell ref="P7:R7"/>
    <mergeCell ref="S7:U7"/>
    <mergeCell ref="V7:X8"/>
    <mergeCell ref="Y7:Y8"/>
    <mergeCell ref="B7:B24"/>
    <mergeCell ref="C7:C8"/>
    <mergeCell ref="D7:D8"/>
    <mergeCell ref="E7:E8"/>
    <mergeCell ref="F7:H7"/>
    <mergeCell ref="I7:K7"/>
    <mergeCell ref="AY140:BK141"/>
    <mergeCell ref="F141:H141"/>
    <mergeCell ref="I141:K141"/>
    <mergeCell ref="AI144:AK145"/>
    <mergeCell ref="F139:H139"/>
    <mergeCell ref="I139:K139"/>
    <mergeCell ref="L138:X139"/>
    <mergeCell ref="Y138:AK139"/>
    <mergeCell ref="AL138:AX139"/>
    <mergeCell ref="AY138:BK139"/>
    <mergeCell ref="E146:E147"/>
    <mergeCell ref="F146:H146"/>
    <mergeCell ref="I146:K146"/>
    <mergeCell ref="F147:H147"/>
    <mergeCell ref="I147:K147"/>
    <mergeCell ref="L146:X147"/>
    <mergeCell ref="Y146:AK147"/>
    <mergeCell ref="AM142:AO142"/>
    <mergeCell ref="AP142:AR142"/>
    <mergeCell ref="AS142:AU142"/>
    <mergeCell ref="AV142:AX142"/>
    <mergeCell ref="AI143:AK143"/>
    <mergeCell ref="AM143:AO143"/>
    <mergeCell ref="AP143:AR143"/>
    <mergeCell ref="AS143:AU143"/>
    <mergeCell ref="S142:U142"/>
    <mergeCell ref="V142:X142"/>
    <mergeCell ref="Y142:Y143"/>
    <mergeCell ref="Z142:AB142"/>
    <mergeCell ref="AC142:AE142"/>
    <mergeCell ref="AF142:AH142"/>
    <mergeCell ref="V143:X143"/>
  </mergeCells>
  <hyperlinks>
    <hyperlink ref="B166" r:id="rId1" xr:uid="{546A85D0-8898-4B4D-BD8B-4982DB0D3BAD}"/>
  </hyperlinks>
  <pageMargins left="0.7" right="0.7" top="0.75" bottom="0.75" header="0.3" footer="0.3"/>
  <pageSetup scale="50" orientation="landscape" r:id="rId2"/>
  <ignoredErrors>
    <ignoredError sqref="Z26 Z28 Z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C99C-37C7-4FAA-9C45-F80138CA32EB}">
  <dimension ref="B2:I36"/>
  <sheetViews>
    <sheetView zoomScale="80" zoomScaleNormal="80" zoomScaleSheetLayoutView="80" workbookViewId="0"/>
  </sheetViews>
  <sheetFormatPr defaultColWidth="11.42578125" defaultRowHeight="15"/>
  <cols>
    <col min="1" max="1" width="4.42578125" customWidth="1"/>
    <col min="2" max="2" width="33" customWidth="1"/>
    <col min="3" max="3" width="33.85546875" customWidth="1"/>
    <col min="4" max="4" width="31.85546875" customWidth="1"/>
    <col min="5" max="5" width="38.85546875" customWidth="1"/>
    <col min="6" max="6" width="18.42578125" style="285" customWidth="1"/>
    <col min="7" max="9" width="11.42578125" style="285"/>
  </cols>
  <sheetData>
    <row r="2" spans="2:6" ht="19.5">
      <c r="B2" s="311" t="s">
        <v>48</v>
      </c>
      <c r="C2" s="312"/>
      <c r="D2" s="312"/>
      <c r="E2" s="312"/>
      <c r="F2" s="284"/>
    </row>
    <row r="3" spans="2:6" ht="24.75" customHeight="1">
      <c r="B3" s="182" t="s">
        <v>49</v>
      </c>
      <c r="C3" s="313" t="s">
        <v>50</v>
      </c>
      <c r="D3" s="314"/>
      <c r="E3" s="179" t="s">
        <v>51</v>
      </c>
      <c r="F3" s="284"/>
    </row>
    <row r="4" spans="2:6" ht="67.5" customHeight="1" thickBot="1">
      <c r="B4" s="182" t="s">
        <v>52</v>
      </c>
      <c r="C4" s="310" t="s">
        <v>53</v>
      </c>
      <c r="D4" s="310"/>
      <c r="E4" s="118" t="s">
        <v>54</v>
      </c>
      <c r="F4" s="286"/>
    </row>
    <row r="5" spans="2:6" ht="99" customHeight="1" thickBot="1">
      <c r="B5" s="182" t="s">
        <v>55</v>
      </c>
      <c r="C5" s="310" t="s">
        <v>56</v>
      </c>
      <c r="D5" s="310"/>
      <c r="E5" s="118" t="s">
        <v>57</v>
      </c>
      <c r="F5" s="286"/>
    </row>
    <row r="6" spans="2:6" ht="63.75" customHeight="1" thickBot="1">
      <c r="B6" s="182" t="s">
        <v>58</v>
      </c>
      <c r="C6" s="310" t="s">
        <v>59</v>
      </c>
      <c r="D6" s="310"/>
      <c r="E6" s="118" t="s">
        <v>60</v>
      </c>
      <c r="F6" s="286"/>
    </row>
    <row r="7" spans="2:6" ht="57" customHeight="1" thickBot="1">
      <c r="B7" s="182" t="s">
        <v>61</v>
      </c>
      <c r="C7" s="310" t="s">
        <v>62</v>
      </c>
      <c r="D7" s="310"/>
      <c r="E7" s="118" t="s">
        <v>60</v>
      </c>
      <c r="F7" s="286"/>
    </row>
    <row r="8" spans="2:6" ht="45.75" customHeight="1" thickBot="1">
      <c r="B8" s="182" t="s">
        <v>63</v>
      </c>
      <c r="C8" s="310" t="s">
        <v>64</v>
      </c>
      <c r="D8" s="310"/>
      <c r="E8" s="118" t="s">
        <v>60</v>
      </c>
      <c r="F8" s="286"/>
    </row>
    <row r="9" spans="2:6" ht="72" customHeight="1" thickBot="1">
      <c r="B9" s="182" t="s">
        <v>65</v>
      </c>
      <c r="C9" s="310" t="s">
        <v>66</v>
      </c>
      <c r="D9" s="310"/>
      <c r="E9" s="118" t="s">
        <v>67</v>
      </c>
      <c r="F9" s="286"/>
    </row>
    <row r="10" spans="2:6" ht="39.75" thickBot="1">
      <c r="B10" s="119" t="s">
        <v>68</v>
      </c>
      <c r="C10" s="310" t="s">
        <v>69</v>
      </c>
      <c r="D10" s="310"/>
      <c r="E10" s="118" t="s">
        <v>60</v>
      </c>
      <c r="F10" s="286"/>
    </row>
    <row r="11" spans="2:6" ht="39.75" thickBot="1">
      <c r="B11" s="119" t="s">
        <v>70</v>
      </c>
      <c r="C11" s="310" t="s">
        <v>71</v>
      </c>
      <c r="D11" s="310"/>
      <c r="E11" s="118" t="s">
        <v>60</v>
      </c>
      <c r="F11" s="286"/>
    </row>
    <row r="12" spans="2:6" ht="39.75" thickBot="1">
      <c r="B12" s="119" t="s">
        <v>72</v>
      </c>
      <c r="C12" s="310" t="s">
        <v>73</v>
      </c>
      <c r="D12" s="310"/>
      <c r="E12" s="118" t="s">
        <v>60</v>
      </c>
      <c r="F12" s="286"/>
    </row>
    <row r="13" spans="2:6" ht="76.5" customHeight="1" thickBot="1">
      <c r="B13" s="119" t="s">
        <v>74</v>
      </c>
      <c r="C13" s="310" t="s">
        <v>75</v>
      </c>
      <c r="D13" s="310"/>
      <c r="E13" s="118" t="s">
        <v>60</v>
      </c>
      <c r="F13" s="286"/>
    </row>
    <row r="14" spans="2:6" ht="35.450000000000003" customHeight="1" thickBot="1">
      <c r="B14" s="317" t="s">
        <v>76</v>
      </c>
      <c r="C14" s="318"/>
      <c r="D14" s="318"/>
      <c r="E14" s="318"/>
      <c r="F14" s="284"/>
    </row>
    <row r="15" spans="2:6" ht="37.5" customHeight="1">
      <c r="B15" s="120" t="s">
        <v>77</v>
      </c>
      <c r="C15" s="121" t="s">
        <v>78</v>
      </c>
      <c r="D15" s="121" t="s">
        <v>79</v>
      </c>
      <c r="E15" s="121" t="s">
        <v>80</v>
      </c>
      <c r="F15" s="287"/>
    </row>
    <row r="16" spans="2:6" ht="30.75" customHeight="1">
      <c r="B16" s="81" t="s">
        <v>81</v>
      </c>
      <c r="C16" s="81" t="s">
        <v>52</v>
      </c>
      <c r="D16" s="9" t="s">
        <v>82</v>
      </c>
      <c r="E16" s="123" t="s">
        <v>83</v>
      </c>
      <c r="F16" s="288"/>
    </row>
    <row r="17" spans="2:6" ht="78">
      <c r="B17" s="81" t="s">
        <v>84</v>
      </c>
      <c r="C17" s="81" t="s">
        <v>85</v>
      </c>
      <c r="D17" s="9" t="s">
        <v>86</v>
      </c>
      <c r="E17" s="76" t="s">
        <v>87</v>
      </c>
      <c r="F17" s="289"/>
    </row>
    <row r="18" spans="2:6" ht="58.5">
      <c r="B18" s="81" t="s">
        <v>88</v>
      </c>
      <c r="C18" s="81" t="s">
        <v>85</v>
      </c>
      <c r="D18" s="319" t="s">
        <v>89</v>
      </c>
      <c r="E18" s="320" t="s">
        <v>90</v>
      </c>
      <c r="F18" s="290"/>
    </row>
    <row r="19" spans="2:6" ht="78">
      <c r="B19" s="81" t="s">
        <v>91</v>
      </c>
      <c r="C19" s="81" t="s">
        <v>85</v>
      </c>
      <c r="D19" s="319"/>
      <c r="E19" s="320"/>
      <c r="F19" s="290"/>
    </row>
    <row r="20" spans="2:6" ht="38.25" customHeight="1">
      <c r="B20" s="81" t="s">
        <v>92</v>
      </c>
      <c r="C20" s="81" t="s">
        <v>85</v>
      </c>
      <c r="D20" s="315" t="s">
        <v>93</v>
      </c>
      <c r="E20" s="316" t="s">
        <v>94</v>
      </c>
      <c r="F20" s="288"/>
    </row>
    <row r="21" spans="2:6" ht="38.25" customHeight="1">
      <c r="B21" s="81" t="s">
        <v>95</v>
      </c>
      <c r="C21" s="81" t="s">
        <v>85</v>
      </c>
      <c r="D21" s="315"/>
      <c r="E21" s="316"/>
      <c r="F21" s="288"/>
    </row>
    <row r="22" spans="2:6" ht="39">
      <c r="B22" s="81" t="s">
        <v>96</v>
      </c>
      <c r="C22" s="81" t="s">
        <v>97</v>
      </c>
      <c r="D22" s="315" t="s">
        <v>98</v>
      </c>
      <c r="E22" s="316" t="s">
        <v>99</v>
      </c>
      <c r="F22" s="288"/>
    </row>
    <row r="23" spans="2:6" ht="39">
      <c r="B23" s="81" t="s">
        <v>100</v>
      </c>
      <c r="C23" s="81" t="s">
        <v>101</v>
      </c>
      <c r="D23" s="315"/>
      <c r="E23" s="316"/>
      <c r="F23" s="288"/>
    </row>
    <row r="24" spans="2:6" ht="39">
      <c r="B24" s="81" t="s">
        <v>102</v>
      </c>
      <c r="C24" s="81" t="s">
        <v>101</v>
      </c>
      <c r="D24" s="315"/>
      <c r="E24" s="316"/>
      <c r="F24" s="288"/>
    </row>
    <row r="25" spans="2:6" ht="19.5">
      <c r="B25" s="81" t="s">
        <v>103</v>
      </c>
      <c r="C25" s="81" t="s">
        <v>101</v>
      </c>
      <c r="D25" s="315"/>
      <c r="E25" s="316"/>
      <c r="F25" s="288"/>
    </row>
    <row r="26" spans="2:6" ht="97.5">
      <c r="B26" s="81" t="s">
        <v>104</v>
      </c>
      <c r="C26" s="81" t="s">
        <v>70</v>
      </c>
      <c r="D26" s="9" t="s">
        <v>105</v>
      </c>
      <c r="E26" s="177" t="s">
        <v>106</v>
      </c>
      <c r="F26" s="288"/>
    </row>
    <row r="27" spans="2:6" ht="58.5">
      <c r="B27" s="81" t="s">
        <v>107</v>
      </c>
      <c r="C27" s="81" t="s">
        <v>108</v>
      </c>
      <c r="D27" s="319" t="s">
        <v>109</v>
      </c>
      <c r="E27" s="321" t="s">
        <v>110</v>
      </c>
      <c r="F27" s="291"/>
    </row>
    <row r="28" spans="2:6" ht="58.5">
      <c r="B28" s="81" t="s">
        <v>111</v>
      </c>
      <c r="C28" s="81" t="s">
        <v>108</v>
      </c>
      <c r="D28" s="315"/>
      <c r="E28" s="321"/>
      <c r="F28" s="291"/>
    </row>
    <row r="29" spans="2:6" ht="97.5">
      <c r="B29" s="81" t="s">
        <v>112</v>
      </c>
      <c r="C29" s="81" t="s">
        <v>108</v>
      </c>
      <c r="D29" s="315"/>
      <c r="E29" s="321"/>
      <c r="F29" s="291"/>
    </row>
    <row r="30" spans="2:6" ht="39">
      <c r="B30" s="81" t="s">
        <v>113</v>
      </c>
      <c r="C30" s="81" t="s">
        <v>108</v>
      </c>
      <c r="D30" s="315"/>
      <c r="E30" s="321"/>
      <c r="F30" s="291"/>
    </row>
    <row r="31" spans="2:6" ht="58.5">
      <c r="B31" s="81" t="s">
        <v>114</v>
      </c>
      <c r="C31" s="81" t="s">
        <v>115</v>
      </c>
      <c r="D31" s="9" t="s">
        <v>116</v>
      </c>
      <c r="E31" s="177" t="s">
        <v>117</v>
      </c>
      <c r="F31" s="288"/>
    </row>
    <row r="32" spans="2:6" ht="58.5">
      <c r="B32" s="81" t="s">
        <v>118</v>
      </c>
      <c r="C32" s="81" t="s">
        <v>119</v>
      </c>
      <c r="D32" s="319" t="s">
        <v>120</v>
      </c>
      <c r="E32" s="322" t="s">
        <v>121</v>
      </c>
      <c r="F32" s="292"/>
    </row>
    <row r="33" spans="2:6" ht="58.5">
      <c r="B33" s="81" t="s">
        <v>122</v>
      </c>
      <c r="C33" s="81" t="s">
        <v>119</v>
      </c>
      <c r="D33" s="319"/>
      <c r="E33" s="322"/>
      <c r="F33" s="292"/>
    </row>
    <row r="34" spans="2:6" ht="58.5">
      <c r="B34" s="81" t="s">
        <v>123</v>
      </c>
      <c r="C34" s="81" t="s">
        <v>119</v>
      </c>
      <c r="D34" s="319"/>
      <c r="E34" s="322"/>
      <c r="F34" s="292"/>
    </row>
    <row r="35" spans="2:6" ht="58.5">
      <c r="B35" s="81" t="s">
        <v>124</v>
      </c>
      <c r="C35" s="81" t="s">
        <v>125</v>
      </c>
      <c r="D35" s="315" t="s">
        <v>126</v>
      </c>
      <c r="E35" s="316" t="s">
        <v>127</v>
      </c>
      <c r="F35" s="288"/>
    </row>
    <row r="36" spans="2:6" ht="58.5">
      <c r="B36" s="81" t="s">
        <v>128</v>
      </c>
      <c r="C36" s="81" t="s">
        <v>125</v>
      </c>
      <c r="D36" s="315"/>
      <c r="E36" s="316"/>
      <c r="F36" s="288"/>
    </row>
  </sheetData>
  <mergeCells count="25">
    <mergeCell ref="D27:D30"/>
    <mergeCell ref="E27:E30"/>
    <mergeCell ref="D32:D34"/>
    <mergeCell ref="E32:E34"/>
    <mergeCell ref="D35:D36"/>
    <mergeCell ref="E35:E36"/>
    <mergeCell ref="D22:D25"/>
    <mergeCell ref="E22:E25"/>
    <mergeCell ref="C8:D8"/>
    <mergeCell ref="C9:D9"/>
    <mergeCell ref="C10:D10"/>
    <mergeCell ref="C11:D11"/>
    <mergeCell ref="C12:D12"/>
    <mergeCell ref="C13:D13"/>
    <mergeCell ref="B14:E14"/>
    <mergeCell ref="D18:D19"/>
    <mergeCell ref="E18:E19"/>
    <mergeCell ref="D20:D21"/>
    <mergeCell ref="E20:E21"/>
    <mergeCell ref="C7:D7"/>
    <mergeCell ref="B2:E2"/>
    <mergeCell ref="C3:D3"/>
    <mergeCell ref="C4:D4"/>
    <mergeCell ref="C5:D5"/>
    <mergeCell ref="C6:D6"/>
  </mergeCells>
  <hyperlinks>
    <hyperlink ref="E35" r:id="rId1" xr:uid="{9D5A34BF-4FA6-4ABE-837F-96393504D55C}"/>
    <hyperlink ref="E26" r:id="rId2" xr:uid="{C090E240-8168-4A08-956E-6698CED201DB}"/>
    <hyperlink ref="E31" r:id="rId3" xr:uid="{44A998C4-1B18-4EE7-B172-61D514512CC7}"/>
    <hyperlink ref="E20" r:id="rId4" xr:uid="{FF759CB5-32B5-4540-A640-DF1D1CBBE7DD}"/>
    <hyperlink ref="E18" r:id="rId5" display="dfagudelo@alcaldiabogota.gov.co" xr:uid="{0EC08638-1733-4EA8-A9BE-187C86302B2C}"/>
    <hyperlink ref="E22" r:id="rId6" xr:uid="{32F82B1F-B289-4B56-98D4-C12A11FC32AF}"/>
    <hyperlink ref="E27" r:id="rId7" xr:uid="{C95795E5-0E8A-4555-B5A1-5202B83FF90E}"/>
    <hyperlink ref="E16" r:id="rId8" xr:uid="{5D8868DC-1CC8-45C4-8706-BB20B78F4F6A}"/>
  </hyperlinks>
  <pageMargins left="0.7" right="0.7" top="0.75" bottom="0.75" header="0.3" footer="0.3"/>
  <pageSetup scale="42"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9FA8-3774-4A36-BE60-4FD0999C24BB}">
  <dimension ref="B1:F9"/>
  <sheetViews>
    <sheetView zoomScale="74" workbookViewId="0">
      <selection activeCell="E6" sqref="E6"/>
    </sheetView>
  </sheetViews>
  <sheetFormatPr defaultColWidth="11.42578125" defaultRowHeight="15"/>
  <cols>
    <col min="1" max="1" width="4.7109375" customWidth="1"/>
    <col min="2" max="2" width="29" bestFit="1" customWidth="1"/>
    <col min="3" max="3" width="33.7109375" customWidth="1"/>
    <col min="4" max="4" width="18.28515625" customWidth="1"/>
    <col min="5" max="5" width="61.28515625" customWidth="1"/>
    <col min="6" max="6" width="30.5703125" customWidth="1"/>
  </cols>
  <sheetData>
    <row r="1" spans="2:6" ht="15.75" thickBot="1"/>
    <row r="2" spans="2:6" ht="20.25" customHeight="1" thickBot="1">
      <c r="B2" s="464" t="s">
        <v>1345</v>
      </c>
      <c r="C2" s="465"/>
      <c r="D2" s="465"/>
      <c r="E2" s="465"/>
      <c r="F2" s="465"/>
    </row>
    <row r="3" spans="2:6" ht="57.6" customHeight="1" thickBot="1">
      <c r="B3" s="107" t="s">
        <v>1346</v>
      </c>
      <c r="C3" s="108" t="s">
        <v>1347</v>
      </c>
      <c r="D3" s="107" t="s">
        <v>1348</v>
      </c>
      <c r="E3" s="107" t="s">
        <v>1349</v>
      </c>
      <c r="F3" s="109" t="s">
        <v>1350</v>
      </c>
    </row>
    <row r="4" spans="2:6" ht="42.75" customHeight="1">
      <c r="B4" s="928" t="s">
        <v>1351</v>
      </c>
      <c r="C4" s="925" t="s">
        <v>1352</v>
      </c>
      <c r="D4" s="45" t="s">
        <v>417</v>
      </c>
      <c r="E4" s="45" t="s">
        <v>1353</v>
      </c>
      <c r="F4" s="46" t="s">
        <v>1354</v>
      </c>
    </row>
    <row r="5" spans="2:6" ht="34.5">
      <c r="B5" s="929"/>
      <c r="C5" s="926"/>
      <c r="D5" s="21" t="s">
        <v>1355</v>
      </c>
      <c r="E5" s="21" t="s">
        <v>1356</v>
      </c>
      <c r="F5" s="47" t="s">
        <v>1354</v>
      </c>
    </row>
    <row r="6" spans="2:6" ht="69">
      <c r="B6" s="929"/>
      <c r="C6" s="927"/>
      <c r="D6" s="21" t="s">
        <v>1357</v>
      </c>
      <c r="E6" s="21" t="s">
        <v>1358</v>
      </c>
      <c r="F6" s="47" t="s">
        <v>1354</v>
      </c>
    </row>
    <row r="7" spans="2:6" ht="34.5">
      <c r="B7" s="930"/>
      <c r="C7" s="21" t="s">
        <v>1359</v>
      </c>
      <c r="D7" s="21" t="s">
        <v>417</v>
      </c>
      <c r="E7" s="21" t="s">
        <v>1353</v>
      </c>
      <c r="F7" s="47" t="s">
        <v>1354</v>
      </c>
    </row>
    <row r="8" spans="2:6" ht="34.5">
      <c r="B8" s="931" t="s">
        <v>1360</v>
      </c>
      <c r="C8" s="21" t="s">
        <v>1359</v>
      </c>
      <c r="D8" s="21" t="s">
        <v>417</v>
      </c>
      <c r="E8" s="21" t="s">
        <v>1353</v>
      </c>
      <c r="F8" s="47" t="s">
        <v>1361</v>
      </c>
    </row>
    <row r="9" spans="2:6" ht="35.25" thickBot="1">
      <c r="B9" s="932"/>
      <c r="C9" s="48" t="s">
        <v>1352</v>
      </c>
      <c r="D9" s="48" t="s">
        <v>417</v>
      </c>
      <c r="E9" s="48" t="s">
        <v>1353</v>
      </c>
      <c r="F9" s="49" t="s">
        <v>1361</v>
      </c>
    </row>
  </sheetData>
  <mergeCells count="4">
    <mergeCell ref="C4:C6"/>
    <mergeCell ref="B4:B7"/>
    <mergeCell ref="B8:B9"/>
    <mergeCell ref="B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5A71-F5CE-4792-972D-ACC3F0BA6355}">
  <dimension ref="B1:O7"/>
  <sheetViews>
    <sheetView topLeftCell="A5" zoomScale="80" zoomScaleNormal="80" workbookViewId="0">
      <selection activeCell="E4" sqref="E4"/>
    </sheetView>
  </sheetViews>
  <sheetFormatPr defaultColWidth="11.42578125" defaultRowHeight="15"/>
  <cols>
    <col min="1" max="1" width="4.5703125" customWidth="1"/>
    <col min="4" max="4" width="26.28515625" customWidth="1"/>
    <col min="5" max="5" width="52.28515625" customWidth="1"/>
    <col min="6" max="6" width="45.85546875" customWidth="1"/>
    <col min="9" max="9" width="35.5703125" customWidth="1"/>
    <col min="10" max="10" width="24.85546875" customWidth="1"/>
    <col min="12" max="12" width="13" customWidth="1"/>
    <col min="14" max="14" width="13.7109375" customWidth="1"/>
    <col min="15" max="15" width="17.5703125" customWidth="1"/>
  </cols>
  <sheetData>
    <row r="1" spans="2:15" ht="15.75" thickBot="1"/>
    <row r="2" spans="2:15" ht="20.25" customHeight="1" thickBot="1">
      <c r="B2" s="936" t="s">
        <v>1362</v>
      </c>
      <c r="C2" s="937"/>
      <c r="D2" s="937"/>
      <c r="E2" s="937"/>
      <c r="F2" s="937"/>
      <c r="G2" s="938"/>
      <c r="H2" s="933" t="s">
        <v>1363</v>
      </c>
      <c r="I2" s="934"/>
      <c r="J2" s="934"/>
      <c r="K2" s="935"/>
      <c r="L2" s="936" t="s">
        <v>1364</v>
      </c>
      <c r="M2" s="937"/>
      <c r="N2" s="938"/>
      <c r="O2" s="113" t="s">
        <v>1349</v>
      </c>
    </row>
    <row r="3" spans="2:15" ht="37.15" customHeight="1" thickBot="1">
      <c r="B3" s="110" t="s">
        <v>1365</v>
      </c>
      <c r="C3" s="111" t="s">
        <v>550</v>
      </c>
      <c r="D3" s="111" t="s">
        <v>79</v>
      </c>
      <c r="E3" s="111" t="s">
        <v>447</v>
      </c>
      <c r="F3" s="111" t="s">
        <v>1366</v>
      </c>
      <c r="G3" s="111" t="s">
        <v>1367</v>
      </c>
      <c r="H3" s="111" t="s">
        <v>1368</v>
      </c>
      <c r="I3" s="111" t="s">
        <v>551</v>
      </c>
      <c r="J3" s="111" t="s">
        <v>605</v>
      </c>
      <c r="K3" s="111" t="s">
        <v>1369</v>
      </c>
      <c r="L3" s="111" t="s">
        <v>1370</v>
      </c>
      <c r="M3" s="111" t="s">
        <v>1371</v>
      </c>
      <c r="N3" s="111" t="s">
        <v>1372</v>
      </c>
      <c r="O3" s="112" t="s">
        <v>1349</v>
      </c>
    </row>
    <row r="4" spans="2:15" ht="85.5" customHeight="1">
      <c r="B4" s="218">
        <v>1</v>
      </c>
      <c r="C4" s="219" t="s">
        <v>1373</v>
      </c>
      <c r="D4" s="219" t="s">
        <v>1374</v>
      </c>
      <c r="E4" s="219" t="s">
        <v>1375</v>
      </c>
      <c r="F4" s="219" t="s">
        <v>1361</v>
      </c>
      <c r="G4" s="219" t="s">
        <v>1376</v>
      </c>
      <c r="H4" s="219" t="s">
        <v>1377</v>
      </c>
      <c r="I4" s="219" t="s">
        <v>1378</v>
      </c>
      <c r="J4" s="220" t="s">
        <v>1379</v>
      </c>
      <c r="K4" s="219" t="s">
        <v>1380</v>
      </c>
      <c r="L4" s="219" t="s">
        <v>1381</v>
      </c>
      <c r="M4" s="219" t="s">
        <v>1382</v>
      </c>
      <c r="N4" s="219" t="s">
        <v>1383</v>
      </c>
      <c r="O4" s="221" t="s">
        <v>1384</v>
      </c>
    </row>
    <row r="5" spans="2:15" ht="100.5" customHeight="1">
      <c r="B5" s="22">
        <v>2</v>
      </c>
      <c r="C5" s="23" t="s">
        <v>1385</v>
      </c>
      <c r="D5" s="23" t="s">
        <v>1386</v>
      </c>
      <c r="E5" s="23" t="s">
        <v>1387</v>
      </c>
      <c r="F5" s="23" t="s">
        <v>1388</v>
      </c>
      <c r="G5" s="23" t="s">
        <v>1389</v>
      </c>
      <c r="H5" s="23" t="s">
        <v>1390</v>
      </c>
      <c r="I5" s="23" t="s">
        <v>1391</v>
      </c>
      <c r="J5" s="30" t="s">
        <v>1392</v>
      </c>
      <c r="K5" s="23" t="s">
        <v>1380</v>
      </c>
      <c r="L5" s="27" t="s">
        <v>1393</v>
      </c>
      <c r="M5" s="27" t="s">
        <v>1394</v>
      </c>
      <c r="N5" s="27" t="s">
        <v>1395</v>
      </c>
      <c r="O5" s="26" t="s">
        <v>1396</v>
      </c>
    </row>
    <row r="6" spans="2:15" ht="60" customHeight="1">
      <c r="B6" s="22">
        <v>3</v>
      </c>
      <c r="C6" s="23" t="s">
        <v>1385</v>
      </c>
      <c r="D6" s="23" t="s">
        <v>1397</v>
      </c>
      <c r="E6" s="23" t="s">
        <v>1398</v>
      </c>
      <c r="F6" s="23" t="s">
        <v>1399</v>
      </c>
      <c r="G6" s="23" t="s">
        <v>1400</v>
      </c>
      <c r="H6" s="23" t="s">
        <v>1401</v>
      </c>
      <c r="I6" s="23" t="s">
        <v>1402</v>
      </c>
      <c r="J6" s="30" t="s">
        <v>1403</v>
      </c>
      <c r="K6" s="23" t="s">
        <v>1380</v>
      </c>
      <c r="L6" s="28" t="s">
        <v>1381</v>
      </c>
      <c r="M6" s="28" t="s">
        <v>1382</v>
      </c>
      <c r="N6" s="28" t="s">
        <v>1383</v>
      </c>
      <c r="O6" s="26" t="s">
        <v>1404</v>
      </c>
    </row>
    <row r="7" spans="2:15" ht="65.25" customHeight="1" thickBot="1">
      <c r="B7" s="24">
        <v>4</v>
      </c>
      <c r="C7" s="25" t="s">
        <v>1405</v>
      </c>
      <c r="D7" s="25" t="s">
        <v>1406</v>
      </c>
      <c r="E7" s="25" t="s">
        <v>1407</v>
      </c>
      <c r="F7" s="25" t="s">
        <v>1399</v>
      </c>
      <c r="G7" s="25" t="s">
        <v>1376</v>
      </c>
      <c r="H7" s="25" t="s">
        <v>1408</v>
      </c>
      <c r="I7" s="25" t="s">
        <v>1409</v>
      </c>
      <c r="J7" s="31" t="s">
        <v>1410</v>
      </c>
      <c r="K7" s="25" t="s">
        <v>1380</v>
      </c>
      <c r="L7" s="25" t="s">
        <v>1411</v>
      </c>
      <c r="M7" s="25" t="s">
        <v>1412</v>
      </c>
      <c r="N7" s="25" t="s">
        <v>1383</v>
      </c>
      <c r="O7" s="29" t="s">
        <v>1413</v>
      </c>
    </row>
  </sheetData>
  <mergeCells count="3">
    <mergeCell ref="H2:K2"/>
    <mergeCell ref="B2:G2"/>
    <mergeCell ref="L2:N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7F5E-4813-4059-BEBA-5A4DEF3EC521}">
  <dimension ref="A1:G7"/>
  <sheetViews>
    <sheetView workbookViewId="0">
      <selection activeCell="B3" sqref="B3"/>
    </sheetView>
  </sheetViews>
  <sheetFormatPr defaultColWidth="11.42578125" defaultRowHeight="15"/>
  <cols>
    <col min="2" max="2" width="7.85546875" customWidth="1"/>
    <col min="3" max="3" width="6.28515625" bestFit="1" customWidth="1"/>
    <col min="4" max="4" width="13.42578125" customWidth="1"/>
    <col min="5" max="6" width="9.85546875" customWidth="1"/>
    <col min="7" max="7" width="22.5703125" customWidth="1"/>
  </cols>
  <sheetData>
    <row r="1" spans="1:7">
      <c r="A1" s="939" t="s">
        <v>1414</v>
      </c>
      <c r="B1" s="939"/>
      <c r="C1" s="939" t="s">
        <v>1415</v>
      </c>
      <c r="D1" s="939"/>
      <c r="E1" s="939" t="s">
        <v>1416</v>
      </c>
      <c r="F1" s="939"/>
      <c r="G1" s="1" t="s">
        <v>1417</v>
      </c>
    </row>
    <row r="2" spans="1:7">
      <c r="A2" t="s">
        <v>1418</v>
      </c>
      <c r="B2">
        <v>0</v>
      </c>
      <c r="C2" t="s">
        <v>1419</v>
      </c>
      <c r="D2">
        <v>10</v>
      </c>
      <c r="E2" t="s">
        <v>1419</v>
      </c>
      <c r="F2">
        <v>0</v>
      </c>
      <c r="G2">
        <v>0</v>
      </c>
    </row>
    <row r="3" spans="1:7">
      <c r="A3" t="s">
        <v>1420</v>
      </c>
      <c r="B3">
        <v>10</v>
      </c>
      <c r="C3" t="s">
        <v>1421</v>
      </c>
      <c r="D3">
        <v>5</v>
      </c>
      <c r="E3" t="s">
        <v>1421</v>
      </c>
      <c r="F3">
        <v>5</v>
      </c>
      <c r="G3">
        <v>1</v>
      </c>
    </row>
    <row r="4" spans="1:7">
      <c r="C4" t="s">
        <v>1422</v>
      </c>
      <c r="D4">
        <v>0</v>
      </c>
      <c r="E4" t="s">
        <v>1422</v>
      </c>
      <c r="F4">
        <v>10</v>
      </c>
      <c r="G4">
        <v>2</v>
      </c>
    </row>
    <row r="5" spans="1:7">
      <c r="G5">
        <v>3</v>
      </c>
    </row>
    <row r="6" spans="1:7">
      <c r="G6">
        <v>4</v>
      </c>
    </row>
    <row r="7" spans="1:7">
      <c r="G7">
        <v>5</v>
      </c>
    </row>
  </sheetData>
  <mergeCells count="3">
    <mergeCell ref="A1:B1"/>
    <mergeCell ref="C1:D1"/>
    <mergeCell ref="E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916C2-DD1D-41BC-BBF2-2A5B2E4E56EC}">
  <dimension ref="B2:G37"/>
  <sheetViews>
    <sheetView view="pageBreakPreview" zoomScale="80" zoomScaleNormal="80" zoomScaleSheetLayoutView="80" workbookViewId="0">
      <selection activeCell="D10" sqref="D10:G10"/>
    </sheetView>
  </sheetViews>
  <sheetFormatPr defaultColWidth="11.42578125" defaultRowHeight="15"/>
  <cols>
    <col min="1" max="1" width="4.42578125" style="4" customWidth="1"/>
    <col min="2" max="2" width="6.85546875" style="4" bestFit="1" customWidth="1"/>
    <col min="3" max="3" width="13.5703125" style="4" customWidth="1"/>
    <col min="4" max="4" width="48.85546875" style="4" customWidth="1"/>
    <col min="5" max="5" width="8" style="4" customWidth="1"/>
    <col min="6" max="6" width="74" style="4" customWidth="1"/>
    <col min="7" max="7" width="49.42578125" style="4" customWidth="1"/>
    <col min="8" max="8" width="11.5703125" style="4" customWidth="1"/>
    <col min="9" max="16384" width="11.42578125" style="4"/>
  </cols>
  <sheetData>
    <row r="2" spans="2:7" ht="19.5">
      <c r="B2" s="326" t="s">
        <v>129</v>
      </c>
      <c r="C2" s="326"/>
      <c r="D2" s="326"/>
      <c r="E2" s="326"/>
      <c r="F2" s="326"/>
      <c r="G2" s="327"/>
    </row>
    <row r="3" spans="2:7" ht="57.75" customHeight="1">
      <c r="B3" s="318" t="s">
        <v>130</v>
      </c>
      <c r="C3" s="323"/>
      <c r="D3" s="324" t="s">
        <v>131</v>
      </c>
      <c r="E3" s="325"/>
      <c r="F3" s="16" t="s">
        <v>132</v>
      </c>
      <c r="G3" s="124" t="s">
        <v>133</v>
      </c>
    </row>
    <row r="4" spans="2:7" ht="19.5">
      <c r="B4" s="318"/>
      <c r="C4" s="323"/>
      <c r="D4" s="324" t="s">
        <v>134</v>
      </c>
      <c r="E4" s="325"/>
      <c r="F4" s="16" t="s">
        <v>135</v>
      </c>
      <c r="G4" s="125">
        <v>189454105890</v>
      </c>
    </row>
    <row r="5" spans="2:7" ht="19.5" customHeight="1">
      <c r="B5" s="318" t="s">
        <v>136</v>
      </c>
      <c r="C5" s="323"/>
      <c r="D5" s="324" t="s">
        <v>137</v>
      </c>
      <c r="E5" s="325"/>
      <c r="F5" s="16" t="s">
        <v>138</v>
      </c>
      <c r="G5" s="235">
        <v>5302568656</v>
      </c>
    </row>
    <row r="6" spans="2:7" ht="19.5">
      <c r="B6" s="318" t="s">
        <v>139</v>
      </c>
      <c r="C6" s="323"/>
      <c r="D6" s="324" t="s">
        <v>140</v>
      </c>
      <c r="E6" s="325"/>
      <c r="F6" s="126" t="s">
        <v>141</v>
      </c>
      <c r="G6" s="127" t="s">
        <v>142</v>
      </c>
    </row>
    <row r="7" spans="2:7" ht="19.5" customHeight="1">
      <c r="B7" s="329" t="s">
        <v>143</v>
      </c>
      <c r="C7" s="330"/>
      <c r="D7" s="331" t="s">
        <v>144</v>
      </c>
      <c r="E7" s="332"/>
      <c r="F7" s="126" t="s">
        <v>145</v>
      </c>
      <c r="G7" s="127">
        <v>43763</v>
      </c>
    </row>
    <row r="8" spans="2:7" ht="19.149999999999999" customHeight="1">
      <c r="B8" s="333" t="s">
        <v>146</v>
      </c>
      <c r="C8" s="333"/>
      <c r="D8" s="333"/>
      <c r="E8" s="333"/>
      <c r="F8" s="333"/>
      <c r="G8" s="333"/>
    </row>
    <row r="9" spans="2:7" ht="81.75" customHeight="1">
      <c r="B9" s="313" t="s">
        <v>147</v>
      </c>
      <c r="C9" s="314"/>
      <c r="D9" s="334" t="s">
        <v>148</v>
      </c>
      <c r="E9" s="335"/>
      <c r="F9" s="335"/>
      <c r="G9" s="336"/>
    </row>
    <row r="10" spans="2:7" ht="90.75" customHeight="1">
      <c r="B10" s="313" t="s">
        <v>149</v>
      </c>
      <c r="C10" s="314"/>
      <c r="D10" s="334" t="s">
        <v>150</v>
      </c>
      <c r="E10" s="335"/>
      <c r="F10" s="335"/>
      <c r="G10" s="336"/>
    </row>
    <row r="11" spans="2:7" ht="19.149999999999999" customHeight="1">
      <c r="B11" s="328" t="s">
        <v>151</v>
      </c>
      <c r="C11" s="328"/>
      <c r="D11" s="328"/>
      <c r="E11" s="328"/>
      <c r="F11" s="328"/>
      <c r="G11" s="328"/>
    </row>
    <row r="12" spans="2:7" ht="19.149999999999999" customHeight="1">
      <c r="B12" s="313" t="s">
        <v>4</v>
      </c>
      <c r="C12" s="337"/>
      <c r="D12" s="314"/>
      <c r="E12" s="313" t="s">
        <v>152</v>
      </c>
      <c r="F12" s="337"/>
      <c r="G12" s="314"/>
    </row>
    <row r="13" spans="2:7" ht="39">
      <c r="B13" s="16" t="s">
        <v>153</v>
      </c>
      <c r="C13" s="328" t="s">
        <v>79</v>
      </c>
      <c r="D13" s="328"/>
      <c r="E13" s="182" t="s">
        <v>153</v>
      </c>
      <c r="F13" s="119" t="s">
        <v>79</v>
      </c>
      <c r="G13" s="182" t="s">
        <v>154</v>
      </c>
    </row>
    <row r="14" spans="2:7" ht="72.75" customHeight="1">
      <c r="B14" s="128">
        <v>1</v>
      </c>
      <c r="C14" s="338" t="s">
        <v>155</v>
      </c>
      <c r="D14" s="338"/>
      <c r="E14" s="129">
        <v>1</v>
      </c>
      <c r="F14" s="180" t="s">
        <v>156</v>
      </c>
      <c r="G14" s="130">
        <v>1</v>
      </c>
    </row>
    <row r="15" spans="2:7" ht="98.25" customHeight="1">
      <c r="B15" s="128">
        <v>2</v>
      </c>
      <c r="C15" s="338" t="s">
        <v>157</v>
      </c>
      <c r="D15" s="338"/>
      <c r="E15" s="131">
        <v>1</v>
      </c>
      <c r="F15" s="180" t="s">
        <v>158</v>
      </c>
      <c r="G15" s="130">
        <v>1</v>
      </c>
    </row>
    <row r="16" spans="2:7" ht="117">
      <c r="B16" s="128">
        <v>3</v>
      </c>
      <c r="C16" s="338" t="s">
        <v>159</v>
      </c>
      <c r="D16" s="338"/>
      <c r="E16" s="131">
        <v>2</v>
      </c>
      <c r="F16" s="180" t="s">
        <v>160</v>
      </c>
      <c r="G16" s="130">
        <v>1</v>
      </c>
    </row>
    <row r="17" spans="2:7" ht="117">
      <c r="B17" s="128">
        <v>4</v>
      </c>
      <c r="C17" s="338" t="s">
        <v>161</v>
      </c>
      <c r="D17" s="338"/>
      <c r="E17" s="131">
        <v>2</v>
      </c>
      <c r="F17" s="180" t="s">
        <v>162</v>
      </c>
      <c r="G17" s="130">
        <v>1</v>
      </c>
    </row>
    <row r="18" spans="2:7" ht="169.5" customHeight="1">
      <c r="B18" s="128">
        <v>5</v>
      </c>
      <c r="C18" s="338" t="s">
        <v>163</v>
      </c>
      <c r="D18" s="338"/>
      <c r="E18" s="131">
        <v>2</v>
      </c>
      <c r="F18" s="180" t="s">
        <v>164</v>
      </c>
      <c r="G18" s="130">
        <v>1</v>
      </c>
    </row>
    <row r="19" spans="2:7" ht="123" customHeight="1">
      <c r="B19" s="128">
        <v>6</v>
      </c>
      <c r="C19" s="338" t="s">
        <v>165</v>
      </c>
      <c r="D19" s="338"/>
      <c r="E19" s="131">
        <v>2</v>
      </c>
      <c r="F19" s="180" t="s">
        <v>166</v>
      </c>
      <c r="G19" s="130">
        <v>1</v>
      </c>
    </row>
    <row r="20" spans="2:7" ht="80.25" customHeight="1">
      <c r="B20" s="128">
        <v>7</v>
      </c>
      <c r="C20" s="338" t="s">
        <v>167</v>
      </c>
      <c r="D20" s="338"/>
      <c r="E20" s="131">
        <v>2</v>
      </c>
      <c r="F20" s="180" t="s">
        <v>168</v>
      </c>
      <c r="G20" s="130">
        <v>1</v>
      </c>
    </row>
    <row r="21" spans="2:7" ht="76.5" customHeight="1">
      <c r="B21" s="132">
        <v>8</v>
      </c>
      <c r="C21" s="339" t="s">
        <v>169</v>
      </c>
      <c r="D21" s="339"/>
      <c r="E21" s="133">
        <v>2</v>
      </c>
      <c r="F21" s="180" t="s">
        <v>170</v>
      </c>
      <c r="G21" s="134">
        <v>1</v>
      </c>
    </row>
    <row r="22" spans="2:7" ht="86.25" customHeight="1">
      <c r="B22" s="340"/>
      <c r="C22" s="341"/>
      <c r="D22" s="342"/>
      <c r="E22" s="135">
        <v>2</v>
      </c>
      <c r="F22" s="180" t="s">
        <v>171</v>
      </c>
      <c r="G22" s="134">
        <v>1</v>
      </c>
    </row>
    <row r="23" spans="2:7" ht="78.75" customHeight="1">
      <c r="B23" s="343"/>
      <c r="C23" s="344"/>
      <c r="D23" s="345"/>
      <c r="E23" s="135">
        <v>3</v>
      </c>
      <c r="F23" s="180" t="s">
        <v>172</v>
      </c>
      <c r="G23" s="136">
        <v>1</v>
      </c>
    </row>
    <row r="24" spans="2:7" ht="45" customHeight="1">
      <c r="B24" s="343"/>
      <c r="C24" s="344"/>
      <c r="D24" s="345"/>
      <c r="E24" s="135">
        <v>4</v>
      </c>
      <c r="F24" s="180" t="s">
        <v>173</v>
      </c>
      <c r="G24" s="136">
        <v>1</v>
      </c>
    </row>
    <row r="25" spans="2:7" ht="45" customHeight="1">
      <c r="B25" s="343"/>
      <c r="C25" s="344"/>
      <c r="D25" s="345"/>
      <c r="E25" s="135">
        <v>4</v>
      </c>
      <c r="F25" s="180" t="s">
        <v>174</v>
      </c>
      <c r="G25" s="136">
        <v>1</v>
      </c>
    </row>
    <row r="26" spans="2:7" ht="120.75" customHeight="1">
      <c r="B26" s="343"/>
      <c r="C26" s="344"/>
      <c r="D26" s="345"/>
      <c r="E26" s="135">
        <v>5</v>
      </c>
      <c r="F26" s="180" t="s">
        <v>175</v>
      </c>
      <c r="G26" s="136">
        <v>1</v>
      </c>
    </row>
    <row r="27" spans="2:7" ht="102.75" customHeight="1">
      <c r="B27" s="343"/>
      <c r="C27" s="344"/>
      <c r="D27" s="345"/>
      <c r="E27" s="135">
        <v>5</v>
      </c>
      <c r="F27" s="180" t="s">
        <v>176</v>
      </c>
      <c r="G27" s="136">
        <v>1</v>
      </c>
    </row>
    <row r="28" spans="2:7" ht="84" customHeight="1">
      <c r="B28" s="343"/>
      <c r="C28" s="344"/>
      <c r="D28" s="345"/>
      <c r="E28" s="135">
        <v>5</v>
      </c>
      <c r="F28" s="180" t="s">
        <v>177</v>
      </c>
      <c r="G28" s="136">
        <v>1</v>
      </c>
    </row>
    <row r="29" spans="2:7" ht="58.5">
      <c r="B29" s="343"/>
      <c r="C29" s="344"/>
      <c r="D29" s="345"/>
      <c r="E29" s="135">
        <v>6</v>
      </c>
      <c r="F29" s="180" t="s">
        <v>178</v>
      </c>
      <c r="G29" s="136">
        <v>1</v>
      </c>
    </row>
    <row r="30" spans="2:7" ht="45" customHeight="1">
      <c r="B30" s="343"/>
      <c r="C30" s="344"/>
      <c r="D30" s="345"/>
      <c r="E30" s="135">
        <v>7</v>
      </c>
      <c r="F30" s="180" t="s">
        <v>179</v>
      </c>
      <c r="G30" s="136">
        <v>0.98</v>
      </c>
    </row>
    <row r="31" spans="2:7" ht="58.5">
      <c r="B31" s="343"/>
      <c r="C31" s="344"/>
      <c r="D31" s="345"/>
      <c r="E31" s="135">
        <v>7</v>
      </c>
      <c r="F31" s="180" t="s">
        <v>180</v>
      </c>
      <c r="G31" s="136">
        <v>1</v>
      </c>
    </row>
    <row r="32" spans="2:7" ht="60" customHeight="1">
      <c r="B32" s="346"/>
      <c r="C32" s="347"/>
      <c r="D32" s="348"/>
      <c r="E32" s="135">
        <v>8</v>
      </c>
      <c r="F32" s="238" t="s">
        <v>181</v>
      </c>
      <c r="G32" s="136">
        <v>1</v>
      </c>
    </row>
    <row r="33" spans="2:7" ht="19.5">
      <c r="B33" s="349"/>
      <c r="C33" s="350"/>
      <c r="D33" s="350"/>
      <c r="E33" s="350"/>
      <c r="F33" s="350"/>
      <c r="G33" s="351"/>
    </row>
    <row r="34" spans="2:7" ht="15" customHeight="1">
      <c r="B34" s="137" t="s">
        <v>182</v>
      </c>
      <c r="C34" s="268" t="s">
        <v>183</v>
      </c>
      <c r="D34" s="137"/>
      <c r="E34" s="137"/>
      <c r="F34" s="137"/>
      <c r="G34" s="137"/>
    </row>
    <row r="35" spans="2:7">
      <c r="B35" s="137" t="s">
        <v>184</v>
      </c>
      <c r="C35" s="137" t="s">
        <v>185</v>
      </c>
      <c r="D35" s="137"/>
      <c r="E35" s="137"/>
      <c r="F35" s="137"/>
      <c r="G35" s="137"/>
    </row>
    <row r="36" spans="2:7">
      <c r="B36" s="137"/>
      <c r="C36" s="137"/>
      <c r="D36" s="137"/>
      <c r="E36" s="137"/>
      <c r="F36" s="137"/>
      <c r="G36" s="137"/>
    </row>
    <row r="37" spans="2:7" ht="19.5">
      <c r="B37" s="138"/>
      <c r="C37" s="138"/>
      <c r="D37" s="138"/>
      <c r="E37" s="138"/>
      <c r="F37" s="138"/>
      <c r="G37" s="138"/>
    </row>
  </sheetData>
  <mergeCells count="30">
    <mergeCell ref="C20:D20"/>
    <mergeCell ref="C21:D21"/>
    <mergeCell ref="B22:D32"/>
    <mergeCell ref="B33:G33"/>
    <mergeCell ref="C14:D14"/>
    <mergeCell ref="C15:D15"/>
    <mergeCell ref="C16:D16"/>
    <mergeCell ref="C17:D17"/>
    <mergeCell ref="C18:D18"/>
    <mergeCell ref="C19:D19"/>
    <mergeCell ref="C13:D13"/>
    <mergeCell ref="B6:C6"/>
    <mergeCell ref="D6:E6"/>
    <mergeCell ref="B7:C7"/>
    <mergeCell ref="D7:E7"/>
    <mergeCell ref="B8:G8"/>
    <mergeCell ref="B9:C9"/>
    <mergeCell ref="D9:G9"/>
    <mergeCell ref="B10:C10"/>
    <mergeCell ref="D10:G10"/>
    <mergeCell ref="B11:G11"/>
    <mergeCell ref="B12:D12"/>
    <mergeCell ref="E12:G12"/>
    <mergeCell ref="B5:C5"/>
    <mergeCell ref="D5:E5"/>
    <mergeCell ref="B2:G2"/>
    <mergeCell ref="B3:C3"/>
    <mergeCell ref="D3:E3"/>
    <mergeCell ref="B4:C4"/>
    <mergeCell ref="D4:E4"/>
  </mergeCells>
  <hyperlinks>
    <hyperlink ref="C34" r:id="rId1" xr:uid="{FCC1A725-E874-470E-A316-041966D0278C}"/>
  </hyperlinks>
  <printOptions gridLines="1"/>
  <pageMargins left="0.7" right="0.7" top="0.75" bottom="0.75" header="0.3" footer="0.3"/>
  <pageSetup scale="3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A88EF-339C-4107-BC80-F778635BEA9F}">
  <dimension ref="B2:I59"/>
  <sheetViews>
    <sheetView zoomScale="80" zoomScaleNormal="80" workbookViewId="0"/>
  </sheetViews>
  <sheetFormatPr defaultColWidth="11.42578125" defaultRowHeight="15"/>
  <cols>
    <col min="1" max="1" width="4.85546875" customWidth="1"/>
    <col min="2" max="2" width="9" style="2" customWidth="1"/>
    <col min="3" max="3" width="35.28515625" style="2" customWidth="1"/>
    <col min="4" max="4" width="82.42578125" style="2" customWidth="1"/>
    <col min="5" max="5" width="38.7109375" style="2" customWidth="1"/>
    <col min="6" max="6" width="34" customWidth="1"/>
    <col min="7" max="7" width="38" customWidth="1"/>
    <col min="8" max="8" width="38.28515625" customWidth="1"/>
    <col min="9" max="9" width="46.28515625" customWidth="1"/>
  </cols>
  <sheetData>
    <row r="2" spans="2:9" ht="19.149999999999999" customHeight="1">
      <c r="B2" s="352" t="s">
        <v>186</v>
      </c>
      <c r="C2" s="326"/>
      <c r="D2" s="326"/>
      <c r="E2" s="326"/>
      <c r="F2" s="326"/>
      <c r="G2" s="326"/>
      <c r="H2" s="326"/>
      <c r="I2" s="326"/>
    </row>
    <row r="3" spans="2:9" ht="19.149999999999999" customHeight="1">
      <c r="B3" s="311" t="s">
        <v>187</v>
      </c>
      <c r="C3" s="312"/>
      <c r="D3" s="312"/>
      <c r="E3" s="312"/>
      <c r="F3" s="353" t="s">
        <v>188</v>
      </c>
      <c r="G3" s="354"/>
      <c r="H3" s="354"/>
      <c r="I3" s="354"/>
    </row>
    <row r="4" spans="2:9" ht="76.900000000000006" customHeight="1">
      <c r="B4" s="16" t="s">
        <v>153</v>
      </c>
      <c r="C4" s="16" t="s">
        <v>77</v>
      </c>
      <c r="D4" s="16" t="s">
        <v>189</v>
      </c>
      <c r="E4" s="16" t="s">
        <v>190</v>
      </c>
      <c r="F4" s="17" t="s">
        <v>191</v>
      </c>
      <c r="G4" s="17" t="s">
        <v>192</v>
      </c>
      <c r="H4" s="17" t="s">
        <v>193</v>
      </c>
      <c r="I4" s="17" t="s">
        <v>194</v>
      </c>
    </row>
    <row r="5" spans="2:9" ht="135" customHeight="1">
      <c r="B5" s="18">
        <v>1</v>
      </c>
      <c r="C5" s="139" t="s">
        <v>107</v>
      </c>
      <c r="D5" s="19" t="s">
        <v>195</v>
      </c>
      <c r="E5" s="20" t="s">
        <v>108</v>
      </c>
      <c r="F5" s="19" t="s">
        <v>196</v>
      </c>
      <c r="G5" s="19" t="s">
        <v>197</v>
      </c>
      <c r="H5" s="19"/>
      <c r="I5" s="19"/>
    </row>
    <row r="6" spans="2:9" ht="135" customHeight="1">
      <c r="B6" s="19">
        <v>2</v>
      </c>
      <c r="C6" s="139" t="s">
        <v>84</v>
      </c>
      <c r="D6" s="19" t="s">
        <v>198</v>
      </c>
      <c r="E6" s="20" t="s">
        <v>199</v>
      </c>
      <c r="F6" s="19" t="s">
        <v>200</v>
      </c>
      <c r="G6" s="19" t="s">
        <v>197</v>
      </c>
      <c r="H6" s="19" t="s">
        <v>201</v>
      </c>
      <c r="I6" s="19"/>
    </row>
    <row r="7" spans="2:9" ht="159.75" customHeight="1">
      <c r="B7" s="18">
        <v>3</v>
      </c>
      <c r="C7" s="140" t="s">
        <v>88</v>
      </c>
      <c r="D7" s="19" t="s">
        <v>202</v>
      </c>
      <c r="E7" s="20" t="s">
        <v>199</v>
      </c>
      <c r="F7" s="19" t="s">
        <v>203</v>
      </c>
      <c r="G7" s="20" t="s">
        <v>204</v>
      </c>
      <c r="H7" s="20" t="s">
        <v>205</v>
      </c>
      <c r="I7" s="20"/>
    </row>
    <row r="8" spans="2:9" ht="135" customHeight="1">
      <c r="B8" s="19">
        <v>4</v>
      </c>
      <c r="C8" s="141" t="s">
        <v>92</v>
      </c>
      <c r="D8" s="19" t="s">
        <v>206</v>
      </c>
      <c r="E8" s="19" t="s">
        <v>207</v>
      </c>
      <c r="F8" s="19" t="s">
        <v>203</v>
      </c>
      <c r="G8" s="20" t="s">
        <v>208</v>
      </c>
      <c r="H8" s="20" t="s">
        <v>209</v>
      </c>
      <c r="I8" s="19"/>
    </row>
    <row r="9" spans="2:9" ht="78">
      <c r="B9" s="18">
        <v>5</v>
      </c>
      <c r="C9" s="140" t="s">
        <v>95</v>
      </c>
      <c r="D9" s="20" t="s">
        <v>210</v>
      </c>
      <c r="E9" s="20" t="s">
        <v>211</v>
      </c>
      <c r="F9" s="19" t="s">
        <v>203</v>
      </c>
      <c r="G9" s="20" t="s">
        <v>208</v>
      </c>
      <c r="H9" s="20" t="s">
        <v>209</v>
      </c>
      <c r="I9" s="20"/>
    </row>
    <row r="10" spans="2:9" ht="134.25" customHeight="1">
      <c r="B10" s="19">
        <v>6</v>
      </c>
      <c r="C10" s="141" t="s">
        <v>91</v>
      </c>
      <c r="D10" s="20" t="s">
        <v>212</v>
      </c>
      <c r="E10" s="20" t="s">
        <v>213</v>
      </c>
      <c r="F10" s="19" t="s">
        <v>203</v>
      </c>
      <c r="G10" s="20" t="s">
        <v>204</v>
      </c>
      <c r="H10" s="20" t="s">
        <v>205</v>
      </c>
      <c r="I10" s="19"/>
    </row>
    <row r="11" spans="2:9" ht="58.5">
      <c r="B11" s="18">
        <v>7</v>
      </c>
      <c r="C11" s="140" t="s">
        <v>96</v>
      </c>
      <c r="D11" s="20" t="s">
        <v>214</v>
      </c>
      <c r="E11" s="20" t="s">
        <v>63</v>
      </c>
      <c r="F11" s="20" t="s">
        <v>215</v>
      </c>
      <c r="G11" s="20" t="s">
        <v>216</v>
      </c>
      <c r="H11" s="20" t="s">
        <v>217</v>
      </c>
      <c r="I11" s="20" t="s">
        <v>218</v>
      </c>
    </row>
    <row r="12" spans="2:9" ht="51" customHeight="1">
      <c r="B12" s="19">
        <v>8</v>
      </c>
      <c r="C12" s="141" t="s">
        <v>100</v>
      </c>
      <c r="D12" s="20" t="s">
        <v>219</v>
      </c>
      <c r="E12" s="20" t="s">
        <v>63</v>
      </c>
      <c r="F12" s="20" t="s">
        <v>215</v>
      </c>
      <c r="G12" s="20" t="s">
        <v>216</v>
      </c>
      <c r="H12" s="20" t="s">
        <v>220</v>
      </c>
      <c r="I12" s="20" t="s">
        <v>218</v>
      </c>
    </row>
    <row r="13" spans="2:9" ht="93.75" customHeight="1">
      <c r="B13" s="18">
        <v>9</v>
      </c>
      <c r="C13" s="140" t="s">
        <v>221</v>
      </c>
      <c r="D13" s="19" t="s">
        <v>222</v>
      </c>
      <c r="E13" s="20" t="s">
        <v>63</v>
      </c>
      <c r="F13" s="20" t="s">
        <v>215</v>
      </c>
      <c r="G13" s="20" t="s">
        <v>223</v>
      </c>
      <c r="H13" s="20" t="s">
        <v>220</v>
      </c>
      <c r="I13" s="20" t="s">
        <v>218</v>
      </c>
    </row>
    <row r="14" spans="2:9" ht="111.75" customHeight="1">
      <c r="B14" s="19">
        <v>10</v>
      </c>
      <c r="C14" s="141" t="s">
        <v>103</v>
      </c>
      <c r="D14" s="19" t="s">
        <v>224</v>
      </c>
      <c r="E14" s="20" t="s">
        <v>63</v>
      </c>
      <c r="F14" s="20" t="s">
        <v>215</v>
      </c>
      <c r="G14" s="20" t="s">
        <v>216</v>
      </c>
      <c r="H14" s="20" t="s">
        <v>220</v>
      </c>
      <c r="I14" s="20" t="s">
        <v>218</v>
      </c>
    </row>
    <row r="15" spans="2:9" ht="93" customHeight="1">
      <c r="B15" s="18">
        <v>11</v>
      </c>
      <c r="C15" s="140" t="s">
        <v>111</v>
      </c>
      <c r="D15" s="19" t="s">
        <v>225</v>
      </c>
      <c r="E15" s="20" t="s">
        <v>108</v>
      </c>
      <c r="F15" s="19" t="s">
        <v>226</v>
      </c>
      <c r="G15" s="19" t="s">
        <v>197</v>
      </c>
      <c r="H15" s="20"/>
      <c r="I15" s="20"/>
    </row>
    <row r="16" spans="2:9" ht="101.25" customHeight="1">
      <c r="B16" s="19">
        <v>12</v>
      </c>
      <c r="C16" s="141" t="s">
        <v>112</v>
      </c>
      <c r="D16" s="19" t="s">
        <v>227</v>
      </c>
      <c r="E16" s="20" t="s">
        <v>108</v>
      </c>
      <c r="F16" s="19" t="s">
        <v>226</v>
      </c>
      <c r="G16" s="19" t="s">
        <v>197</v>
      </c>
      <c r="H16" s="20"/>
      <c r="I16" s="20"/>
    </row>
    <row r="17" spans="2:9" ht="178.5" customHeight="1">
      <c r="B17" s="18">
        <v>13</v>
      </c>
      <c r="C17" s="140" t="s">
        <v>228</v>
      </c>
      <c r="D17" s="20" t="s">
        <v>229</v>
      </c>
      <c r="E17" s="20" t="s">
        <v>108</v>
      </c>
      <c r="F17" s="20" t="s">
        <v>230</v>
      </c>
      <c r="G17" s="19" t="s">
        <v>197</v>
      </c>
      <c r="H17" s="20"/>
      <c r="I17" s="20"/>
    </row>
    <row r="18" spans="2:9" ht="74.25" customHeight="1">
      <c r="B18" s="19">
        <v>14</v>
      </c>
      <c r="C18" s="141" t="s">
        <v>231</v>
      </c>
      <c r="D18" s="20" t="s">
        <v>232</v>
      </c>
      <c r="E18" s="19" t="s">
        <v>68</v>
      </c>
      <c r="F18" s="19" t="s">
        <v>233</v>
      </c>
      <c r="G18" s="19" t="s">
        <v>234</v>
      </c>
      <c r="H18" s="20" t="s">
        <v>235</v>
      </c>
      <c r="I18" s="19"/>
    </row>
    <row r="19" spans="2:9" ht="58.5">
      <c r="B19" s="18">
        <v>15</v>
      </c>
      <c r="C19" s="140" t="s">
        <v>236</v>
      </c>
      <c r="D19" s="20" t="s">
        <v>237</v>
      </c>
      <c r="E19" s="19" t="s">
        <v>68</v>
      </c>
      <c r="F19" s="19" t="s">
        <v>234</v>
      </c>
      <c r="G19" s="20" t="s">
        <v>238</v>
      </c>
      <c r="H19" s="19"/>
      <c r="I19" s="19"/>
    </row>
    <row r="20" spans="2:9" ht="58.5">
      <c r="B20" s="19">
        <v>16</v>
      </c>
      <c r="C20" s="141" t="s">
        <v>118</v>
      </c>
      <c r="D20" s="20" t="s">
        <v>239</v>
      </c>
      <c r="E20" s="19" t="s">
        <v>72</v>
      </c>
      <c r="F20" s="19" t="s">
        <v>240</v>
      </c>
      <c r="G20" s="19" t="s">
        <v>241</v>
      </c>
      <c r="H20" s="20" t="s">
        <v>242</v>
      </c>
      <c r="I20" s="19"/>
    </row>
    <row r="21" spans="2:9" ht="58.5">
      <c r="B21" s="18">
        <v>17</v>
      </c>
      <c r="C21" s="140" t="s">
        <v>122</v>
      </c>
      <c r="D21" s="20" t="s">
        <v>243</v>
      </c>
      <c r="E21" s="19" t="s">
        <v>72</v>
      </c>
      <c r="F21" s="19" t="s">
        <v>244</v>
      </c>
      <c r="G21" s="19" t="s">
        <v>245</v>
      </c>
      <c r="H21" s="20" t="s">
        <v>242</v>
      </c>
      <c r="I21" s="19"/>
    </row>
    <row r="22" spans="2:9" ht="58.5">
      <c r="B22" s="18">
        <v>18</v>
      </c>
      <c r="C22" s="140" t="s">
        <v>246</v>
      </c>
      <c r="D22" s="20" t="s">
        <v>247</v>
      </c>
      <c r="E22" s="19" t="s">
        <v>72</v>
      </c>
      <c r="F22" s="19" t="s">
        <v>245</v>
      </c>
      <c r="G22" s="19"/>
      <c r="H22" s="19"/>
      <c r="I22" s="19"/>
    </row>
    <row r="23" spans="2:9" ht="75">
      <c r="B23" s="19">
        <v>19</v>
      </c>
      <c r="C23" s="140" t="s">
        <v>104</v>
      </c>
      <c r="D23" s="20" t="s">
        <v>248</v>
      </c>
      <c r="E23" s="20" t="s">
        <v>70</v>
      </c>
      <c r="F23" s="19" t="s">
        <v>203</v>
      </c>
      <c r="G23" s="19" t="s">
        <v>249</v>
      </c>
      <c r="H23" s="19" t="s">
        <v>250</v>
      </c>
      <c r="I23" s="19" t="s">
        <v>251</v>
      </c>
    </row>
    <row r="24" spans="2:9" ht="78">
      <c r="B24" s="20">
        <v>20</v>
      </c>
      <c r="C24" s="140" t="s">
        <v>114</v>
      </c>
      <c r="D24" s="20" t="s">
        <v>252</v>
      </c>
      <c r="E24" s="20" t="s">
        <v>253</v>
      </c>
      <c r="F24" s="19" t="s">
        <v>254</v>
      </c>
      <c r="G24" s="19" t="s">
        <v>255</v>
      </c>
      <c r="H24" s="19" t="s">
        <v>256</v>
      </c>
      <c r="I24" s="19" t="s">
        <v>257</v>
      </c>
    </row>
    <row r="25" spans="2:9" ht="78">
      <c r="B25" s="20">
        <v>21</v>
      </c>
      <c r="C25" s="140" t="s">
        <v>258</v>
      </c>
      <c r="D25" s="20" t="s">
        <v>259</v>
      </c>
      <c r="E25" s="20" t="s">
        <v>253</v>
      </c>
      <c r="F25" s="19" t="s">
        <v>254</v>
      </c>
      <c r="G25" s="19" t="s">
        <v>255</v>
      </c>
      <c r="H25" s="19" t="s">
        <v>256</v>
      </c>
      <c r="I25" s="19" t="s">
        <v>257</v>
      </c>
    </row>
    <row r="27" spans="2:9" ht="30" customHeight="1">
      <c r="C27" s="355" t="s">
        <v>260</v>
      </c>
      <c r="D27" s="355"/>
    </row>
    <row r="29" spans="2:9" ht="24.75">
      <c r="C29" s="142"/>
    </row>
    <row r="59" spans="3:7" ht="15.75">
      <c r="C59" s="143" t="s">
        <v>261</v>
      </c>
      <c r="D59" s="356" t="s">
        <v>262</v>
      </c>
      <c r="E59" s="356"/>
      <c r="F59" s="356"/>
      <c r="G59" s="356"/>
    </row>
  </sheetData>
  <mergeCells count="5">
    <mergeCell ref="B2:I2"/>
    <mergeCell ref="B3:E3"/>
    <mergeCell ref="F3:I3"/>
    <mergeCell ref="C27:D27"/>
    <mergeCell ref="D59:G59"/>
  </mergeCells>
  <hyperlinks>
    <hyperlink ref="C25" r:id="rId1" xr:uid="{DF215C92-AA49-4AA6-B053-E2639AF81385}"/>
    <hyperlink ref="C22:C24" r:id="rId2" display="Consulta del Registro Distrital" xr:uid="{2876F96D-907C-411F-91F1-C6159269F2BC}"/>
    <hyperlink ref="C5:C21" r:id="rId3" display="Acompañamiento jurídico y/o elaboración de acciones jurídicas prioritarias" xr:uid="{D2DD5B0F-0FDA-4A46-988A-E43146EA25D2}"/>
    <hyperlink ref="D59" r:id="rId4" xr:uid="{DA8EF7F2-AD50-464F-A4A9-FEBFCF6E12FE}"/>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8D239-838E-4D59-8280-4AA433E50207}">
  <dimension ref="B2:L128"/>
  <sheetViews>
    <sheetView zoomScale="80" zoomScaleNormal="80" workbookViewId="0"/>
  </sheetViews>
  <sheetFormatPr defaultColWidth="12.5703125" defaultRowHeight="15"/>
  <cols>
    <col min="1" max="1" width="4.42578125" customWidth="1"/>
    <col min="3" max="4" width="18.7109375" customWidth="1"/>
    <col min="5" max="5" width="38.140625" customWidth="1"/>
    <col min="6" max="6" width="7.28515625" customWidth="1"/>
    <col min="7" max="7" width="38.42578125" customWidth="1"/>
    <col min="8" max="8" width="6.7109375" bestFit="1" customWidth="1"/>
    <col min="9" max="9" width="40" customWidth="1"/>
    <col min="10" max="10" width="9" customWidth="1"/>
    <col min="11" max="11" width="50" customWidth="1"/>
    <col min="12" max="12" width="35.140625" customWidth="1"/>
  </cols>
  <sheetData>
    <row r="2" spans="2:11" ht="17.45" customHeight="1">
      <c r="B2" s="357" t="s">
        <v>263</v>
      </c>
      <c r="C2" s="357"/>
      <c r="D2" s="357"/>
      <c r="E2" s="357"/>
      <c r="F2" s="357"/>
      <c r="G2" s="357"/>
      <c r="H2" s="357"/>
      <c r="I2" s="357"/>
      <c r="J2" s="357"/>
      <c r="K2" s="357"/>
    </row>
    <row r="3" spans="2:11" ht="20.25">
      <c r="B3" s="358" t="s">
        <v>264</v>
      </c>
      <c r="C3" s="358"/>
      <c r="D3" s="358"/>
      <c r="E3" s="358"/>
      <c r="F3" s="358" t="s">
        <v>263</v>
      </c>
      <c r="G3" s="358"/>
      <c r="H3" s="358"/>
      <c r="I3" s="358"/>
      <c r="J3" s="358"/>
      <c r="K3" s="358"/>
    </row>
    <row r="4" spans="2:11" ht="19.5">
      <c r="B4" s="359" t="s">
        <v>264</v>
      </c>
      <c r="C4" s="359"/>
      <c r="D4" s="359" t="s">
        <v>265</v>
      </c>
      <c r="E4" s="359"/>
      <c r="F4" s="359" t="s">
        <v>266</v>
      </c>
      <c r="G4" s="359"/>
      <c r="H4" s="359" t="s">
        <v>267</v>
      </c>
      <c r="I4" s="359"/>
      <c r="J4" s="359" t="s">
        <v>268</v>
      </c>
      <c r="K4" s="359"/>
    </row>
    <row r="5" spans="2:11" ht="30" customHeight="1">
      <c r="B5" s="144" t="s">
        <v>153</v>
      </c>
      <c r="C5" s="144" t="s">
        <v>79</v>
      </c>
      <c r="D5" s="145" t="s">
        <v>153</v>
      </c>
      <c r="E5" s="144" t="s">
        <v>79</v>
      </c>
      <c r="F5" s="145" t="s">
        <v>153</v>
      </c>
      <c r="G5" s="145" t="s">
        <v>79</v>
      </c>
      <c r="H5" s="145" t="s">
        <v>153</v>
      </c>
      <c r="I5" s="145" t="s">
        <v>79</v>
      </c>
      <c r="J5" s="145" t="s">
        <v>153</v>
      </c>
      <c r="K5" s="145" t="s">
        <v>79</v>
      </c>
    </row>
    <row r="6" spans="2:11" ht="58.5">
      <c r="B6" s="372" t="s">
        <v>269</v>
      </c>
      <c r="C6" s="366" t="s">
        <v>270</v>
      </c>
      <c r="D6" s="366">
        <v>1</v>
      </c>
      <c r="E6" s="366" t="s">
        <v>271</v>
      </c>
      <c r="F6" s="366">
        <v>1</v>
      </c>
      <c r="G6" s="366" t="s">
        <v>272</v>
      </c>
      <c r="H6" s="9">
        <v>1</v>
      </c>
      <c r="I6" s="183" t="s">
        <v>273</v>
      </c>
      <c r="J6" s="9">
        <v>1</v>
      </c>
      <c r="K6" s="183" t="s">
        <v>274</v>
      </c>
    </row>
    <row r="7" spans="2:11" ht="61.5" customHeight="1">
      <c r="B7" s="373"/>
      <c r="C7" s="367"/>
      <c r="D7" s="367"/>
      <c r="E7" s="367"/>
      <c r="F7" s="367"/>
      <c r="G7" s="367"/>
      <c r="H7" s="9">
        <v>2</v>
      </c>
      <c r="I7" s="183" t="s">
        <v>275</v>
      </c>
      <c r="J7" s="9">
        <v>2</v>
      </c>
      <c r="K7" s="183" t="s">
        <v>276</v>
      </c>
    </row>
    <row r="8" spans="2:11" ht="96.75" customHeight="1">
      <c r="B8" s="373"/>
      <c r="C8" s="367"/>
      <c r="D8" s="367"/>
      <c r="E8" s="367"/>
      <c r="F8" s="367"/>
      <c r="G8" s="367"/>
      <c r="H8" s="9">
        <v>3</v>
      </c>
      <c r="I8" s="183" t="s">
        <v>277</v>
      </c>
      <c r="J8" s="9">
        <v>3</v>
      </c>
      <c r="K8" s="183" t="s">
        <v>278</v>
      </c>
    </row>
    <row r="9" spans="2:11" ht="101.25" customHeight="1">
      <c r="B9" s="373"/>
      <c r="C9" s="367"/>
      <c r="D9" s="367"/>
      <c r="E9" s="367"/>
      <c r="F9" s="367"/>
      <c r="G9" s="367"/>
      <c r="H9" s="9">
        <v>4</v>
      </c>
      <c r="I9" s="183" t="s">
        <v>279</v>
      </c>
      <c r="J9" s="9">
        <v>4</v>
      </c>
      <c r="K9" s="183" t="s">
        <v>280</v>
      </c>
    </row>
    <row r="10" spans="2:11" ht="57" customHeight="1">
      <c r="B10" s="373"/>
      <c r="C10" s="367"/>
      <c r="D10" s="374">
        <v>2</v>
      </c>
      <c r="E10" s="374" t="s">
        <v>281</v>
      </c>
      <c r="F10" s="374">
        <v>2</v>
      </c>
      <c r="G10" s="374" t="s">
        <v>282</v>
      </c>
      <c r="H10" s="185">
        <v>1</v>
      </c>
      <c r="I10" s="185" t="s">
        <v>283</v>
      </c>
      <c r="J10" s="185">
        <v>1</v>
      </c>
      <c r="K10" s="185" t="s">
        <v>284</v>
      </c>
    </row>
    <row r="11" spans="2:11" ht="39">
      <c r="B11" s="373"/>
      <c r="C11" s="367"/>
      <c r="D11" s="375"/>
      <c r="E11" s="375"/>
      <c r="F11" s="375"/>
      <c r="G11" s="375"/>
      <c r="H11" s="185">
        <v>2</v>
      </c>
      <c r="I11" s="185" t="s">
        <v>275</v>
      </c>
      <c r="J11" s="360"/>
      <c r="K11" s="361"/>
    </row>
    <row r="12" spans="2:11" ht="97.5">
      <c r="B12" s="373"/>
      <c r="C12" s="367"/>
      <c r="D12" s="375"/>
      <c r="E12" s="375"/>
      <c r="F12" s="375"/>
      <c r="G12" s="375"/>
      <c r="H12" s="185">
        <v>3</v>
      </c>
      <c r="I12" s="185" t="s">
        <v>285</v>
      </c>
      <c r="J12" s="362"/>
      <c r="K12" s="363"/>
    </row>
    <row r="13" spans="2:11" ht="58.5">
      <c r="B13" s="373"/>
      <c r="C13" s="367"/>
      <c r="D13" s="375"/>
      <c r="E13" s="375"/>
      <c r="F13" s="375"/>
      <c r="G13" s="375"/>
      <c r="H13" s="185">
        <v>4</v>
      </c>
      <c r="I13" s="185" t="s">
        <v>286</v>
      </c>
      <c r="J13" s="364"/>
      <c r="K13" s="365"/>
    </row>
    <row r="14" spans="2:11" ht="85.5" customHeight="1">
      <c r="B14" s="373"/>
      <c r="C14" s="367"/>
      <c r="D14" s="366">
        <v>3</v>
      </c>
      <c r="E14" s="366" t="s">
        <v>287</v>
      </c>
      <c r="F14" s="366">
        <v>3</v>
      </c>
      <c r="G14" s="366" t="s">
        <v>288</v>
      </c>
      <c r="H14" s="9">
        <v>1</v>
      </c>
      <c r="I14" s="183" t="s">
        <v>289</v>
      </c>
      <c r="J14" s="9">
        <v>1</v>
      </c>
      <c r="K14" s="183" t="s">
        <v>290</v>
      </c>
    </row>
    <row r="15" spans="2:11" ht="58.5" customHeight="1">
      <c r="B15" s="373"/>
      <c r="C15" s="367"/>
      <c r="D15" s="367"/>
      <c r="E15" s="367"/>
      <c r="F15" s="367"/>
      <c r="G15" s="367"/>
      <c r="H15" s="9">
        <v>2</v>
      </c>
      <c r="I15" s="183" t="s">
        <v>291</v>
      </c>
      <c r="J15" s="9">
        <v>2</v>
      </c>
      <c r="K15" s="183" t="s">
        <v>292</v>
      </c>
    </row>
    <row r="16" spans="2:11" ht="58.5">
      <c r="B16" s="373"/>
      <c r="C16" s="367"/>
      <c r="D16" s="367"/>
      <c r="E16" s="367"/>
      <c r="F16" s="367"/>
      <c r="G16" s="367"/>
      <c r="H16" s="9">
        <v>3</v>
      </c>
      <c r="I16" s="183" t="s">
        <v>293</v>
      </c>
      <c r="J16" s="368"/>
      <c r="K16" s="369"/>
    </row>
    <row r="17" spans="2:11" ht="58.5">
      <c r="B17" s="373"/>
      <c r="C17" s="367"/>
      <c r="D17" s="367"/>
      <c r="E17" s="367"/>
      <c r="F17" s="367"/>
      <c r="G17" s="367"/>
      <c r="H17" s="9">
        <v>4</v>
      </c>
      <c r="I17" s="183" t="s">
        <v>294</v>
      </c>
      <c r="J17" s="370"/>
      <c r="K17" s="371"/>
    </row>
    <row r="18" spans="2:11" ht="57" customHeight="1">
      <c r="B18" s="373"/>
      <c r="C18" s="367"/>
      <c r="D18" s="374">
        <v>4</v>
      </c>
      <c r="E18" s="374" t="s">
        <v>295</v>
      </c>
      <c r="F18" s="374">
        <v>4</v>
      </c>
      <c r="G18" s="374" t="s">
        <v>296</v>
      </c>
      <c r="H18" s="185">
        <v>1</v>
      </c>
      <c r="I18" s="185" t="s">
        <v>297</v>
      </c>
      <c r="J18" s="185">
        <v>1</v>
      </c>
      <c r="K18" s="185" t="s">
        <v>298</v>
      </c>
    </row>
    <row r="19" spans="2:11" ht="58.5">
      <c r="B19" s="373"/>
      <c r="C19" s="367"/>
      <c r="D19" s="375"/>
      <c r="E19" s="375"/>
      <c r="F19" s="375"/>
      <c r="G19" s="375"/>
      <c r="H19" s="185">
        <v>2</v>
      </c>
      <c r="I19" s="185" t="s">
        <v>299</v>
      </c>
      <c r="J19" s="360"/>
      <c r="K19" s="361"/>
    </row>
    <row r="20" spans="2:11" ht="156">
      <c r="B20" s="373"/>
      <c r="C20" s="367"/>
      <c r="D20" s="375"/>
      <c r="E20" s="375"/>
      <c r="F20" s="375"/>
      <c r="G20" s="375"/>
      <c r="H20" s="185">
        <v>3</v>
      </c>
      <c r="I20" s="185" t="s">
        <v>300</v>
      </c>
      <c r="J20" s="362"/>
      <c r="K20" s="363"/>
    </row>
    <row r="21" spans="2:11" ht="58.5">
      <c r="B21" s="373"/>
      <c r="C21" s="367"/>
      <c r="D21" s="375"/>
      <c r="E21" s="375"/>
      <c r="F21" s="375"/>
      <c r="G21" s="375"/>
      <c r="H21" s="185">
        <v>4</v>
      </c>
      <c r="I21" s="185" t="s">
        <v>301</v>
      </c>
      <c r="J21" s="364"/>
      <c r="K21" s="365"/>
    </row>
    <row r="22" spans="2:11" ht="58.5">
      <c r="B22" s="373"/>
      <c r="C22" s="367"/>
      <c r="D22" s="366">
        <v>5</v>
      </c>
      <c r="E22" s="366" t="s">
        <v>302</v>
      </c>
      <c r="F22" s="366">
        <v>5</v>
      </c>
      <c r="G22" s="366" t="s">
        <v>303</v>
      </c>
      <c r="H22" s="9">
        <v>1</v>
      </c>
      <c r="I22" s="183" t="s">
        <v>304</v>
      </c>
      <c r="J22" s="9">
        <v>1</v>
      </c>
      <c r="K22" s="183" t="s">
        <v>305</v>
      </c>
    </row>
    <row r="23" spans="2:11" ht="39">
      <c r="B23" s="373"/>
      <c r="C23" s="367"/>
      <c r="D23" s="367"/>
      <c r="E23" s="367"/>
      <c r="F23" s="367"/>
      <c r="G23" s="367"/>
      <c r="H23" s="9">
        <v>2</v>
      </c>
      <c r="I23" s="183" t="s">
        <v>291</v>
      </c>
      <c r="J23" s="368"/>
      <c r="K23" s="369"/>
    </row>
    <row r="24" spans="2:11" ht="97.5">
      <c r="B24" s="373"/>
      <c r="C24" s="367"/>
      <c r="D24" s="367"/>
      <c r="E24" s="367"/>
      <c r="F24" s="367"/>
      <c r="G24" s="367"/>
      <c r="H24" s="9">
        <v>3</v>
      </c>
      <c r="I24" s="183" t="s">
        <v>306</v>
      </c>
      <c r="J24" s="376"/>
      <c r="K24" s="377"/>
    </row>
    <row r="25" spans="2:11" ht="58.5">
      <c r="B25" s="373"/>
      <c r="C25" s="367"/>
      <c r="D25" s="367"/>
      <c r="E25" s="367"/>
      <c r="F25" s="367"/>
      <c r="G25" s="367"/>
      <c r="H25" s="9">
        <v>4</v>
      </c>
      <c r="I25" s="183" t="s">
        <v>307</v>
      </c>
      <c r="J25" s="370"/>
      <c r="K25" s="371"/>
    </row>
    <row r="26" spans="2:11" ht="39">
      <c r="B26" s="373"/>
      <c r="C26" s="367"/>
      <c r="D26" s="374">
        <v>6</v>
      </c>
      <c r="E26" s="374" t="s">
        <v>308</v>
      </c>
      <c r="F26" s="374">
        <v>6</v>
      </c>
      <c r="G26" s="374" t="s">
        <v>309</v>
      </c>
      <c r="H26" s="185">
        <v>1</v>
      </c>
      <c r="I26" s="185" t="s">
        <v>310</v>
      </c>
      <c r="J26" s="185">
        <v>1</v>
      </c>
      <c r="K26" s="185" t="s">
        <v>311</v>
      </c>
    </row>
    <row r="27" spans="2:11" ht="39">
      <c r="B27" s="373"/>
      <c r="C27" s="367"/>
      <c r="D27" s="375"/>
      <c r="E27" s="375"/>
      <c r="F27" s="375"/>
      <c r="G27" s="375"/>
      <c r="H27" s="185">
        <v>2</v>
      </c>
      <c r="I27" s="185" t="s">
        <v>312</v>
      </c>
      <c r="J27" s="185">
        <v>2</v>
      </c>
      <c r="K27" s="185" t="s">
        <v>313</v>
      </c>
    </row>
    <row r="28" spans="2:11" ht="58.5">
      <c r="B28" s="373"/>
      <c r="C28" s="367"/>
      <c r="D28" s="375"/>
      <c r="E28" s="375"/>
      <c r="F28" s="375"/>
      <c r="G28" s="375"/>
      <c r="H28" s="185">
        <v>3</v>
      </c>
      <c r="I28" s="185" t="s">
        <v>314</v>
      </c>
      <c r="J28" s="185">
        <v>3</v>
      </c>
      <c r="K28" s="185" t="s">
        <v>315</v>
      </c>
    </row>
    <row r="29" spans="2:11" ht="39" customHeight="1">
      <c r="B29" s="373"/>
      <c r="C29" s="367"/>
      <c r="D29" s="375"/>
      <c r="E29" s="375"/>
      <c r="F29" s="375"/>
      <c r="G29" s="375"/>
      <c r="H29" s="185">
        <v>4</v>
      </c>
      <c r="I29" s="185" t="s">
        <v>316</v>
      </c>
      <c r="J29" s="378"/>
      <c r="K29" s="379"/>
    </row>
    <row r="30" spans="2:11" ht="117">
      <c r="B30" s="373"/>
      <c r="C30" s="367"/>
      <c r="D30" s="366">
        <v>7</v>
      </c>
      <c r="E30" s="366" t="s">
        <v>317</v>
      </c>
      <c r="F30" s="366">
        <v>7</v>
      </c>
      <c r="G30" s="366" t="s">
        <v>318</v>
      </c>
      <c r="H30" s="9">
        <v>1</v>
      </c>
      <c r="I30" s="183" t="s">
        <v>319</v>
      </c>
      <c r="J30" s="9">
        <v>1</v>
      </c>
      <c r="K30" s="183" t="s">
        <v>320</v>
      </c>
    </row>
    <row r="31" spans="2:11" ht="97.5">
      <c r="B31" s="373"/>
      <c r="C31" s="367"/>
      <c r="D31" s="367"/>
      <c r="E31" s="367"/>
      <c r="F31" s="367"/>
      <c r="G31" s="367"/>
      <c r="H31" s="9">
        <v>2</v>
      </c>
      <c r="I31" s="183" t="s">
        <v>321</v>
      </c>
      <c r="J31" s="368"/>
      <c r="K31" s="369"/>
    </row>
    <row r="32" spans="2:11" ht="58.5">
      <c r="B32" s="373"/>
      <c r="C32" s="367"/>
      <c r="D32" s="367"/>
      <c r="E32" s="367"/>
      <c r="F32" s="367"/>
      <c r="G32" s="367"/>
      <c r="H32" s="9">
        <v>3</v>
      </c>
      <c r="I32" s="183" t="s">
        <v>322</v>
      </c>
      <c r="J32" s="376"/>
      <c r="K32" s="377"/>
    </row>
    <row r="33" spans="2:12" ht="78">
      <c r="B33" s="373"/>
      <c r="C33" s="367"/>
      <c r="D33" s="367"/>
      <c r="E33" s="367"/>
      <c r="F33" s="367"/>
      <c r="G33" s="367"/>
      <c r="H33" s="9">
        <v>4</v>
      </c>
      <c r="I33" s="183" t="s">
        <v>323</v>
      </c>
      <c r="J33" s="370"/>
      <c r="K33" s="371"/>
    </row>
    <row r="34" spans="2:12" ht="156">
      <c r="B34" s="380" t="s">
        <v>324</v>
      </c>
      <c r="C34" s="366" t="s">
        <v>325</v>
      </c>
      <c r="D34" s="374">
        <v>1</v>
      </c>
      <c r="E34" s="374" t="s">
        <v>326</v>
      </c>
      <c r="F34" s="374">
        <v>8</v>
      </c>
      <c r="G34" s="374" t="s">
        <v>327</v>
      </c>
      <c r="H34" s="146">
        <v>1</v>
      </c>
      <c r="I34" s="185" t="s">
        <v>328</v>
      </c>
      <c r="J34" s="146">
        <v>1</v>
      </c>
      <c r="K34" s="185" t="s">
        <v>329</v>
      </c>
    </row>
    <row r="35" spans="2:12" ht="39">
      <c r="B35" s="381"/>
      <c r="C35" s="367"/>
      <c r="D35" s="375"/>
      <c r="E35" s="375"/>
      <c r="F35" s="375"/>
      <c r="G35" s="375"/>
      <c r="H35" s="146">
        <v>2</v>
      </c>
      <c r="I35" s="185" t="s">
        <v>312</v>
      </c>
      <c r="J35" s="146">
        <v>2</v>
      </c>
      <c r="K35" s="185" t="s">
        <v>330</v>
      </c>
    </row>
    <row r="36" spans="2:12" ht="117">
      <c r="B36" s="381"/>
      <c r="C36" s="367"/>
      <c r="D36" s="375"/>
      <c r="E36" s="375"/>
      <c r="F36" s="375"/>
      <c r="G36" s="375"/>
      <c r="H36" s="146">
        <v>3</v>
      </c>
      <c r="I36" s="185" t="s">
        <v>331</v>
      </c>
      <c r="J36" s="146">
        <v>3</v>
      </c>
      <c r="K36" s="146" t="s">
        <v>332</v>
      </c>
    </row>
    <row r="37" spans="2:12" ht="71.25" customHeight="1">
      <c r="B37" s="381"/>
      <c r="C37" s="367"/>
      <c r="D37" s="375"/>
      <c r="E37" s="375"/>
      <c r="F37" s="375"/>
      <c r="G37" s="375"/>
      <c r="H37" s="146">
        <v>4</v>
      </c>
      <c r="I37" s="185" t="s">
        <v>333</v>
      </c>
      <c r="J37" s="146">
        <v>4</v>
      </c>
      <c r="K37" s="146" t="s">
        <v>334</v>
      </c>
    </row>
    <row r="38" spans="2:12" ht="39">
      <c r="B38" s="381"/>
      <c r="C38" s="367"/>
      <c r="D38" s="366">
        <v>2</v>
      </c>
      <c r="E38" s="395" t="s">
        <v>335</v>
      </c>
      <c r="F38" s="366">
        <v>9</v>
      </c>
      <c r="G38" s="366" t="s">
        <v>336</v>
      </c>
      <c r="H38" s="183">
        <v>1</v>
      </c>
      <c r="I38" s="183" t="s">
        <v>337</v>
      </c>
      <c r="J38" s="183">
        <v>1</v>
      </c>
      <c r="K38" s="183" t="s">
        <v>338</v>
      </c>
    </row>
    <row r="39" spans="2:12" ht="39">
      <c r="B39" s="381"/>
      <c r="C39" s="367"/>
      <c r="D39" s="367"/>
      <c r="E39" s="396"/>
      <c r="F39" s="367"/>
      <c r="G39" s="367"/>
      <c r="H39" s="183">
        <v>2</v>
      </c>
      <c r="I39" s="183" t="s">
        <v>339</v>
      </c>
      <c r="J39" s="383"/>
      <c r="K39" s="384"/>
    </row>
    <row r="40" spans="2:12" ht="78">
      <c r="B40" s="381"/>
      <c r="C40" s="367"/>
      <c r="D40" s="367"/>
      <c r="E40" s="396"/>
      <c r="F40" s="367"/>
      <c r="G40" s="367"/>
      <c r="H40" s="183">
        <v>3</v>
      </c>
      <c r="I40" s="183" t="s">
        <v>340</v>
      </c>
      <c r="J40" s="385"/>
      <c r="K40" s="386"/>
    </row>
    <row r="41" spans="2:12" ht="39">
      <c r="B41" s="381"/>
      <c r="C41" s="367"/>
      <c r="D41" s="367"/>
      <c r="E41" s="396"/>
      <c r="F41" s="367"/>
      <c r="G41" s="367"/>
      <c r="H41" s="183">
        <v>4</v>
      </c>
      <c r="I41" s="183" t="s">
        <v>341</v>
      </c>
      <c r="J41" s="387"/>
      <c r="K41" s="388"/>
    </row>
    <row r="42" spans="2:12" ht="78">
      <c r="B42" s="381"/>
      <c r="C42" s="367"/>
      <c r="D42" s="374">
        <v>3</v>
      </c>
      <c r="E42" s="374" t="s">
        <v>342</v>
      </c>
      <c r="F42" s="374">
        <v>10</v>
      </c>
      <c r="G42" s="374" t="s">
        <v>343</v>
      </c>
      <c r="H42" s="146">
        <v>1</v>
      </c>
      <c r="I42" s="185" t="s">
        <v>344</v>
      </c>
      <c r="J42" s="146">
        <v>1</v>
      </c>
      <c r="K42" s="183" t="s">
        <v>345</v>
      </c>
      <c r="L42" s="147"/>
    </row>
    <row r="43" spans="2:12" ht="78.75" customHeight="1">
      <c r="B43" s="381"/>
      <c r="C43" s="367"/>
      <c r="D43" s="375"/>
      <c r="E43" s="375"/>
      <c r="F43" s="375"/>
      <c r="G43" s="375"/>
      <c r="H43" s="146">
        <v>2</v>
      </c>
      <c r="I43" s="185" t="s">
        <v>346</v>
      </c>
      <c r="J43" s="146">
        <v>2</v>
      </c>
      <c r="K43" s="185" t="s">
        <v>347</v>
      </c>
    </row>
    <row r="44" spans="2:12" ht="78">
      <c r="B44" s="381"/>
      <c r="C44" s="367"/>
      <c r="D44" s="375"/>
      <c r="E44" s="375"/>
      <c r="F44" s="375"/>
      <c r="G44" s="375"/>
      <c r="H44" s="146">
        <v>3</v>
      </c>
      <c r="I44" s="185" t="s">
        <v>348</v>
      </c>
      <c r="J44" s="389"/>
      <c r="K44" s="390"/>
    </row>
    <row r="45" spans="2:12" ht="58.5">
      <c r="B45" s="381"/>
      <c r="C45" s="367"/>
      <c r="D45" s="375"/>
      <c r="E45" s="375"/>
      <c r="F45" s="375"/>
      <c r="G45" s="375"/>
      <c r="H45" s="146">
        <v>4</v>
      </c>
      <c r="I45" s="185" t="s">
        <v>349</v>
      </c>
      <c r="J45" s="391"/>
      <c r="K45" s="392"/>
    </row>
    <row r="46" spans="2:12" ht="15" customHeight="1">
      <c r="B46" s="381"/>
      <c r="C46" s="367"/>
      <c r="D46" s="382"/>
      <c r="E46" s="382"/>
      <c r="F46" s="382"/>
      <c r="G46" s="382"/>
      <c r="H46" s="146">
        <v>5</v>
      </c>
      <c r="I46" s="185" t="s">
        <v>350</v>
      </c>
      <c r="J46" s="393"/>
      <c r="K46" s="394"/>
    </row>
    <row r="47" spans="2:12" ht="39">
      <c r="B47" s="381"/>
      <c r="C47" s="367"/>
      <c r="D47" s="366">
        <v>4</v>
      </c>
      <c r="E47" s="395" t="s">
        <v>351</v>
      </c>
      <c r="F47" s="366">
        <v>11</v>
      </c>
      <c r="G47" s="395" t="s">
        <v>352</v>
      </c>
      <c r="H47" s="9">
        <v>1</v>
      </c>
      <c r="I47" s="183" t="s">
        <v>289</v>
      </c>
      <c r="J47" s="9">
        <v>1</v>
      </c>
      <c r="K47" s="183" t="s">
        <v>353</v>
      </c>
    </row>
    <row r="48" spans="2:12" ht="57" customHeight="1">
      <c r="B48" s="381"/>
      <c r="C48" s="367"/>
      <c r="D48" s="367"/>
      <c r="E48" s="396"/>
      <c r="F48" s="367"/>
      <c r="G48" s="396"/>
      <c r="H48" s="10">
        <v>2</v>
      </c>
      <c r="I48" s="183" t="s">
        <v>312</v>
      </c>
      <c r="J48" s="368"/>
      <c r="K48" s="369"/>
    </row>
    <row r="49" spans="2:11" ht="58.5">
      <c r="B49" s="381"/>
      <c r="C49" s="367"/>
      <c r="D49" s="367"/>
      <c r="E49" s="396"/>
      <c r="F49" s="367"/>
      <c r="G49" s="396"/>
      <c r="H49" s="9">
        <v>3</v>
      </c>
      <c r="I49" s="183" t="s">
        <v>314</v>
      </c>
      <c r="J49" s="376"/>
      <c r="K49" s="377"/>
    </row>
    <row r="50" spans="2:11" ht="58.5">
      <c r="B50" s="381"/>
      <c r="C50" s="367"/>
      <c r="D50" s="367"/>
      <c r="E50" s="396"/>
      <c r="F50" s="367"/>
      <c r="G50" s="396"/>
      <c r="H50" s="187">
        <v>4</v>
      </c>
      <c r="I50" s="183" t="s">
        <v>354</v>
      </c>
      <c r="J50" s="370"/>
      <c r="K50" s="371"/>
    </row>
    <row r="51" spans="2:11" ht="58.5">
      <c r="B51" s="380" t="s">
        <v>355</v>
      </c>
      <c r="C51" s="366" t="s">
        <v>356</v>
      </c>
      <c r="D51" s="374">
        <v>1</v>
      </c>
      <c r="E51" s="374" t="s">
        <v>357</v>
      </c>
      <c r="F51" s="374">
        <v>12</v>
      </c>
      <c r="G51" s="374" t="s">
        <v>358</v>
      </c>
      <c r="H51" s="146">
        <v>1</v>
      </c>
      <c r="I51" s="185" t="s">
        <v>359</v>
      </c>
      <c r="J51" s="146">
        <v>1</v>
      </c>
      <c r="K51" s="185" t="s">
        <v>360</v>
      </c>
    </row>
    <row r="52" spans="2:11" ht="39">
      <c r="B52" s="381"/>
      <c r="C52" s="367"/>
      <c r="D52" s="375"/>
      <c r="E52" s="375"/>
      <c r="F52" s="375"/>
      <c r="G52" s="375"/>
      <c r="H52" s="146">
        <v>2</v>
      </c>
      <c r="I52" s="185" t="s">
        <v>312</v>
      </c>
      <c r="J52" s="389"/>
      <c r="K52" s="390"/>
    </row>
    <row r="53" spans="2:11" ht="58.5">
      <c r="B53" s="381"/>
      <c r="C53" s="367"/>
      <c r="D53" s="375"/>
      <c r="E53" s="375"/>
      <c r="F53" s="375"/>
      <c r="G53" s="375"/>
      <c r="H53" s="146">
        <v>3</v>
      </c>
      <c r="I53" s="185" t="s">
        <v>314</v>
      </c>
      <c r="J53" s="391"/>
      <c r="K53" s="392"/>
    </row>
    <row r="54" spans="2:11" ht="39">
      <c r="B54" s="381"/>
      <c r="C54" s="367"/>
      <c r="D54" s="382"/>
      <c r="E54" s="382"/>
      <c r="F54" s="382"/>
      <c r="G54" s="382"/>
      <c r="H54" s="146">
        <v>4</v>
      </c>
      <c r="I54" s="185" t="s">
        <v>361</v>
      </c>
      <c r="J54" s="393"/>
      <c r="K54" s="394"/>
    </row>
    <row r="55" spans="2:11" ht="39">
      <c r="B55" s="381"/>
      <c r="C55" s="367"/>
      <c r="D55" s="366">
        <v>2</v>
      </c>
      <c r="E55" s="366" t="s">
        <v>362</v>
      </c>
      <c r="F55" s="366">
        <v>13</v>
      </c>
      <c r="G55" s="366" t="s">
        <v>363</v>
      </c>
      <c r="H55" s="183">
        <v>1</v>
      </c>
      <c r="I55" s="183" t="s">
        <v>364</v>
      </c>
      <c r="J55" s="9">
        <v>1</v>
      </c>
      <c r="K55" s="183" t="s">
        <v>365</v>
      </c>
    </row>
    <row r="56" spans="2:11" ht="39">
      <c r="B56" s="381"/>
      <c r="C56" s="367"/>
      <c r="D56" s="367"/>
      <c r="E56" s="367"/>
      <c r="F56" s="367"/>
      <c r="G56" s="367"/>
      <c r="H56" s="183">
        <v>2</v>
      </c>
      <c r="I56" s="183" t="s">
        <v>312</v>
      </c>
      <c r="J56" s="368"/>
      <c r="K56" s="369"/>
    </row>
    <row r="57" spans="2:11" ht="58.5">
      <c r="B57" s="381"/>
      <c r="C57" s="367"/>
      <c r="D57" s="367"/>
      <c r="E57" s="367"/>
      <c r="F57" s="367"/>
      <c r="G57" s="367"/>
      <c r="H57" s="183">
        <v>3</v>
      </c>
      <c r="I57" s="183" t="s">
        <v>314</v>
      </c>
      <c r="J57" s="376"/>
      <c r="K57" s="377"/>
    </row>
    <row r="58" spans="2:11" ht="39">
      <c r="B58" s="381"/>
      <c r="C58" s="367"/>
      <c r="D58" s="397"/>
      <c r="E58" s="397"/>
      <c r="F58" s="397"/>
      <c r="G58" s="397"/>
      <c r="H58" s="183">
        <v>4</v>
      </c>
      <c r="I58" s="183" t="s">
        <v>366</v>
      </c>
      <c r="J58" s="370"/>
      <c r="K58" s="371"/>
    </row>
    <row r="59" spans="2:11" ht="39">
      <c r="B59" s="381"/>
      <c r="C59" s="367"/>
      <c r="D59" s="374">
        <v>3</v>
      </c>
      <c r="E59" s="398" t="s">
        <v>367</v>
      </c>
      <c r="F59" s="374">
        <v>14</v>
      </c>
      <c r="G59" s="374" t="s">
        <v>368</v>
      </c>
      <c r="H59" s="146">
        <v>1</v>
      </c>
      <c r="I59" s="185" t="s">
        <v>364</v>
      </c>
      <c r="J59" s="146">
        <v>1</v>
      </c>
      <c r="K59" s="185" t="s">
        <v>369</v>
      </c>
    </row>
    <row r="60" spans="2:11" ht="39">
      <c r="B60" s="381"/>
      <c r="C60" s="367"/>
      <c r="D60" s="375"/>
      <c r="E60" s="399"/>
      <c r="F60" s="375"/>
      <c r="G60" s="375"/>
      <c r="H60" s="146">
        <v>2</v>
      </c>
      <c r="I60" s="185" t="s">
        <v>312</v>
      </c>
      <c r="J60" s="146">
        <v>2</v>
      </c>
      <c r="K60" s="148" t="s">
        <v>370</v>
      </c>
    </row>
    <row r="61" spans="2:11" ht="58.5">
      <c r="B61" s="381"/>
      <c r="C61" s="367"/>
      <c r="D61" s="375"/>
      <c r="E61" s="399"/>
      <c r="F61" s="375"/>
      <c r="G61" s="375"/>
      <c r="H61" s="146">
        <v>3</v>
      </c>
      <c r="I61" s="185" t="s">
        <v>314</v>
      </c>
      <c r="J61" s="146">
        <v>3</v>
      </c>
      <c r="K61" s="148" t="s">
        <v>371</v>
      </c>
    </row>
    <row r="62" spans="2:11" ht="58.5">
      <c r="B62" s="381"/>
      <c r="C62" s="367"/>
      <c r="D62" s="382"/>
      <c r="E62" s="400"/>
      <c r="F62" s="382"/>
      <c r="G62" s="382"/>
      <c r="H62" s="146">
        <v>4</v>
      </c>
      <c r="I62" s="185" t="s">
        <v>372</v>
      </c>
      <c r="J62" s="401"/>
      <c r="K62" s="402"/>
    </row>
    <row r="63" spans="2:11" ht="39">
      <c r="B63" s="381"/>
      <c r="C63" s="367"/>
      <c r="D63" s="366">
        <v>4</v>
      </c>
      <c r="E63" s="366" t="s">
        <v>373</v>
      </c>
      <c r="F63" s="366">
        <v>15</v>
      </c>
      <c r="G63" s="366" t="s">
        <v>374</v>
      </c>
      <c r="H63" s="183">
        <v>1</v>
      </c>
      <c r="I63" s="183" t="s">
        <v>364</v>
      </c>
      <c r="J63" s="183">
        <v>1</v>
      </c>
      <c r="K63" s="183" t="s">
        <v>375</v>
      </c>
    </row>
    <row r="64" spans="2:11" ht="39">
      <c r="B64" s="381"/>
      <c r="C64" s="367"/>
      <c r="D64" s="367"/>
      <c r="E64" s="367"/>
      <c r="F64" s="367"/>
      <c r="G64" s="367"/>
      <c r="H64" s="183">
        <v>2</v>
      </c>
      <c r="I64" s="183" t="s">
        <v>376</v>
      </c>
      <c r="J64" s="383"/>
      <c r="K64" s="384"/>
    </row>
    <row r="65" spans="2:11" ht="117">
      <c r="B65" s="381"/>
      <c r="C65" s="367"/>
      <c r="D65" s="367"/>
      <c r="E65" s="367"/>
      <c r="F65" s="367"/>
      <c r="G65" s="367"/>
      <c r="H65" s="183">
        <v>3</v>
      </c>
      <c r="I65" s="183" t="s">
        <v>377</v>
      </c>
      <c r="J65" s="385"/>
      <c r="K65" s="386"/>
    </row>
    <row r="66" spans="2:11" ht="39">
      <c r="B66" s="381"/>
      <c r="C66" s="367"/>
      <c r="D66" s="367"/>
      <c r="E66" s="367"/>
      <c r="F66" s="367"/>
      <c r="G66" s="367"/>
      <c r="H66" s="183">
        <v>4</v>
      </c>
      <c r="I66" s="183" t="s">
        <v>378</v>
      </c>
      <c r="J66" s="387"/>
      <c r="K66" s="388"/>
    </row>
    <row r="67" spans="2:11" ht="39">
      <c r="B67" s="381"/>
      <c r="C67" s="367"/>
      <c r="D67" s="374">
        <v>5</v>
      </c>
      <c r="E67" s="374" t="s">
        <v>379</v>
      </c>
      <c r="F67" s="374">
        <v>16</v>
      </c>
      <c r="G67" s="374" t="s">
        <v>380</v>
      </c>
      <c r="H67" s="146">
        <v>1</v>
      </c>
      <c r="I67" s="185" t="s">
        <v>381</v>
      </c>
      <c r="J67" s="146">
        <v>1</v>
      </c>
      <c r="K67" s="185" t="s">
        <v>382</v>
      </c>
    </row>
    <row r="68" spans="2:11" ht="39">
      <c r="B68" s="381"/>
      <c r="C68" s="367"/>
      <c r="D68" s="375"/>
      <c r="E68" s="375"/>
      <c r="F68" s="375"/>
      <c r="G68" s="375"/>
      <c r="H68" s="146">
        <v>2</v>
      </c>
      <c r="I68" s="185" t="s">
        <v>383</v>
      </c>
      <c r="J68" s="146">
        <v>2</v>
      </c>
      <c r="K68" s="185" t="s">
        <v>384</v>
      </c>
    </row>
    <row r="69" spans="2:11" ht="58.5">
      <c r="B69" s="381"/>
      <c r="C69" s="367"/>
      <c r="D69" s="375"/>
      <c r="E69" s="375"/>
      <c r="F69" s="375"/>
      <c r="G69" s="375"/>
      <c r="H69" s="146">
        <v>3</v>
      </c>
      <c r="I69" s="185" t="s">
        <v>314</v>
      </c>
      <c r="J69" s="146">
        <v>3</v>
      </c>
      <c r="K69" s="185" t="s">
        <v>385</v>
      </c>
    </row>
    <row r="70" spans="2:11" ht="39">
      <c r="B70" s="381"/>
      <c r="C70" s="367"/>
      <c r="D70" s="375"/>
      <c r="E70" s="375"/>
      <c r="F70" s="375"/>
      <c r="G70" s="375"/>
      <c r="H70" s="146">
        <v>4</v>
      </c>
      <c r="I70" s="185" t="s">
        <v>386</v>
      </c>
      <c r="J70" s="401"/>
      <c r="K70" s="402"/>
    </row>
    <row r="71" spans="2:11" ht="39">
      <c r="B71" s="381"/>
      <c r="C71" s="367"/>
      <c r="D71" s="366">
        <v>6</v>
      </c>
      <c r="E71" s="366" t="s">
        <v>387</v>
      </c>
      <c r="F71" s="366">
        <v>17</v>
      </c>
      <c r="G71" s="366" t="s">
        <v>388</v>
      </c>
      <c r="H71" s="9">
        <v>1</v>
      </c>
      <c r="I71" s="183" t="s">
        <v>381</v>
      </c>
      <c r="J71" s="183">
        <v>1</v>
      </c>
      <c r="K71" s="183" t="s">
        <v>389</v>
      </c>
    </row>
    <row r="72" spans="2:11" ht="39">
      <c r="B72" s="381"/>
      <c r="C72" s="367"/>
      <c r="D72" s="367"/>
      <c r="E72" s="367"/>
      <c r="F72" s="367"/>
      <c r="G72" s="367"/>
      <c r="H72" s="9">
        <v>2</v>
      </c>
      <c r="I72" s="183" t="s">
        <v>383</v>
      </c>
      <c r="J72" s="183">
        <v>2</v>
      </c>
      <c r="K72" s="183" t="s">
        <v>384</v>
      </c>
    </row>
    <row r="73" spans="2:11" ht="58.5">
      <c r="B73" s="381"/>
      <c r="C73" s="367"/>
      <c r="D73" s="367"/>
      <c r="E73" s="367"/>
      <c r="F73" s="367"/>
      <c r="G73" s="367"/>
      <c r="H73" s="9">
        <v>3</v>
      </c>
      <c r="I73" s="183" t="s">
        <v>314</v>
      </c>
      <c r="J73" s="383"/>
      <c r="K73" s="384"/>
    </row>
    <row r="74" spans="2:11" ht="39">
      <c r="B74" s="381"/>
      <c r="C74" s="367"/>
      <c r="D74" s="367"/>
      <c r="E74" s="367"/>
      <c r="F74" s="367"/>
      <c r="G74" s="367"/>
      <c r="H74" s="9">
        <v>4</v>
      </c>
      <c r="I74" s="183" t="s">
        <v>386</v>
      </c>
      <c r="J74" s="387"/>
      <c r="K74" s="388"/>
    </row>
    <row r="75" spans="2:11" ht="42.75" customHeight="1">
      <c r="B75" s="381"/>
      <c r="C75" s="367"/>
      <c r="D75" s="374">
        <v>7</v>
      </c>
      <c r="E75" s="398" t="s">
        <v>390</v>
      </c>
      <c r="F75" s="374">
        <v>18</v>
      </c>
      <c r="G75" s="398" t="s">
        <v>391</v>
      </c>
      <c r="H75" s="146">
        <v>1</v>
      </c>
      <c r="I75" s="185" t="s">
        <v>364</v>
      </c>
      <c r="J75" s="185">
        <v>1</v>
      </c>
      <c r="K75" s="185" t="s">
        <v>389</v>
      </c>
    </row>
    <row r="76" spans="2:11" ht="42.75" customHeight="1">
      <c r="B76" s="381"/>
      <c r="C76" s="367"/>
      <c r="D76" s="375"/>
      <c r="E76" s="399"/>
      <c r="F76" s="375"/>
      <c r="G76" s="399"/>
      <c r="H76" s="146">
        <v>2</v>
      </c>
      <c r="I76" s="185" t="s">
        <v>339</v>
      </c>
      <c r="J76" s="185">
        <v>2</v>
      </c>
      <c r="K76" s="185" t="s">
        <v>384</v>
      </c>
    </row>
    <row r="77" spans="2:11" ht="72.75" customHeight="1">
      <c r="B77" s="381"/>
      <c r="C77" s="367"/>
      <c r="D77" s="375"/>
      <c r="E77" s="399"/>
      <c r="F77" s="375"/>
      <c r="G77" s="399"/>
      <c r="H77" s="146">
        <v>3</v>
      </c>
      <c r="I77" s="185" t="s">
        <v>392</v>
      </c>
      <c r="J77" s="360"/>
      <c r="K77" s="361"/>
    </row>
    <row r="78" spans="2:11" ht="78">
      <c r="B78" s="381"/>
      <c r="C78" s="367"/>
      <c r="D78" s="382"/>
      <c r="E78" s="400"/>
      <c r="F78" s="382"/>
      <c r="G78" s="400"/>
      <c r="H78" s="146">
        <v>4</v>
      </c>
      <c r="I78" s="185" t="s">
        <v>393</v>
      </c>
      <c r="J78" s="364"/>
      <c r="K78" s="365"/>
    </row>
    <row r="79" spans="2:11" ht="39">
      <c r="B79" s="381"/>
      <c r="C79" s="367"/>
      <c r="D79" s="366">
        <v>8</v>
      </c>
      <c r="E79" s="366" t="s">
        <v>394</v>
      </c>
      <c r="F79" s="366">
        <v>19</v>
      </c>
      <c r="G79" s="366" t="s">
        <v>395</v>
      </c>
      <c r="H79" s="9">
        <v>1</v>
      </c>
      <c r="I79" s="183" t="s">
        <v>310</v>
      </c>
      <c r="J79" s="183">
        <v>1</v>
      </c>
      <c r="K79" s="183" t="s">
        <v>338</v>
      </c>
    </row>
    <row r="80" spans="2:11" ht="39">
      <c r="B80" s="189"/>
      <c r="C80" s="188"/>
      <c r="D80" s="367"/>
      <c r="E80" s="367"/>
      <c r="F80" s="367"/>
      <c r="G80" s="367"/>
      <c r="H80" s="9">
        <v>2</v>
      </c>
      <c r="I80" s="183" t="s">
        <v>312</v>
      </c>
      <c r="J80" s="383"/>
      <c r="K80" s="384"/>
    </row>
    <row r="81" spans="2:11" ht="58.5">
      <c r="B81" s="189"/>
      <c r="C81" s="188"/>
      <c r="D81" s="367"/>
      <c r="E81" s="367"/>
      <c r="F81" s="367"/>
      <c r="G81" s="367"/>
      <c r="H81" s="9">
        <v>3</v>
      </c>
      <c r="I81" s="183" t="s">
        <v>396</v>
      </c>
      <c r="J81" s="385"/>
      <c r="K81" s="386"/>
    </row>
    <row r="82" spans="2:11" ht="39">
      <c r="B82" s="189"/>
      <c r="C82" s="188"/>
      <c r="D82" s="397"/>
      <c r="E82" s="397"/>
      <c r="F82" s="397"/>
      <c r="G82" s="397"/>
      <c r="H82" s="9">
        <v>4</v>
      </c>
      <c r="I82" s="183" t="s">
        <v>397</v>
      </c>
      <c r="J82" s="387"/>
      <c r="K82" s="388"/>
    </row>
    <row r="83" spans="2:11" ht="39">
      <c r="B83" s="322" t="s">
        <v>398</v>
      </c>
      <c r="C83" s="319" t="s">
        <v>399</v>
      </c>
      <c r="D83" s="405">
        <v>1</v>
      </c>
      <c r="E83" s="406" t="s">
        <v>400</v>
      </c>
      <c r="F83" s="405">
        <v>20</v>
      </c>
      <c r="G83" s="406" t="s">
        <v>401</v>
      </c>
      <c r="H83" s="146">
        <v>1</v>
      </c>
      <c r="I83" s="185" t="s">
        <v>402</v>
      </c>
      <c r="J83" s="146">
        <v>1</v>
      </c>
      <c r="K83" s="186" t="s">
        <v>403</v>
      </c>
    </row>
    <row r="84" spans="2:11" ht="39">
      <c r="B84" s="322"/>
      <c r="C84" s="319"/>
      <c r="D84" s="405"/>
      <c r="E84" s="406"/>
      <c r="F84" s="405"/>
      <c r="G84" s="406"/>
      <c r="H84" s="146">
        <v>2</v>
      </c>
      <c r="I84" s="185" t="s">
        <v>312</v>
      </c>
      <c r="J84" s="389"/>
      <c r="K84" s="390"/>
    </row>
    <row r="85" spans="2:11" ht="58.5">
      <c r="B85" s="322"/>
      <c r="C85" s="319"/>
      <c r="D85" s="405"/>
      <c r="E85" s="406"/>
      <c r="F85" s="405"/>
      <c r="G85" s="406"/>
      <c r="H85" s="146">
        <v>3</v>
      </c>
      <c r="I85" s="185" t="s">
        <v>396</v>
      </c>
      <c r="J85" s="391"/>
      <c r="K85" s="392"/>
    </row>
    <row r="86" spans="2:11" ht="39">
      <c r="B86" s="322"/>
      <c r="C86" s="319"/>
      <c r="D86" s="405"/>
      <c r="E86" s="406"/>
      <c r="F86" s="405"/>
      <c r="G86" s="406"/>
      <c r="H86" s="146">
        <v>4</v>
      </c>
      <c r="I86" s="185" t="s">
        <v>404</v>
      </c>
      <c r="J86" s="393"/>
      <c r="K86" s="394"/>
    </row>
    <row r="87" spans="2:11" ht="39">
      <c r="B87" s="322"/>
      <c r="C87" s="319"/>
      <c r="D87" s="319">
        <v>2</v>
      </c>
      <c r="E87" s="403" t="s">
        <v>405</v>
      </c>
      <c r="F87" s="319">
        <v>21</v>
      </c>
      <c r="G87" s="319" t="s">
        <v>406</v>
      </c>
      <c r="H87" s="9">
        <v>1</v>
      </c>
      <c r="I87" s="183" t="s">
        <v>402</v>
      </c>
      <c r="J87" s="183">
        <v>1</v>
      </c>
      <c r="K87" s="184" t="s">
        <v>407</v>
      </c>
    </row>
    <row r="88" spans="2:11" ht="39">
      <c r="B88" s="322"/>
      <c r="C88" s="319"/>
      <c r="D88" s="319"/>
      <c r="E88" s="403"/>
      <c r="F88" s="319"/>
      <c r="G88" s="319"/>
      <c r="H88" s="9">
        <v>2</v>
      </c>
      <c r="I88" s="183" t="s">
        <v>312</v>
      </c>
      <c r="J88" s="9">
        <v>2</v>
      </c>
      <c r="K88" s="184" t="s">
        <v>408</v>
      </c>
    </row>
    <row r="89" spans="2:11" ht="58.5">
      <c r="B89" s="322"/>
      <c r="C89" s="319"/>
      <c r="D89" s="319"/>
      <c r="E89" s="403"/>
      <c r="F89" s="319"/>
      <c r="G89" s="319"/>
      <c r="H89" s="9">
        <v>3</v>
      </c>
      <c r="I89" s="183" t="s">
        <v>396</v>
      </c>
      <c r="J89" s="9">
        <v>3</v>
      </c>
      <c r="K89" s="184" t="s">
        <v>409</v>
      </c>
    </row>
    <row r="90" spans="2:11" ht="39">
      <c r="B90" s="322"/>
      <c r="C90" s="319"/>
      <c r="D90" s="319"/>
      <c r="E90" s="403"/>
      <c r="F90" s="319"/>
      <c r="G90" s="319"/>
      <c r="H90" s="9">
        <v>4</v>
      </c>
      <c r="I90" s="183" t="s">
        <v>404</v>
      </c>
      <c r="J90" s="9">
        <v>4</v>
      </c>
      <c r="K90" s="184" t="s">
        <v>410</v>
      </c>
    </row>
    <row r="93" spans="2:11">
      <c r="B93" s="404" t="s">
        <v>411</v>
      </c>
      <c r="C93" s="404"/>
      <c r="D93" s="404"/>
      <c r="E93" s="404"/>
    </row>
    <row r="127" spans="2:3" ht="15.75">
      <c r="B127" s="105" t="s">
        <v>261</v>
      </c>
      <c r="C127" s="160" t="s">
        <v>412</v>
      </c>
    </row>
    <row r="128" spans="2:3" ht="15.75">
      <c r="B128" s="105" t="s">
        <v>261</v>
      </c>
      <c r="C128" s="160" t="s">
        <v>413</v>
      </c>
    </row>
  </sheetData>
  <mergeCells count="119">
    <mergeCell ref="J84:K86"/>
    <mergeCell ref="D87:D90"/>
    <mergeCell ref="E87:E90"/>
    <mergeCell ref="F87:F90"/>
    <mergeCell ref="G87:G90"/>
    <mergeCell ref="B93:E93"/>
    <mergeCell ref="B83:B90"/>
    <mergeCell ref="C83:C90"/>
    <mergeCell ref="D83:D86"/>
    <mergeCell ref="E83:E86"/>
    <mergeCell ref="F83:F86"/>
    <mergeCell ref="G83:G86"/>
    <mergeCell ref="D75:D78"/>
    <mergeCell ref="E75:E78"/>
    <mergeCell ref="F75:F78"/>
    <mergeCell ref="G75:G78"/>
    <mergeCell ref="J77:K78"/>
    <mergeCell ref="D79:D82"/>
    <mergeCell ref="E79:E82"/>
    <mergeCell ref="F79:F82"/>
    <mergeCell ref="G79:G82"/>
    <mergeCell ref="J80:K82"/>
    <mergeCell ref="D67:D70"/>
    <mergeCell ref="E67:E70"/>
    <mergeCell ref="F67:F70"/>
    <mergeCell ref="G67:G70"/>
    <mergeCell ref="J70:K70"/>
    <mergeCell ref="D71:D74"/>
    <mergeCell ref="E71:E74"/>
    <mergeCell ref="F71:F74"/>
    <mergeCell ref="G71:G74"/>
    <mergeCell ref="J73:K74"/>
    <mergeCell ref="D59:D62"/>
    <mergeCell ref="E59:E62"/>
    <mergeCell ref="F59:F62"/>
    <mergeCell ref="G59:G62"/>
    <mergeCell ref="J62:K62"/>
    <mergeCell ref="D63:D66"/>
    <mergeCell ref="E63:E66"/>
    <mergeCell ref="F63:F66"/>
    <mergeCell ref="G63:G66"/>
    <mergeCell ref="J64:K66"/>
    <mergeCell ref="E55:E58"/>
    <mergeCell ref="F55:F58"/>
    <mergeCell ref="G55:G58"/>
    <mergeCell ref="J56:K58"/>
    <mergeCell ref="D47:D50"/>
    <mergeCell ref="E47:E50"/>
    <mergeCell ref="F47:F50"/>
    <mergeCell ref="G47:G50"/>
    <mergeCell ref="J48:K50"/>
    <mergeCell ref="B51:B79"/>
    <mergeCell ref="C51:C79"/>
    <mergeCell ref="D51:D54"/>
    <mergeCell ref="E51:E54"/>
    <mergeCell ref="F51:F54"/>
    <mergeCell ref="J39:K41"/>
    <mergeCell ref="D42:D46"/>
    <mergeCell ref="E42:E46"/>
    <mergeCell ref="F42:F46"/>
    <mergeCell ref="G42:G46"/>
    <mergeCell ref="J44:K46"/>
    <mergeCell ref="B34:B50"/>
    <mergeCell ref="C34:C50"/>
    <mergeCell ref="D34:D37"/>
    <mergeCell ref="E34:E37"/>
    <mergeCell ref="F34:F37"/>
    <mergeCell ref="G34:G37"/>
    <mergeCell ref="D38:D41"/>
    <mergeCell ref="E38:E41"/>
    <mergeCell ref="F38:F41"/>
    <mergeCell ref="G38:G41"/>
    <mergeCell ref="G51:G54"/>
    <mergeCell ref="J52:K54"/>
    <mergeCell ref="D55:D58"/>
    <mergeCell ref="J23:K25"/>
    <mergeCell ref="D26:D29"/>
    <mergeCell ref="E26:E29"/>
    <mergeCell ref="F26:F29"/>
    <mergeCell ref="G26:G29"/>
    <mergeCell ref="J29:K29"/>
    <mergeCell ref="D30:D33"/>
    <mergeCell ref="E30:E33"/>
    <mergeCell ref="F30:F33"/>
    <mergeCell ref="G30:G33"/>
    <mergeCell ref="J31:K33"/>
    <mergeCell ref="D14:D17"/>
    <mergeCell ref="E14:E17"/>
    <mergeCell ref="F14:F17"/>
    <mergeCell ref="G14:G17"/>
    <mergeCell ref="J16:K17"/>
    <mergeCell ref="B6:B33"/>
    <mergeCell ref="C6:C33"/>
    <mergeCell ref="D6:D9"/>
    <mergeCell ref="E6:E9"/>
    <mergeCell ref="F6:F9"/>
    <mergeCell ref="G6:G9"/>
    <mergeCell ref="D10:D13"/>
    <mergeCell ref="E10:E13"/>
    <mergeCell ref="F10:F13"/>
    <mergeCell ref="G10:G13"/>
    <mergeCell ref="D18:D21"/>
    <mergeCell ref="E18:E21"/>
    <mergeCell ref="F18:F21"/>
    <mergeCell ref="G18:G21"/>
    <mergeCell ref="J19:K21"/>
    <mergeCell ref="D22:D25"/>
    <mergeCell ref="E22:E25"/>
    <mergeCell ref="F22:F25"/>
    <mergeCell ref="G22:G25"/>
    <mergeCell ref="B2:K2"/>
    <mergeCell ref="B3:E3"/>
    <mergeCell ref="F3:K3"/>
    <mergeCell ref="B4:C4"/>
    <mergeCell ref="D4:E4"/>
    <mergeCell ref="F4:G4"/>
    <mergeCell ref="H4:I4"/>
    <mergeCell ref="J4:K4"/>
    <mergeCell ref="J11:K13"/>
  </mergeCells>
  <hyperlinks>
    <hyperlink ref="C128" r:id="rId1" xr:uid="{DF94E6B4-1DC4-482E-BD82-7A04F174F6B7}"/>
    <hyperlink ref="C127" r:id="rId2" xr:uid="{DFF32C1C-972F-4DB2-86FD-1A40AD91FE49}"/>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DAE1-28DD-4826-A546-288ECEFF4BC4}">
  <dimension ref="B2:D1294"/>
  <sheetViews>
    <sheetView zoomScale="80" zoomScaleNormal="80" workbookViewId="0"/>
  </sheetViews>
  <sheetFormatPr defaultColWidth="2.7109375" defaultRowHeight="19.5"/>
  <cols>
    <col min="1" max="1" width="4.42578125" style="6" customWidth="1"/>
    <col min="2" max="2" width="60" style="6" customWidth="1"/>
    <col min="3" max="3" width="83.140625" style="6" customWidth="1"/>
    <col min="4" max="4" width="86.85546875" style="6" customWidth="1"/>
    <col min="5" max="17" width="2.85546875" style="6" customWidth="1"/>
    <col min="18" max="16384" width="2.7109375" style="6"/>
  </cols>
  <sheetData>
    <row r="2" spans="2:4">
      <c r="B2" s="407" t="s">
        <v>414</v>
      </c>
      <c r="C2" s="408"/>
      <c r="D2" s="408"/>
    </row>
    <row r="3" spans="2:4" ht="41.25" customHeight="1">
      <c r="B3" s="313" t="s">
        <v>415</v>
      </c>
      <c r="C3" s="337"/>
      <c r="D3" s="314"/>
    </row>
    <row r="4" spans="2:4" ht="16.5" customHeight="1">
      <c r="B4" s="149"/>
      <c r="C4" s="149"/>
    </row>
    <row r="5" spans="2:4">
      <c r="B5" s="129" t="s">
        <v>416</v>
      </c>
    </row>
    <row r="7" spans="2:4">
      <c r="B7" s="150" t="s">
        <v>417</v>
      </c>
      <c r="C7" s="269" t="s">
        <v>418</v>
      </c>
    </row>
    <row r="8" spans="2:4">
      <c r="B8" s="150"/>
      <c r="C8" s="269"/>
    </row>
    <row r="9" spans="2:4">
      <c r="B9" s="150" t="s">
        <v>419</v>
      </c>
      <c r="C9" s="269" t="s">
        <v>420</v>
      </c>
    </row>
    <row r="10" spans="2:4" ht="19.5" customHeight="1">
      <c r="C10" s="6" t="s">
        <v>421</v>
      </c>
    </row>
    <row r="11" spans="2:4" ht="19.5" customHeight="1">
      <c r="C11" s="6" t="s">
        <v>422</v>
      </c>
    </row>
    <row r="12" spans="2:4" ht="19.5" customHeight="1"/>
    <row r="13" spans="2:4" ht="19.5" customHeight="1">
      <c r="B13" s="150" t="s">
        <v>423</v>
      </c>
      <c r="C13" s="151" t="s">
        <v>424</v>
      </c>
      <c r="D13" s="151" t="s">
        <v>425</v>
      </c>
    </row>
    <row r="14" spans="2:4">
      <c r="C14" s="239" t="s">
        <v>318</v>
      </c>
      <c r="D14" s="178" t="s">
        <v>426</v>
      </c>
    </row>
    <row r="15" spans="2:4" ht="39">
      <c r="C15" s="240" t="s">
        <v>282</v>
      </c>
      <c r="D15" s="178" t="s">
        <v>427</v>
      </c>
    </row>
    <row r="16" spans="2:4">
      <c r="C16" s="240" t="s">
        <v>303</v>
      </c>
      <c r="D16" s="270" t="s">
        <v>426</v>
      </c>
    </row>
    <row r="17" spans="3:4">
      <c r="C17" s="62" t="s">
        <v>288</v>
      </c>
      <c r="D17" s="177" t="s">
        <v>426</v>
      </c>
    </row>
    <row r="18" spans="3:4">
      <c r="C18" s="62" t="s">
        <v>309</v>
      </c>
      <c r="D18" s="270" t="s">
        <v>428</v>
      </c>
    </row>
    <row r="19" spans="3:4">
      <c r="C19" s="62" t="s">
        <v>272</v>
      </c>
      <c r="D19" s="270" t="s">
        <v>426</v>
      </c>
    </row>
    <row r="20" spans="3:4">
      <c r="C20" s="62" t="s">
        <v>296</v>
      </c>
      <c r="D20" s="270" t="s">
        <v>426</v>
      </c>
    </row>
    <row r="21" spans="3:4" ht="19.5" customHeight="1"/>
    <row r="22" spans="3:4" ht="19.5" customHeight="1"/>
    <row r="23" spans="3:4" ht="19.5" customHeight="1"/>
    <row r="26" spans="3:4" ht="20.25" customHeight="1"/>
    <row r="32" spans="3:4" ht="45" customHeight="1"/>
    <row r="33" ht="105" customHeight="1"/>
    <row r="34" ht="60" customHeight="1"/>
    <row r="37" ht="19.5" customHeight="1"/>
    <row r="38" ht="23.25" customHeight="1"/>
    <row r="39" ht="19.5" customHeight="1"/>
    <row r="40" ht="19.5" customHeight="1"/>
    <row r="45" ht="20.25" customHeight="1"/>
    <row r="46" ht="19.5" customHeight="1"/>
    <row r="47" ht="19.5" customHeight="1"/>
    <row r="48" ht="19.5" customHeight="1"/>
    <row r="49" ht="19.5" customHeight="1"/>
    <row r="54" ht="19.5" customHeight="1"/>
    <row r="55" ht="19.5" customHeight="1"/>
    <row r="56" ht="19.5" customHeight="1"/>
    <row r="60" ht="45" customHeight="1"/>
    <row r="61" ht="105" customHeight="1"/>
    <row r="62" ht="60" customHeight="1"/>
    <row r="66" ht="31.5" customHeight="1"/>
    <row r="70" ht="19.5" customHeight="1"/>
    <row r="71" ht="19.5" customHeight="1"/>
    <row r="72" ht="35.25" customHeight="1"/>
    <row r="73" ht="19.5" customHeight="1"/>
    <row r="74" ht="19.5" customHeight="1"/>
    <row r="75" ht="19.5" customHeight="1"/>
    <row r="77" ht="19.5" customHeight="1"/>
    <row r="78" ht="19.5" customHeight="1"/>
    <row r="79" ht="19.5" customHeight="1"/>
    <row r="80" ht="19.5" customHeight="1"/>
    <row r="81" ht="19.5" customHeight="1"/>
    <row r="82" ht="19.5" customHeight="1"/>
    <row r="83" ht="19.5" customHeight="1"/>
    <row r="88" ht="19.5" customHeight="1"/>
    <row r="89" ht="20.25" customHeight="1"/>
    <row r="90" ht="19.5" customHeight="1"/>
    <row r="91" ht="45" customHeight="1"/>
    <row r="92" ht="47.25" customHeight="1"/>
    <row r="93" ht="47.25" customHeight="1"/>
    <row r="94" ht="47.25" customHeight="1"/>
    <row r="95" ht="31.5" customHeight="1"/>
    <row r="96" ht="47.25" customHeight="1"/>
    <row r="97" ht="19.5" customHeight="1"/>
    <row r="98" ht="19.5" customHeight="1"/>
    <row r="99" ht="30" customHeight="1"/>
    <row r="100" ht="165" customHeight="1"/>
    <row r="101" ht="210" customHeight="1"/>
    <row r="103" ht="120" customHeight="1"/>
    <row r="104" ht="165" customHeight="1"/>
    <row r="108" ht="19.5" customHeight="1"/>
    <row r="109" ht="19.5" customHeight="1"/>
    <row r="110" ht="19.5" customHeight="1"/>
    <row r="111" ht="19.5" customHeight="1"/>
    <row r="112" ht="19.5" customHeight="1"/>
    <row r="113" ht="19.5" customHeight="1"/>
    <row r="119" ht="19.5" customHeight="1"/>
    <row r="120" ht="19.5" customHeight="1"/>
    <row r="138" ht="38.25" customHeight="1"/>
    <row r="146" ht="45" customHeight="1"/>
    <row r="208" ht="36" customHeight="1"/>
    <row r="216" ht="27" customHeight="1"/>
    <row r="286" ht="31.5" customHeight="1"/>
    <row r="294" ht="76.5" customHeight="1"/>
    <row r="361" ht="37.5" customHeight="1"/>
    <row r="376" ht="24.75" customHeight="1"/>
    <row r="377" ht="34.5" customHeight="1"/>
    <row r="420" ht="36.75" customHeight="1"/>
    <row r="484" ht="42" customHeight="1"/>
    <row r="492" ht="27.75" customHeight="1"/>
    <row r="543" ht="37.5" customHeight="1"/>
    <row r="608" ht="45" customHeight="1"/>
    <row r="670" ht="33.75" customHeight="1"/>
    <row r="730" ht="35.25" customHeight="1"/>
    <row r="738" ht="30" customHeight="1"/>
    <row r="793" ht="34.5" customHeight="1"/>
    <row r="852" ht="31.5" customHeight="1"/>
    <row r="917" ht="32.25" customHeight="1"/>
    <row r="925" ht="42.75" customHeight="1"/>
    <row r="982" ht="42.75" customHeight="1"/>
    <row r="993" ht="35.25" customHeight="1"/>
    <row r="1120" ht="33.75" customHeight="1"/>
    <row r="1128" ht="30" customHeight="1"/>
    <row r="1174" ht="34.5" customHeight="1"/>
    <row r="1226" ht="37.5" customHeight="1"/>
    <row r="1286" ht="30" customHeight="1"/>
    <row r="1294" ht="31.5" customHeight="1"/>
  </sheetData>
  <mergeCells count="2">
    <mergeCell ref="B2:D2"/>
    <mergeCell ref="B3:D3"/>
  </mergeCells>
  <hyperlinks>
    <hyperlink ref="C7" r:id="rId1" xr:uid="{09E4B85C-12B2-4AA2-972C-4F60B2B2DB51}"/>
    <hyperlink ref="C9" r:id="rId2" xr:uid="{27051BB8-8FE1-4CE4-9A61-563573AB0C7D}"/>
    <hyperlink ref="D14" r:id="rId3" display="https://alcaldiabogota-my.sharepoint.com/:f:/r/personal/oapsecgeneral_alcaldiabogota_gov_co/Documents/Documentos del Sistema Integrado de Gesti%C3%B3n/Procesos misionales/Asesor%C3%ADa T%C3%A9cnica y Proyectos en Materia TIC/Ficha t%C3%A9cnica producto o servicio?csf=1&amp;web=1&amp;e=QzMlTX" xr:uid="{0996A4FA-F6EA-4F3F-9461-374EC50C6516}"/>
    <hyperlink ref="D15" r:id="rId4"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Asistencia%2C%20atenci%C3%B3n%20y%20reparaci%C3%B3n%20a%20victimas%20del%20conflicto%20armado%2FFicha%20t%C3%A9cnica%20de%20producto%20o%20servicio" xr:uid="{03539C09-494D-4824-AE6D-97B434BD4ED2}"/>
    <hyperlink ref="D16" r:id="rId5"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Elaboraci%C3%B3n%20de%20impresos%20y%20registro%20distrital%2FFicha%20t%C3%A9cnica%20producto%20o%20servicio" xr:uid="{A81A1DF2-B355-4A56-8E03-B445A796271A}"/>
    <hyperlink ref="D17" r:id="rId6"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Fortalecimiento%20a%20la%20administraci%C3%B3n%20y%20la%20gesti%C3%B3n%20p%C3%BAblica%20distrital%2FFicha%20t%C3%A9cnica%20producto%20o%20servicio" xr:uid="{3C7427E7-477D-4CA3-A154-38C622E2E2D5}"/>
    <hyperlink ref="D18" r:id="rId7"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Gesti%C3%B3n%20de%20la%20funci%C3%B3n%20archiv%C3%ADstica%20y%20del%20patrimonio%20documental%20del%20D%2EC%2FFicha%20T%C3%A9cnica%20Producto%20o%20Servicio" xr:uid="{0B4B87F4-90FA-47E8-9875-E2CE0140DBEF}"/>
    <hyperlink ref="D19" r:id="rId8"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Gesti%C3%B3n%20del%20sistema%20distrital%20de%20servicio%20a%20la%20ciudadan%C3%ADa%2FFicha%20t%C3%A9cnica%20producto%20o%20servicio" xr:uid="{3F368955-01DA-410E-9C0A-7C548C7B349D}"/>
    <hyperlink ref="D20" r:id="rId9"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Internacionalizaci%C3%B3n%20de%20Bogot%C3%A1%2FFicha%20t%C3%A9cnica%20producto%20o%20servicio" xr:uid="{6F455ED8-89AA-494A-987F-8792DCB280D6}"/>
  </hyperlinks>
  <pageMargins left="0.7" right="0.7" top="0.75" bottom="0.75" header="0.3" footer="0.3"/>
  <pageSetup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0C1F-A443-4D72-9C36-5DDC22CE36E5}">
  <dimension ref="B2:D12"/>
  <sheetViews>
    <sheetView zoomScale="80" zoomScaleNormal="80" workbookViewId="0">
      <selection activeCell="B1" sqref="B1"/>
    </sheetView>
  </sheetViews>
  <sheetFormatPr defaultColWidth="11.42578125" defaultRowHeight="19.5"/>
  <cols>
    <col min="1" max="1" width="3.7109375" customWidth="1"/>
    <col min="2" max="2" width="8.7109375" style="5" customWidth="1"/>
    <col min="3" max="3" width="152.140625" style="5" customWidth="1"/>
    <col min="4" max="4" width="152.28515625" style="5" customWidth="1"/>
  </cols>
  <sheetData>
    <row r="2" spans="2:4">
      <c r="C2" s="409" t="s">
        <v>429</v>
      </c>
      <c r="D2" s="410"/>
    </row>
    <row r="3" spans="2:4">
      <c r="B3" s="7"/>
      <c r="C3" s="182" t="s">
        <v>430</v>
      </c>
      <c r="D3" s="182" t="s">
        <v>431</v>
      </c>
    </row>
    <row r="4" spans="2:4" ht="20.25" customHeight="1">
      <c r="B4" s="411" t="s">
        <v>432</v>
      </c>
      <c r="C4" s="191" t="s">
        <v>433</v>
      </c>
      <c r="D4" s="191" t="s">
        <v>434</v>
      </c>
    </row>
    <row r="5" spans="2:4" ht="409.5">
      <c r="B5" s="412"/>
      <c r="C5" s="184" t="s">
        <v>435</v>
      </c>
      <c r="D5" s="184" t="s">
        <v>436</v>
      </c>
    </row>
    <row r="6" spans="2:4" ht="20.25" customHeight="1">
      <c r="B6" s="411" t="s">
        <v>437</v>
      </c>
      <c r="C6" s="191" t="s">
        <v>438</v>
      </c>
      <c r="D6" s="191" t="s">
        <v>439</v>
      </c>
    </row>
    <row r="7" spans="2:4" ht="351">
      <c r="B7" s="412"/>
      <c r="C7" s="184" t="s">
        <v>440</v>
      </c>
      <c r="D7" s="184" t="s">
        <v>441</v>
      </c>
    </row>
    <row r="9" spans="2:4" ht="15.75">
      <c r="B9" s="152" t="s">
        <v>261</v>
      </c>
      <c r="C9" s="105" t="s">
        <v>442</v>
      </c>
      <c r="D9" s="105"/>
    </row>
    <row r="10" spans="2:4" ht="15.75">
      <c r="B10" s="152"/>
      <c r="C10" s="105" t="s">
        <v>443</v>
      </c>
      <c r="D10" s="105"/>
    </row>
    <row r="11" spans="2:4" ht="15.75">
      <c r="B11" s="152"/>
      <c r="C11" s="153" t="s">
        <v>420</v>
      </c>
      <c r="D11" s="152"/>
    </row>
    <row r="12" spans="2:4" ht="17.25">
      <c r="B12" s="152"/>
      <c r="C12" s="154"/>
      <c r="D12" s="152"/>
    </row>
  </sheetData>
  <mergeCells count="3">
    <mergeCell ref="C2:D2"/>
    <mergeCell ref="B4:B5"/>
    <mergeCell ref="B6:B7"/>
  </mergeCells>
  <hyperlinks>
    <hyperlink ref="C11" r:id="rId1" xr:uid="{62541C09-465C-4B4E-AFA1-DF26D3301FE6}"/>
  </hyperlinks>
  <pageMargins left="0.7" right="0.7" top="0.75" bottom="0.75" header="0.3" footer="0.3"/>
  <pageSetup paperSize="9" scale="65"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E4F16-1FE4-473D-8150-C05995FB1793}">
  <dimension ref="B2:I35"/>
  <sheetViews>
    <sheetView topLeftCell="B1" zoomScale="80" zoomScaleNormal="80" workbookViewId="0">
      <selection activeCell="B34" sqref="B34"/>
    </sheetView>
  </sheetViews>
  <sheetFormatPr defaultColWidth="65.7109375" defaultRowHeight="18.75" customHeight="1"/>
  <cols>
    <col min="1" max="1" width="4.140625" customWidth="1"/>
    <col min="2" max="2" width="14.5703125" customWidth="1"/>
    <col min="3" max="3" width="23" customWidth="1"/>
    <col min="4" max="4" width="17" customWidth="1"/>
    <col min="5" max="5" width="18.42578125" customWidth="1"/>
    <col min="6" max="6" width="21.7109375" customWidth="1"/>
    <col min="7" max="7" width="7.42578125" customWidth="1"/>
    <col min="8" max="8" width="53.42578125" customWidth="1"/>
    <col min="9" max="9" width="145.28515625" customWidth="1"/>
  </cols>
  <sheetData>
    <row r="2" spans="2:9" ht="18.75" customHeight="1">
      <c r="B2" s="414" t="s">
        <v>444</v>
      </c>
      <c r="C2" s="415"/>
      <c r="D2" s="415"/>
      <c r="E2" s="415"/>
      <c r="F2" s="415"/>
      <c r="G2" s="415"/>
      <c r="H2" s="415"/>
      <c r="I2" s="416"/>
    </row>
    <row r="3" spans="2:9" ht="18.75" customHeight="1">
      <c r="B3" s="155" t="s">
        <v>153</v>
      </c>
      <c r="C3" s="155" t="s">
        <v>445</v>
      </c>
      <c r="D3" s="155" t="s">
        <v>446</v>
      </c>
      <c r="E3" s="417" t="s">
        <v>447</v>
      </c>
      <c r="F3" s="418"/>
      <c r="G3" s="418"/>
      <c r="H3" s="419"/>
      <c r="I3" s="156" t="s">
        <v>448</v>
      </c>
    </row>
    <row r="4" spans="2:9" ht="59.25" customHeight="1">
      <c r="B4" s="176" t="s">
        <v>449</v>
      </c>
      <c r="C4" s="157" t="s">
        <v>450</v>
      </c>
      <c r="D4" s="157">
        <v>2009</v>
      </c>
      <c r="E4" s="413" t="s">
        <v>451</v>
      </c>
      <c r="F4" s="413"/>
      <c r="G4" s="413"/>
      <c r="H4" s="413"/>
      <c r="I4" s="158" t="s">
        <v>452</v>
      </c>
    </row>
    <row r="5" spans="2:9" ht="63.75" customHeight="1">
      <c r="B5" s="176" t="s">
        <v>453</v>
      </c>
      <c r="C5" s="157" t="s">
        <v>454</v>
      </c>
      <c r="D5" s="157">
        <v>2021</v>
      </c>
      <c r="E5" s="413" t="s">
        <v>455</v>
      </c>
      <c r="F5" s="413"/>
      <c r="G5" s="413"/>
      <c r="H5" s="413"/>
      <c r="I5" s="158" t="s">
        <v>452</v>
      </c>
    </row>
    <row r="6" spans="2:9" ht="108.75" customHeight="1">
      <c r="B6" s="183" t="s">
        <v>456</v>
      </c>
      <c r="C6" s="183" t="s">
        <v>457</v>
      </c>
      <c r="D6" s="183">
        <v>2014</v>
      </c>
      <c r="E6" s="403" t="s">
        <v>458</v>
      </c>
      <c r="F6" s="403"/>
      <c r="G6" s="403"/>
      <c r="H6" s="403"/>
      <c r="I6" s="159" t="s">
        <v>459</v>
      </c>
    </row>
    <row r="7" spans="2:9" ht="31.5" customHeight="1">
      <c r="B7" s="183" t="s">
        <v>460</v>
      </c>
      <c r="C7" s="183" t="s">
        <v>461</v>
      </c>
      <c r="D7" s="183">
        <v>2016</v>
      </c>
      <c r="E7" s="420" t="s">
        <v>462</v>
      </c>
      <c r="F7" s="421"/>
      <c r="G7" s="421"/>
      <c r="H7" s="422"/>
      <c r="I7" s="159" t="s">
        <v>463</v>
      </c>
    </row>
    <row r="8" spans="2:9" ht="48.75" customHeight="1">
      <c r="B8" s="183" t="s">
        <v>464</v>
      </c>
      <c r="C8" s="183" t="s">
        <v>465</v>
      </c>
      <c r="D8" s="183">
        <v>2013</v>
      </c>
      <c r="E8" s="420" t="s">
        <v>466</v>
      </c>
      <c r="F8" s="421"/>
      <c r="G8" s="421"/>
      <c r="H8" s="422"/>
      <c r="I8" s="159" t="s">
        <v>467</v>
      </c>
    </row>
    <row r="9" spans="2:9" ht="40.5" customHeight="1">
      <c r="B9" s="183" t="s">
        <v>468</v>
      </c>
      <c r="C9" s="183" t="s">
        <v>469</v>
      </c>
      <c r="D9" s="183">
        <v>2021</v>
      </c>
      <c r="E9" s="420" t="s">
        <v>470</v>
      </c>
      <c r="F9" s="421"/>
      <c r="G9" s="421"/>
      <c r="H9" s="422"/>
      <c r="I9" s="159" t="s">
        <v>467</v>
      </c>
    </row>
    <row r="10" spans="2:9" ht="76.5" customHeight="1">
      <c r="B10" s="183" t="s">
        <v>471</v>
      </c>
      <c r="C10" s="157" t="s">
        <v>472</v>
      </c>
      <c r="D10" s="157">
        <v>2008</v>
      </c>
      <c r="E10" s="413" t="s">
        <v>473</v>
      </c>
      <c r="F10" s="413"/>
      <c r="G10" s="413"/>
      <c r="H10" s="413"/>
      <c r="I10" s="158" t="s">
        <v>474</v>
      </c>
    </row>
    <row r="11" spans="2:9" ht="76.5" customHeight="1">
      <c r="B11" s="183" t="s">
        <v>475</v>
      </c>
      <c r="C11" s="157" t="s">
        <v>476</v>
      </c>
      <c r="D11" s="157">
        <v>2008</v>
      </c>
      <c r="E11" s="413" t="s">
        <v>477</v>
      </c>
      <c r="F11" s="413"/>
      <c r="G11" s="413"/>
      <c r="H11" s="413"/>
      <c r="I11" s="158" t="s">
        <v>474</v>
      </c>
    </row>
    <row r="12" spans="2:9" ht="76.5" customHeight="1">
      <c r="B12" s="183" t="s">
        <v>478</v>
      </c>
      <c r="C12" s="157" t="s">
        <v>479</v>
      </c>
      <c r="D12" s="157">
        <v>2019</v>
      </c>
      <c r="E12" s="413" t="s">
        <v>480</v>
      </c>
      <c r="F12" s="413"/>
      <c r="G12" s="413"/>
      <c r="H12" s="413"/>
      <c r="I12" s="158" t="s">
        <v>474</v>
      </c>
    </row>
    <row r="13" spans="2:9" ht="76.5" customHeight="1">
      <c r="B13" s="183" t="s">
        <v>481</v>
      </c>
      <c r="C13" s="157" t="s">
        <v>482</v>
      </c>
      <c r="D13" s="157">
        <v>2021</v>
      </c>
      <c r="E13" s="413" t="s">
        <v>483</v>
      </c>
      <c r="F13" s="413"/>
      <c r="G13" s="413"/>
      <c r="H13" s="413"/>
      <c r="I13" s="158" t="s">
        <v>474</v>
      </c>
    </row>
    <row r="14" spans="2:9" ht="76.5" customHeight="1">
      <c r="B14" s="183" t="s">
        <v>484</v>
      </c>
      <c r="C14" s="157" t="s">
        <v>485</v>
      </c>
      <c r="D14" s="157">
        <v>2016</v>
      </c>
      <c r="E14" s="413" t="s">
        <v>486</v>
      </c>
      <c r="F14" s="413"/>
      <c r="G14" s="413"/>
      <c r="H14" s="413"/>
      <c r="I14" s="158" t="s">
        <v>487</v>
      </c>
    </row>
    <row r="15" spans="2:9" ht="76.5" customHeight="1">
      <c r="B15" s="183" t="s">
        <v>488</v>
      </c>
      <c r="C15" s="157" t="s">
        <v>489</v>
      </c>
      <c r="D15" s="157">
        <v>2018</v>
      </c>
      <c r="E15" s="413" t="s">
        <v>490</v>
      </c>
      <c r="F15" s="413"/>
      <c r="G15" s="413"/>
      <c r="H15" s="413"/>
      <c r="I15" s="158" t="s">
        <v>491</v>
      </c>
    </row>
    <row r="16" spans="2:9" ht="158.25" customHeight="1">
      <c r="B16" s="183" t="s">
        <v>492</v>
      </c>
      <c r="C16" s="157" t="s">
        <v>493</v>
      </c>
      <c r="D16" s="157">
        <v>2011</v>
      </c>
      <c r="E16" s="413" t="s">
        <v>494</v>
      </c>
      <c r="F16" s="413"/>
      <c r="G16" s="413"/>
      <c r="H16" s="413"/>
      <c r="I16" s="158" t="s">
        <v>495</v>
      </c>
    </row>
    <row r="17" spans="2:9" ht="135.75" customHeight="1">
      <c r="B17" s="183" t="s">
        <v>496</v>
      </c>
      <c r="C17" s="157" t="s">
        <v>497</v>
      </c>
      <c r="D17" s="157">
        <v>2011</v>
      </c>
      <c r="E17" s="413" t="s">
        <v>498</v>
      </c>
      <c r="F17" s="413"/>
      <c r="G17" s="413"/>
      <c r="H17" s="413"/>
      <c r="I17" s="158" t="s">
        <v>495</v>
      </c>
    </row>
    <row r="18" spans="2:9" ht="81" customHeight="1">
      <c r="B18" s="183" t="s">
        <v>499</v>
      </c>
      <c r="C18" s="157" t="s">
        <v>500</v>
      </c>
      <c r="D18" s="157">
        <v>2014</v>
      </c>
      <c r="E18" s="423" t="s">
        <v>501</v>
      </c>
      <c r="F18" s="424"/>
      <c r="G18" s="424"/>
      <c r="H18" s="425"/>
      <c r="I18" s="158" t="s">
        <v>502</v>
      </c>
    </row>
    <row r="19" spans="2:9" ht="72.75" customHeight="1">
      <c r="B19" s="183" t="s">
        <v>503</v>
      </c>
      <c r="C19" s="157" t="s">
        <v>504</v>
      </c>
      <c r="D19" s="157">
        <v>2015</v>
      </c>
      <c r="E19" s="423" t="s">
        <v>505</v>
      </c>
      <c r="F19" s="424"/>
      <c r="G19" s="424"/>
      <c r="H19" s="425"/>
      <c r="I19" s="158" t="s">
        <v>502</v>
      </c>
    </row>
    <row r="20" spans="2:9" ht="41.25" customHeight="1">
      <c r="B20" s="183" t="s">
        <v>506</v>
      </c>
      <c r="C20" s="157" t="s">
        <v>507</v>
      </c>
      <c r="D20" s="157">
        <v>2000</v>
      </c>
      <c r="E20" s="423" t="s">
        <v>508</v>
      </c>
      <c r="F20" s="424"/>
      <c r="G20" s="424"/>
      <c r="H20" s="425"/>
      <c r="I20" s="158" t="s">
        <v>509</v>
      </c>
    </row>
    <row r="21" spans="2:9" ht="39.75" customHeight="1">
      <c r="B21" s="183" t="s">
        <v>510</v>
      </c>
      <c r="C21" s="157" t="s">
        <v>511</v>
      </c>
      <c r="D21" s="157">
        <v>2015</v>
      </c>
      <c r="E21" s="423" t="s">
        <v>512</v>
      </c>
      <c r="F21" s="424"/>
      <c r="G21" s="424"/>
      <c r="H21" s="425"/>
      <c r="I21" s="158" t="s">
        <v>509</v>
      </c>
    </row>
    <row r="22" spans="2:9" ht="38.25" customHeight="1">
      <c r="B22" s="183" t="s">
        <v>513</v>
      </c>
      <c r="C22" s="157" t="s">
        <v>514</v>
      </c>
      <c r="D22" s="157">
        <v>1994</v>
      </c>
      <c r="E22" s="423" t="s">
        <v>515</v>
      </c>
      <c r="F22" s="424"/>
      <c r="G22" s="424"/>
      <c r="H22" s="425"/>
      <c r="I22" s="158" t="s">
        <v>509</v>
      </c>
    </row>
    <row r="23" spans="2:9" ht="54.75" customHeight="1">
      <c r="B23" s="183" t="s">
        <v>516</v>
      </c>
      <c r="C23" s="157" t="s">
        <v>517</v>
      </c>
      <c r="D23" s="157">
        <v>2000</v>
      </c>
      <c r="E23" s="423" t="s">
        <v>518</v>
      </c>
      <c r="F23" s="424"/>
      <c r="G23" s="424"/>
      <c r="H23" s="425"/>
      <c r="I23" s="158" t="s">
        <v>509</v>
      </c>
    </row>
    <row r="24" spans="2:9" ht="67.5" customHeight="1">
      <c r="B24" s="183" t="s">
        <v>519</v>
      </c>
      <c r="C24" s="157" t="s">
        <v>520</v>
      </c>
      <c r="D24" s="157">
        <v>2019</v>
      </c>
      <c r="E24" s="423" t="s">
        <v>521</v>
      </c>
      <c r="F24" s="424"/>
      <c r="G24" s="424"/>
      <c r="H24" s="425"/>
      <c r="I24" s="158" t="s">
        <v>509</v>
      </c>
    </row>
    <row r="25" spans="2:9" ht="54" customHeight="1">
      <c r="B25" s="183" t="s">
        <v>522</v>
      </c>
      <c r="C25" s="157" t="s">
        <v>523</v>
      </c>
      <c r="D25" s="157">
        <v>2015</v>
      </c>
      <c r="E25" s="423" t="s">
        <v>524</v>
      </c>
      <c r="F25" s="424"/>
      <c r="G25" s="424"/>
      <c r="H25" s="425"/>
      <c r="I25" s="158" t="s">
        <v>509</v>
      </c>
    </row>
    <row r="26" spans="2:9" ht="54" customHeight="1">
      <c r="B26" s="183" t="s">
        <v>525</v>
      </c>
      <c r="C26" s="157" t="s">
        <v>526</v>
      </c>
      <c r="D26" s="157">
        <v>2011</v>
      </c>
      <c r="E26" s="423" t="s">
        <v>527</v>
      </c>
      <c r="F26" s="424"/>
      <c r="G26" s="424"/>
      <c r="H26" s="425"/>
      <c r="I26" s="158" t="s">
        <v>528</v>
      </c>
    </row>
    <row r="27" spans="2:9" ht="63.75" customHeight="1">
      <c r="B27" s="183" t="s">
        <v>529</v>
      </c>
      <c r="C27" s="157" t="s">
        <v>530</v>
      </c>
      <c r="D27" s="157">
        <v>2020</v>
      </c>
      <c r="E27" s="423" t="s">
        <v>531</v>
      </c>
      <c r="F27" s="424"/>
      <c r="G27" s="424"/>
      <c r="H27" s="425"/>
      <c r="I27" s="158" t="s">
        <v>532</v>
      </c>
    </row>
    <row r="28" spans="2:9" ht="76.5" customHeight="1">
      <c r="B28" s="183" t="s">
        <v>533</v>
      </c>
      <c r="C28" s="157" t="s">
        <v>534</v>
      </c>
      <c r="D28" s="157">
        <v>2021</v>
      </c>
      <c r="E28" s="413" t="s">
        <v>455</v>
      </c>
      <c r="F28" s="413"/>
      <c r="G28" s="413"/>
      <c r="H28" s="413"/>
      <c r="I28" s="184" t="s">
        <v>535</v>
      </c>
    </row>
    <row r="29" spans="2:9" ht="76.5" customHeight="1">
      <c r="B29" s="183" t="s">
        <v>536</v>
      </c>
      <c r="C29" s="157" t="s">
        <v>537</v>
      </c>
      <c r="D29" s="157">
        <v>2018</v>
      </c>
      <c r="E29" s="413" t="s">
        <v>538</v>
      </c>
      <c r="F29" s="413"/>
      <c r="G29" s="413"/>
      <c r="H29" s="413"/>
      <c r="I29" s="55" t="s">
        <v>535</v>
      </c>
    </row>
    <row r="31" spans="2:9" s="105" customFormat="1" ht="18.75" customHeight="1">
      <c r="B31" s="105" t="s">
        <v>539</v>
      </c>
      <c r="C31" s="160" t="s">
        <v>540</v>
      </c>
    </row>
    <row r="32" spans="2:9" s="6" customFormat="1" ht="18.75" customHeight="1">
      <c r="B32" s="105" t="s">
        <v>541</v>
      </c>
      <c r="C32" s="426" t="s">
        <v>542</v>
      </c>
      <c r="D32" s="426"/>
      <c r="E32" s="426"/>
      <c r="F32" s="426"/>
      <c r="G32" s="426"/>
      <c r="H32" s="426"/>
      <c r="I32" s="161" t="s">
        <v>427</v>
      </c>
    </row>
    <row r="33" spans="2:9" s="6" customFormat="1" ht="18.75" customHeight="1">
      <c r="B33" s="105" t="s">
        <v>543</v>
      </c>
      <c r="C33" s="426" t="s">
        <v>544</v>
      </c>
      <c r="D33" s="426"/>
      <c r="E33" s="426"/>
      <c r="F33" s="426"/>
      <c r="G33" s="426"/>
      <c r="H33" s="426"/>
      <c r="I33" s="161" t="s">
        <v>428</v>
      </c>
    </row>
    <row r="34" spans="2:9" s="6" customFormat="1" ht="18.75" customHeight="1">
      <c r="B34" s="105" t="s">
        <v>545</v>
      </c>
      <c r="C34" s="426" t="s">
        <v>546</v>
      </c>
      <c r="D34" s="426"/>
      <c r="E34" s="426"/>
      <c r="F34" s="426"/>
      <c r="G34" s="426"/>
      <c r="H34" s="426"/>
      <c r="I34" s="161" t="s">
        <v>426</v>
      </c>
    </row>
    <row r="35" spans="2:9" s="6" customFormat="1" ht="18.75" customHeight="1">
      <c r="B35" s="105" t="s">
        <v>547</v>
      </c>
      <c r="C35" s="426" t="s">
        <v>548</v>
      </c>
      <c r="D35" s="426"/>
      <c r="E35" s="426"/>
      <c r="F35" s="426"/>
      <c r="G35" s="426"/>
      <c r="H35" s="426"/>
      <c r="I35" s="161" t="s">
        <v>426</v>
      </c>
    </row>
  </sheetData>
  <mergeCells count="32">
    <mergeCell ref="C34:H34"/>
    <mergeCell ref="C35:H35"/>
    <mergeCell ref="E26:H26"/>
    <mergeCell ref="E27:H27"/>
    <mergeCell ref="E28:H28"/>
    <mergeCell ref="E29:H29"/>
    <mergeCell ref="C32:H32"/>
    <mergeCell ref="C33:H33"/>
    <mergeCell ref="E25:H25"/>
    <mergeCell ref="E14:H14"/>
    <mergeCell ref="E15:H15"/>
    <mergeCell ref="E16:H16"/>
    <mergeCell ref="E17:H17"/>
    <mergeCell ref="E18:H18"/>
    <mergeCell ref="E19:H19"/>
    <mergeCell ref="E20:H20"/>
    <mergeCell ref="E21:H21"/>
    <mergeCell ref="E22:H22"/>
    <mergeCell ref="E23:H23"/>
    <mergeCell ref="E24:H24"/>
    <mergeCell ref="E13:H13"/>
    <mergeCell ref="B2:I2"/>
    <mergeCell ref="E3:H3"/>
    <mergeCell ref="E4:H4"/>
    <mergeCell ref="E5:H5"/>
    <mergeCell ref="E6:H6"/>
    <mergeCell ref="E7:H7"/>
    <mergeCell ref="E8:H8"/>
    <mergeCell ref="E9:H9"/>
    <mergeCell ref="E10:H10"/>
    <mergeCell ref="E11:H11"/>
    <mergeCell ref="E12:H12"/>
  </mergeCells>
  <hyperlinks>
    <hyperlink ref="C31" r:id="rId1" display="https://www.funcionpublica.gov.co/web/suit/buscadortramites?_com_liferay_iframe_web_portlet_IFramePortlet_INSTANCE_MLkB2d7OVwPr_iframe_query=secretaria+general&amp;x=31&amp;y=35&amp;p_p_id=com_liferay_iframe_web_portlet_IFramePortlet_INSTANCE_MLkB2d7OVwPr&amp;_com_liferay_iframe_web_portlet_IFramePortlet_INSTANCE_MLkB2d7OVwPr_iframe_find=FindNext" xr:uid="{6A964B4B-02DE-460D-B763-C028C5C5AAB1}"/>
    <hyperlink ref="I4" r:id="rId2" display="Programas de formación virtual para servidores públicos del Distrito Capital" xr:uid="{B70BC3E3-E5CB-41E1-A8C0-E357A8D2E1F1}"/>
    <hyperlink ref="I5" r:id="rId3" display="Programas de formación virtual para servidores públicos del Distrito Capital" xr:uid="{92A0F9C1-1345-466E-8356-339EA54F2EAC}"/>
    <hyperlink ref="I10" r:id="rId4" display="Impresión de artes gráficas para las entidades del Distrito Capital" xr:uid="{71241097-5FC3-4F59-8ED5-B91C4336E6A1}"/>
    <hyperlink ref="I11" r:id="rId5" display="Impresión de artes gráficas para las entidades del Distrito Capital" xr:uid="{439F51AF-75AD-49A1-AEA5-9603F09915AB}"/>
    <hyperlink ref="I12" r:id="rId6" display="Impresión de artes gráficas para las entidades del Distrito Capital" xr:uid="{B8ED3CC3-9E02-48F1-B661-A67B7B1BA603}"/>
    <hyperlink ref="I13" r:id="rId7" display="Impresión de artes gráficas para las entidades del Distrito Capital" xr:uid="{A7A5ACB5-6B8D-4323-B72E-984B58AFE502}"/>
    <hyperlink ref="I14" r:id="rId8" display="Visitas Guíadas Archivo de Bogotá" xr:uid="{9DA9E0F5-2624-47D5-A25D-ECA92BC248AB}"/>
    <hyperlink ref="I15" r:id="rId9" display="Publicación de actos o documentos administrativos en el Registro Distrital" xr:uid="{3C4CE5CA-6E0A-4373-BBC1-6CA102A31BB5}"/>
    <hyperlink ref="I32" r:id="rId10"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Asistencia%2C%20atenci%C3%B3n%20y%20reparaci%C3%B3n%20a%20victimas%20del%20conflicto%20armado%2FFicha%20t%C3%A9cnica%20de%20producto%20o%20servicio" xr:uid="{CB8EC912-C63B-4BB4-8066-FF71020EC975}"/>
    <hyperlink ref="I17" r:id="rId11" display="Otorgamiento de la ayuda humanitaria inmediata" xr:uid="{6A7BAA90-044B-49A7-8BED-53A29A256E00}"/>
    <hyperlink ref="I18" r:id="rId12" display="Asistencia técnica en Gestión documental y archivos" xr:uid="{BBFB28F8-20E0-4872-B241-053E544D028E}"/>
    <hyperlink ref="I25" r:id="rId13" display="Consulta del patrimonio documental de Bogotá (**)" xr:uid="{8DFDF2E0-F323-4404-BD2D-60EF704400C7}"/>
    <hyperlink ref="I33" r:id="rId14"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Gesti%C3%B3n%20de%20la%20funci%C3%B3n%20archiv%C3%ADstica%20y%20del%20patrimonio%20documental%20del%20D%2EC%2FFicha%20T%C3%A9cnica%20Producto%20o%20Servicio" xr:uid="{E0A76B5D-556D-4963-BC59-0D78285AE372}"/>
    <hyperlink ref="I24" r:id="rId15" display="Consulta del patrimonio documental de Bogotá (**)" xr:uid="{E70B7916-5E31-41C6-A8C2-FCAC1F91F2E2}"/>
    <hyperlink ref="I23" r:id="rId16" display="Consulta del patrimonio documental de Bogotá (**)" xr:uid="{5D9E66CA-E0F8-420D-BA70-88FDF2E4D3E3}"/>
    <hyperlink ref="I22" r:id="rId17" display="Consulta del patrimonio documental de Bogotá (**)" xr:uid="{D3F12EA2-7B00-454B-8534-5C0B1A8BE002}"/>
    <hyperlink ref="I21" r:id="rId18" display="Consulta del patrimonio documental de Bogotá (**)" xr:uid="{3329B48E-C1EB-42B2-A498-BB21C3A5E85D}"/>
    <hyperlink ref="I20" r:id="rId19" display="Consulta del patrimonio documental de Bogotá (**)" xr:uid="{667B9A67-6C91-48B0-A992-DCEAF656DC4B}"/>
    <hyperlink ref="I16" r:id="rId20" display="Otorgamiento de la ayuda humanitaria inmediata" xr:uid="{E503052C-4947-4B4B-BC76-F87E16CEBB88}"/>
    <hyperlink ref="I26" r:id="rId21" display="Consulta del patrimonio documental de Bogotá (**)" xr:uid="{412B2E29-CE76-41B2-A9C5-F51D19907055}"/>
    <hyperlink ref="I19" r:id="rId22" display="Asistencia técnica en Gestión documental y archivos" xr:uid="{402025DE-7D0A-4C8D-8AA4-757682FD28D4}"/>
    <hyperlink ref="I6" r:id="rId23"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290876C9-1DF9-4BB1-99F7-56DA7E431EE5}"/>
    <hyperlink ref="I8" r:id="rId24"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D7AB3B0D-7FE5-45FD-A63D-DB474A25DE1C}"/>
    <hyperlink ref="I9" r:id="rId25"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614F1284-08F3-4609-AE8F-CDECEB828703}"/>
    <hyperlink ref="I7" r:id="rId26" display="Información general y orientación de trámites y servicios a la ciudadanía en los canales de atención de la Red CADE. (****)_x000a__x000a_Asesoría e información técnica y funcional del Sistema Distrital para la Gestión de peticiones ciudadanas. (****)_x000a__x000a_Cualificación en Servicio a la Ciudadanía a  Servidores Públicos y otros. (****)_x000a__x000a_Cualificación a servidores con funciones IVC. (****)_x000a__x000a_Sensibilización a comerciantes en temas de IVC. (****)" xr:uid="{BC4269A9-1492-4BB2-8997-C1FB4D181766}"/>
    <hyperlink ref="I34" r:id="rId27"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Gesti%C3%B3n%20del%20sistema%20distrital%20de%20servicio%20a%20la%20ciudadan%C3%ADa%2FFicha%20t%C3%A9cnica%20producto%20o%20servicio" xr:uid="{41657317-7AEC-4882-A575-B52B0729E437}"/>
    <hyperlink ref="I27" r:id="rId28" display="Asesoría y/o asistencia técnica en materia de cooperación, relacionamiento, diplomacia de ciudad y posicionamiento internacional" xr:uid="{3AF2110E-6679-46BF-A498-A3A41A929560}"/>
    <hyperlink ref="I35" r:id="rId29" display="https://alcaldiabogota-my.sharepoint.com/personal/oapsecgeneral_alcaldiabogota_gov_co/_layouts/15/onedrive.aspx?ct=1645213927246&amp;or=OWA%2DNT&amp;cid=093d2bdc%2Db407%2Da246%2D0b11%2D18fa4f5ce89c&amp;id=%2Fpersonal%2Foapsecgeneral%5Falcaldiabogota%5Fgov%5Fco%2FDocuments%2FDocumentos%20del%20Sistema%20Integrado%20de%20Gesti%C3%B3n%2FProcesos%20misionales%2FInternacionalizaci%C3%B3n%20de%20Bogot%C3%A1%2FFicha%20t%C3%A9cnica%20producto%20o%20servicio" xr:uid="{B28A02AE-6318-4DC2-BC6D-7E1E703CD5FF}"/>
  </hyperlinks>
  <printOptions gridLines="1"/>
  <pageMargins left="0.7" right="0.7" top="0.75" bottom="0.75" header="0.3" footer="0.3"/>
  <pageSetup orientation="portrait" r:id="rId3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74E8-226D-41EF-851B-7994E7090AEC}">
  <dimension ref="B2:J48"/>
  <sheetViews>
    <sheetView zoomScale="80" zoomScaleNormal="80" workbookViewId="0"/>
  </sheetViews>
  <sheetFormatPr defaultColWidth="11.42578125" defaultRowHeight="15"/>
  <cols>
    <col min="1" max="1" width="3.5703125" customWidth="1"/>
    <col min="2" max="2" width="24.140625" customWidth="1"/>
    <col min="3" max="3" width="42" customWidth="1"/>
    <col min="4" max="4" width="20.28515625" customWidth="1"/>
    <col min="5" max="7" width="15.140625" customWidth="1"/>
    <col min="8" max="8" width="19.85546875" customWidth="1"/>
    <col min="9" max="9" width="15.140625" customWidth="1"/>
    <col min="10" max="10" width="32.5703125" customWidth="1"/>
  </cols>
  <sheetData>
    <row r="2" spans="2:10" ht="19.5">
      <c r="B2" s="429" t="s">
        <v>549</v>
      </c>
      <c r="C2" s="429"/>
      <c r="D2" s="429"/>
      <c r="E2" s="429"/>
      <c r="F2" s="429"/>
      <c r="G2" s="429"/>
      <c r="H2" s="429"/>
      <c r="I2" s="429"/>
      <c r="J2" s="429"/>
    </row>
    <row r="3" spans="2:10" ht="20.25" customHeight="1">
      <c r="B3" s="430" t="s">
        <v>550</v>
      </c>
      <c r="C3" s="430" t="s">
        <v>551</v>
      </c>
      <c r="D3" s="432" t="s">
        <v>552</v>
      </c>
      <c r="E3" s="433"/>
      <c r="F3" s="433"/>
      <c r="G3" s="433"/>
      <c r="H3" s="433"/>
      <c r="I3" s="433"/>
      <c r="J3" s="434"/>
    </row>
    <row r="4" spans="2:10" ht="114" customHeight="1">
      <c r="B4" s="431"/>
      <c r="C4" s="431"/>
      <c r="D4" s="162" t="s">
        <v>272</v>
      </c>
      <c r="E4" s="162" t="s">
        <v>288</v>
      </c>
      <c r="F4" s="162" t="s">
        <v>553</v>
      </c>
      <c r="G4" s="162" t="s">
        <v>554</v>
      </c>
      <c r="H4" s="162" t="s">
        <v>296</v>
      </c>
      <c r="I4" s="162" t="s">
        <v>555</v>
      </c>
      <c r="J4" s="163" t="s">
        <v>556</v>
      </c>
    </row>
    <row r="5" spans="2:10" ht="18.600000000000001" customHeight="1">
      <c r="B5" s="428" t="s">
        <v>557</v>
      </c>
      <c r="C5" s="164" t="s">
        <v>558</v>
      </c>
      <c r="D5" s="165"/>
      <c r="E5" s="165"/>
      <c r="F5" s="165"/>
      <c r="G5" s="165"/>
      <c r="H5" s="165"/>
      <c r="I5" s="165"/>
      <c r="J5" s="166"/>
    </row>
    <row r="6" spans="2:10" ht="18.600000000000001" customHeight="1">
      <c r="B6" s="428"/>
      <c r="C6" s="165" t="s">
        <v>559</v>
      </c>
      <c r="D6" s="165"/>
      <c r="E6" s="165"/>
      <c r="F6" s="165"/>
      <c r="G6" s="165"/>
      <c r="H6" s="165"/>
      <c r="I6" s="165"/>
      <c r="J6" s="166"/>
    </row>
    <row r="7" spans="2:10" ht="18.600000000000001" customHeight="1">
      <c r="B7" s="428"/>
      <c r="C7" s="165" t="s">
        <v>560</v>
      </c>
      <c r="D7" s="165"/>
      <c r="E7" s="165"/>
      <c r="F7" s="165"/>
      <c r="G7" s="165"/>
      <c r="H7" s="165"/>
      <c r="I7" s="165"/>
      <c r="J7" s="166"/>
    </row>
    <row r="8" spans="2:10" ht="18.600000000000001" customHeight="1">
      <c r="B8" s="428"/>
      <c r="C8" s="165" t="s">
        <v>561</v>
      </c>
      <c r="D8" s="165"/>
      <c r="E8" s="165"/>
      <c r="F8" s="165"/>
      <c r="G8" s="165"/>
      <c r="H8" s="165"/>
      <c r="I8" s="165"/>
      <c r="J8" s="166"/>
    </row>
    <row r="9" spans="2:10" ht="18.600000000000001" customHeight="1">
      <c r="B9" s="428"/>
      <c r="C9" s="165" t="s">
        <v>562</v>
      </c>
      <c r="D9" s="166" t="s">
        <v>563</v>
      </c>
      <c r="E9" s="166"/>
      <c r="F9" s="166" t="s">
        <v>563</v>
      </c>
      <c r="G9" s="166" t="s">
        <v>563</v>
      </c>
      <c r="H9" s="166"/>
      <c r="I9" s="166"/>
      <c r="J9" s="166" t="s">
        <v>563</v>
      </c>
    </row>
    <row r="10" spans="2:10" ht="18.600000000000001" customHeight="1">
      <c r="B10" s="428"/>
      <c r="C10" s="165" t="s">
        <v>564</v>
      </c>
      <c r="D10" s="165"/>
      <c r="E10" s="165"/>
      <c r="F10" s="165"/>
      <c r="G10" s="165"/>
      <c r="H10" s="165"/>
      <c r="I10" s="165"/>
      <c r="J10" s="166"/>
    </row>
    <row r="11" spans="2:10" ht="18.600000000000001" customHeight="1">
      <c r="B11" s="435"/>
      <c r="C11" s="167" t="s">
        <v>565</v>
      </c>
      <c r="D11" s="167"/>
      <c r="E11" s="167"/>
      <c r="F11" s="167"/>
      <c r="G11" s="167"/>
      <c r="H11" s="167"/>
      <c r="I11" s="167"/>
      <c r="J11" s="166"/>
    </row>
    <row r="12" spans="2:10" ht="18.600000000000001" customHeight="1">
      <c r="B12" s="427" t="s">
        <v>566</v>
      </c>
      <c r="C12" s="167" t="s">
        <v>567</v>
      </c>
      <c r="D12" s="168"/>
      <c r="E12" s="168"/>
      <c r="F12" s="168"/>
      <c r="G12" s="168"/>
      <c r="H12" s="168"/>
      <c r="I12" s="168"/>
      <c r="J12" s="166"/>
    </row>
    <row r="13" spans="2:10" ht="18.600000000000001" customHeight="1">
      <c r="B13" s="428"/>
      <c r="C13" s="167" t="s">
        <v>568</v>
      </c>
      <c r="D13" s="168"/>
      <c r="E13" s="168"/>
      <c r="F13" s="168"/>
      <c r="G13" s="168" t="s">
        <v>563</v>
      </c>
      <c r="H13" s="168"/>
      <c r="I13" s="168"/>
      <c r="J13" s="166" t="s">
        <v>563</v>
      </c>
    </row>
    <row r="14" spans="2:10" ht="18.600000000000001" customHeight="1">
      <c r="B14" s="428"/>
      <c r="C14" s="167" t="s">
        <v>569</v>
      </c>
      <c r="D14" s="168"/>
      <c r="E14" s="168" t="s">
        <v>563</v>
      </c>
      <c r="F14" s="168"/>
      <c r="G14" s="168" t="s">
        <v>563</v>
      </c>
      <c r="H14" s="168"/>
      <c r="I14" s="168"/>
      <c r="J14" s="166" t="s">
        <v>563</v>
      </c>
    </row>
    <row r="15" spans="2:10" ht="18.600000000000001" customHeight="1">
      <c r="B15" s="428"/>
      <c r="C15" s="167" t="s">
        <v>570</v>
      </c>
      <c r="D15" s="168"/>
      <c r="E15" s="168"/>
      <c r="F15" s="168"/>
      <c r="G15" s="168"/>
      <c r="H15" s="168"/>
      <c r="I15" s="168"/>
      <c r="J15" s="166"/>
    </row>
    <row r="16" spans="2:10" ht="18.600000000000001" customHeight="1">
      <c r="B16" s="428"/>
      <c r="C16" s="167" t="s">
        <v>571</v>
      </c>
      <c r="D16" s="168"/>
      <c r="E16" s="168"/>
      <c r="F16" s="168"/>
      <c r="G16" s="168"/>
      <c r="H16" s="168"/>
      <c r="I16" s="168"/>
      <c r="J16" s="166"/>
    </row>
    <row r="17" spans="2:10" ht="18.600000000000001" customHeight="1">
      <c r="B17" s="428"/>
      <c r="C17" s="167" t="s">
        <v>572</v>
      </c>
      <c r="D17" s="168"/>
      <c r="E17" s="168"/>
      <c r="F17" s="168"/>
      <c r="G17" s="168" t="s">
        <v>563</v>
      </c>
      <c r="H17" s="168"/>
      <c r="I17" s="168"/>
      <c r="J17" s="166"/>
    </row>
    <row r="18" spans="2:10" ht="19.5">
      <c r="B18" s="428"/>
      <c r="C18" s="169" t="s">
        <v>573</v>
      </c>
      <c r="D18" s="168"/>
      <c r="E18" s="168" t="s">
        <v>563</v>
      </c>
      <c r="F18" s="168"/>
      <c r="G18" s="168"/>
      <c r="H18" s="168"/>
      <c r="I18" s="168"/>
      <c r="J18" s="166"/>
    </row>
    <row r="19" spans="2:10" ht="19.5">
      <c r="B19" s="428"/>
      <c r="C19" s="169" t="s">
        <v>574</v>
      </c>
      <c r="D19" s="168"/>
      <c r="E19" s="168"/>
      <c r="F19" s="168"/>
      <c r="G19" s="168"/>
      <c r="H19" s="168"/>
      <c r="I19" s="168"/>
      <c r="J19" s="166" t="s">
        <v>563</v>
      </c>
    </row>
    <row r="20" spans="2:10" ht="18.600000000000001" customHeight="1">
      <c r="B20" s="428"/>
      <c r="C20" s="167" t="s">
        <v>575</v>
      </c>
      <c r="D20" s="168"/>
      <c r="E20" s="168"/>
      <c r="F20" s="168"/>
      <c r="G20" s="168"/>
      <c r="H20" s="168"/>
      <c r="I20" s="168"/>
      <c r="J20" s="166" t="s">
        <v>563</v>
      </c>
    </row>
    <row r="21" spans="2:10" ht="18.600000000000001" customHeight="1">
      <c r="B21" s="428"/>
      <c r="C21" s="167" t="s">
        <v>576</v>
      </c>
      <c r="D21" s="168"/>
      <c r="E21" s="168"/>
      <c r="F21" s="168"/>
      <c r="G21" s="168"/>
      <c r="H21" s="168"/>
      <c r="I21" s="168"/>
      <c r="J21" s="166"/>
    </row>
    <row r="22" spans="2:10" ht="18.600000000000001" customHeight="1">
      <c r="B22" s="428"/>
      <c r="C22" s="167" t="s">
        <v>577</v>
      </c>
      <c r="D22" s="168"/>
      <c r="E22" s="168"/>
      <c r="F22" s="168"/>
      <c r="G22" s="168"/>
      <c r="H22" s="168"/>
      <c r="I22" s="168"/>
      <c r="J22" s="166"/>
    </row>
    <row r="23" spans="2:10" ht="39" customHeight="1">
      <c r="B23" s="428"/>
      <c r="C23" s="169" t="s">
        <v>578</v>
      </c>
      <c r="D23" s="168"/>
      <c r="E23" s="168"/>
      <c r="F23" s="168"/>
      <c r="G23" s="168"/>
      <c r="H23" s="168"/>
      <c r="I23" s="168"/>
      <c r="J23" s="166"/>
    </row>
    <row r="24" spans="2:10" ht="18.600000000000001" customHeight="1">
      <c r="B24" s="427" t="s">
        <v>579</v>
      </c>
      <c r="C24" s="167" t="s">
        <v>580</v>
      </c>
      <c r="D24" s="168" t="s">
        <v>563</v>
      </c>
      <c r="E24" s="168" t="s">
        <v>563</v>
      </c>
      <c r="F24" s="168"/>
      <c r="G24" s="168"/>
      <c r="H24" s="168"/>
      <c r="I24" s="168"/>
      <c r="J24" s="166"/>
    </row>
    <row r="25" spans="2:10" ht="18.600000000000001" customHeight="1">
      <c r="B25" s="428"/>
      <c r="C25" s="167" t="s">
        <v>581</v>
      </c>
      <c r="D25" s="168"/>
      <c r="E25" s="168"/>
      <c r="F25" s="168"/>
      <c r="G25" s="168"/>
      <c r="H25" s="168"/>
      <c r="I25" s="168"/>
      <c r="J25" s="166"/>
    </row>
    <row r="26" spans="2:10" ht="18" customHeight="1">
      <c r="B26" s="428"/>
      <c r="C26" s="167" t="s">
        <v>582</v>
      </c>
      <c r="D26" s="168" t="s">
        <v>563</v>
      </c>
      <c r="E26" s="168"/>
      <c r="F26" s="168"/>
      <c r="G26" s="168" t="s">
        <v>563</v>
      </c>
      <c r="H26" s="168"/>
      <c r="I26" s="168"/>
      <c r="J26" s="166" t="s">
        <v>563</v>
      </c>
    </row>
    <row r="27" spans="2:10" ht="18" customHeight="1">
      <c r="B27" s="428"/>
      <c r="C27" s="167" t="s">
        <v>583</v>
      </c>
      <c r="D27" s="168"/>
      <c r="E27" s="168"/>
      <c r="F27" s="168"/>
      <c r="G27" s="168"/>
      <c r="H27" s="168"/>
      <c r="I27" s="168"/>
      <c r="J27" s="166"/>
    </row>
    <row r="28" spans="2:10" ht="18.600000000000001" customHeight="1">
      <c r="B28" s="436" t="s">
        <v>584</v>
      </c>
      <c r="C28" s="170" t="s">
        <v>585</v>
      </c>
      <c r="D28" s="168"/>
      <c r="E28" s="168"/>
      <c r="F28" s="168"/>
      <c r="G28" s="168" t="s">
        <v>563</v>
      </c>
      <c r="H28" s="167"/>
      <c r="I28" s="167"/>
      <c r="J28" s="166"/>
    </row>
    <row r="29" spans="2:10" ht="18.600000000000001" customHeight="1">
      <c r="B29" s="436"/>
      <c r="C29" s="170" t="s">
        <v>586</v>
      </c>
      <c r="D29" s="168" t="s">
        <v>563</v>
      </c>
      <c r="E29" s="168" t="s">
        <v>563</v>
      </c>
      <c r="F29" s="168"/>
      <c r="G29" s="168" t="s">
        <v>563</v>
      </c>
      <c r="H29" s="167"/>
      <c r="I29" s="167"/>
      <c r="J29" s="166"/>
    </row>
    <row r="30" spans="2:10" ht="18.600000000000001" customHeight="1">
      <c r="B30" s="436"/>
      <c r="C30" s="170" t="s">
        <v>587</v>
      </c>
      <c r="D30" s="168"/>
      <c r="E30" s="168"/>
      <c r="F30" s="168"/>
      <c r="G30" s="168"/>
      <c r="H30" s="167"/>
      <c r="I30" s="167"/>
      <c r="J30" s="166"/>
    </row>
    <row r="32" spans="2:10" ht="19.5">
      <c r="B32" s="429" t="s">
        <v>588</v>
      </c>
      <c r="C32" s="429"/>
      <c r="D32" s="429"/>
      <c r="E32" s="429"/>
      <c r="F32" s="429"/>
      <c r="G32" s="429"/>
      <c r="H32" s="429"/>
      <c r="I32" s="429"/>
      <c r="J32" s="429"/>
    </row>
    <row r="33" spans="2:10" ht="19.5">
      <c r="B33" s="437" t="s">
        <v>550</v>
      </c>
      <c r="C33" s="437" t="s">
        <v>551</v>
      </c>
      <c r="D33" s="429" t="s">
        <v>552</v>
      </c>
      <c r="E33" s="429"/>
      <c r="F33" s="429"/>
      <c r="G33" s="429"/>
      <c r="H33" s="429"/>
      <c r="I33" s="429"/>
      <c r="J33" s="429"/>
    </row>
    <row r="34" spans="2:10" ht="97.5" customHeight="1">
      <c r="B34" s="437"/>
      <c r="C34" s="437"/>
      <c r="D34" s="162" t="s">
        <v>272</v>
      </c>
      <c r="E34" s="162" t="s">
        <v>288</v>
      </c>
      <c r="F34" s="162" t="s">
        <v>553</v>
      </c>
      <c r="G34" s="162" t="s">
        <v>554</v>
      </c>
      <c r="H34" s="162" t="s">
        <v>296</v>
      </c>
      <c r="I34" s="162" t="s">
        <v>555</v>
      </c>
      <c r="J34" s="163" t="s">
        <v>556</v>
      </c>
    </row>
    <row r="35" spans="2:10" ht="19.5">
      <c r="B35" s="428" t="s">
        <v>557</v>
      </c>
      <c r="C35" s="165" t="s">
        <v>589</v>
      </c>
      <c r="D35" s="166"/>
      <c r="E35" s="166"/>
      <c r="F35" s="166"/>
      <c r="G35" s="166"/>
      <c r="H35" s="166"/>
      <c r="I35" s="166"/>
      <c r="J35" s="166"/>
    </row>
    <row r="36" spans="2:10" ht="19.5">
      <c r="B36" s="428"/>
      <c r="C36" s="165" t="s">
        <v>590</v>
      </c>
      <c r="D36" s="166"/>
      <c r="E36" s="166"/>
      <c r="F36" s="166"/>
      <c r="G36" s="166"/>
      <c r="H36" s="166"/>
      <c r="I36" s="166"/>
      <c r="J36" s="166"/>
    </row>
    <row r="37" spans="2:10" ht="19.5">
      <c r="B37" s="435"/>
      <c r="C37" s="167" t="s">
        <v>558</v>
      </c>
      <c r="D37" s="168"/>
      <c r="E37" s="168"/>
      <c r="F37" s="168"/>
      <c r="G37" s="168"/>
      <c r="H37" s="168" t="s">
        <v>563</v>
      </c>
      <c r="I37" s="168"/>
      <c r="J37" s="168"/>
    </row>
    <row r="38" spans="2:10" ht="19.5">
      <c r="B38" s="428" t="s">
        <v>591</v>
      </c>
      <c r="C38" s="165" t="s">
        <v>592</v>
      </c>
      <c r="D38" s="166"/>
      <c r="E38" s="166" t="s">
        <v>563</v>
      </c>
      <c r="F38" s="166" t="s">
        <v>563</v>
      </c>
      <c r="G38" s="166" t="s">
        <v>563</v>
      </c>
      <c r="H38" s="166" t="s">
        <v>563</v>
      </c>
      <c r="I38" s="166" t="s">
        <v>563</v>
      </c>
      <c r="J38" s="166"/>
    </row>
    <row r="39" spans="2:10" ht="19.5">
      <c r="B39" s="428"/>
      <c r="C39" s="165" t="s">
        <v>593</v>
      </c>
      <c r="D39" s="166"/>
      <c r="E39" s="166"/>
      <c r="F39" s="166"/>
      <c r="G39" s="166"/>
      <c r="H39" s="166"/>
      <c r="I39" s="166"/>
      <c r="J39" s="166"/>
    </row>
    <row r="40" spans="2:10" ht="19.5">
      <c r="B40" s="428"/>
      <c r="C40" s="165" t="s">
        <v>594</v>
      </c>
      <c r="D40" s="166"/>
      <c r="E40" s="166" t="s">
        <v>563</v>
      </c>
      <c r="F40" s="166"/>
      <c r="G40" s="166" t="s">
        <v>563</v>
      </c>
      <c r="H40" s="166" t="s">
        <v>563</v>
      </c>
      <c r="I40" s="166" t="s">
        <v>563</v>
      </c>
      <c r="J40" s="166"/>
    </row>
    <row r="41" spans="2:10" ht="19.5">
      <c r="B41" s="428"/>
      <c r="C41" s="165" t="s">
        <v>595</v>
      </c>
      <c r="D41" s="166"/>
      <c r="E41" s="166"/>
      <c r="F41" s="166"/>
      <c r="G41" s="166"/>
      <c r="H41" s="166"/>
      <c r="I41" s="166"/>
      <c r="J41" s="166"/>
    </row>
    <row r="42" spans="2:10" ht="19.5">
      <c r="B42" s="435"/>
      <c r="C42" s="167" t="s">
        <v>596</v>
      </c>
      <c r="D42" s="168"/>
      <c r="E42" s="168"/>
      <c r="F42" s="168"/>
      <c r="G42" s="168"/>
      <c r="H42" s="168"/>
      <c r="I42" s="168"/>
      <c r="J42" s="168"/>
    </row>
    <row r="43" spans="2:10" ht="39">
      <c r="B43" s="428" t="s">
        <v>597</v>
      </c>
      <c r="C43" s="171" t="s">
        <v>598</v>
      </c>
      <c r="D43" s="166"/>
      <c r="E43" s="166"/>
      <c r="F43" s="166"/>
      <c r="G43" s="166" t="s">
        <v>563</v>
      </c>
      <c r="H43" s="166" t="s">
        <v>563</v>
      </c>
      <c r="I43" s="166"/>
      <c r="J43" s="166"/>
    </row>
    <row r="44" spans="2:10" ht="39">
      <c r="B44" s="428"/>
      <c r="C44" s="171" t="s">
        <v>599</v>
      </c>
      <c r="D44" s="166"/>
      <c r="E44" s="166" t="s">
        <v>563</v>
      </c>
      <c r="F44" s="166"/>
      <c r="G44" s="166"/>
      <c r="H44" s="166"/>
      <c r="I44" s="166"/>
      <c r="J44" s="166"/>
    </row>
    <row r="45" spans="2:10" ht="19.5">
      <c r="B45" s="435"/>
      <c r="C45" s="167" t="s">
        <v>600</v>
      </c>
      <c r="D45" s="168"/>
      <c r="E45" s="168"/>
      <c r="F45" s="168"/>
      <c r="G45" s="168"/>
      <c r="H45" s="168" t="s">
        <v>563</v>
      </c>
      <c r="I45" s="168"/>
      <c r="J45" s="168"/>
    </row>
    <row r="46" spans="2:10" ht="39">
      <c r="B46" s="192" t="s">
        <v>601</v>
      </c>
      <c r="C46" s="167" t="s">
        <v>586</v>
      </c>
      <c r="D46" s="168"/>
      <c r="E46" s="168"/>
      <c r="F46" s="168" t="s">
        <v>563</v>
      </c>
      <c r="G46" s="168"/>
      <c r="H46" s="168"/>
      <c r="I46" s="168"/>
      <c r="J46" s="168"/>
    </row>
    <row r="48" spans="2:10" s="12" customFormat="1" ht="13.5">
      <c r="B48" s="105" t="s">
        <v>261</v>
      </c>
      <c r="C48" s="160" t="s">
        <v>602</v>
      </c>
    </row>
  </sheetData>
  <mergeCells count="15">
    <mergeCell ref="B35:B37"/>
    <mergeCell ref="B38:B42"/>
    <mergeCell ref="B43:B45"/>
    <mergeCell ref="B24:B27"/>
    <mergeCell ref="B28:B30"/>
    <mergeCell ref="B32:J32"/>
    <mergeCell ref="B33:B34"/>
    <mergeCell ref="C33:C34"/>
    <mergeCell ref="D33:J33"/>
    <mergeCell ref="B12:B23"/>
    <mergeCell ref="B2:J2"/>
    <mergeCell ref="B3:B4"/>
    <mergeCell ref="C3:C4"/>
    <mergeCell ref="D3:J3"/>
    <mergeCell ref="B5:B11"/>
  </mergeCells>
  <hyperlinks>
    <hyperlink ref="C48" r:id="rId1" xr:uid="{18671C7A-1148-4BB1-B799-56390BF880A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E579DEDFC0AE44FA2AD24AE335063A1" ma:contentTypeVersion="13" ma:contentTypeDescription="Crear nuevo documento." ma:contentTypeScope="" ma:versionID="f4ef92df002c4b3188b94862a611474c">
  <xsd:schema xmlns:xsd="http://www.w3.org/2001/XMLSchema" xmlns:xs="http://www.w3.org/2001/XMLSchema" xmlns:p="http://schemas.microsoft.com/office/2006/metadata/properties" xmlns:ns2="79daacc9-49f1-49ef-8732-a8367e10a638" xmlns:ns3="67256e20-7c58-4f66-9617-60856c75ad36" targetNamespace="http://schemas.microsoft.com/office/2006/metadata/properties" ma:root="true" ma:fieldsID="e915f3885ca05edfce452f3557865a05" ns2:_="" ns3:_="">
    <xsd:import namespace="79daacc9-49f1-49ef-8732-a8367e10a638"/>
    <xsd:import namespace="67256e20-7c58-4f66-9617-60856c75ad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aacc9-49f1-49ef-8732-a8367e10a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256e20-7c58-4f66-9617-60856c75ad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0AFB65-9E60-4C6D-8F23-0B20B1311B61}"/>
</file>

<file path=customXml/itemProps2.xml><?xml version="1.0" encoding="utf-8"?>
<ds:datastoreItem xmlns:ds="http://schemas.openxmlformats.org/officeDocument/2006/customXml" ds:itemID="{6DA92FA8-E5D5-4CAD-99F4-61F3D70FE870}"/>
</file>

<file path=customXml/itemProps3.xml><?xml version="1.0" encoding="utf-8"?>
<ds:datastoreItem xmlns:ds="http://schemas.openxmlformats.org/officeDocument/2006/customXml" ds:itemID="{BB0EB0DE-5237-4512-9EB3-93019FAEE8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Nicolás Sánchez Barrera</dc:creator>
  <cp:keywords/>
  <dc:description/>
  <cp:lastModifiedBy>Isabel Cristina Garcia Lemus</cp:lastModifiedBy>
  <cp:revision/>
  <dcterms:created xsi:type="dcterms:W3CDTF">2019-05-07T13:33:16Z</dcterms:created>
  <dcterms:modified xsi:type="dcterms:W3CDTF">2022-03-28T19:44:32Z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0x010100DE579DEDFC0AE44FA2AD24AE335063A1</vt:lpwstr>
  </property>
</Properties>
</file>