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6Macro agosto-sep 2020\Perfil\"/>
    </mc:Choice>
  </mc:AlternateContent>
  <xr:revisionPtr revIDLastSave="0" documentId="13_ncr:1_{DF7BB652-C760-4F0A-824D-CB709015EAA5}" xr6:coauthVersionLast="45" xr6:coauthVersionMax="45" xr10:uidLastSave="{00000000-0000-0000-0000-000000000000}"/>
  <workbookProtection workbookAlgorithmName="SHA-512" workbookHashValue="4gtkKinsfFEDvQPSylGyBtgO4RAUGJk9uHPfbLhk7DA22ra16dBuaye7B2xnIVvdHdwsAAUItjjQd0hBapHktg==" workbookSaltValue="FBbUaSGWO5u/4b+U8EKM3A=="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Mapa_Proceso!$A$11:$CG$113</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Mapa_Proceso!$A$1:$AK$113</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24" r:id="rId14"/>
    <pivotCache cacheId="25" r:id="rId15"/>
    <pivotCache cacheId="26"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R13" i="41" l="1"/>
  <c r="CR14" i="41"/>
  <c r="CR15" i="41"/>
  <c r="CR16" i="41"/>
  <c r="CR17" i="41"/>
  <c r="CR18" i="41"/>
  <c r="CR19" i="41"/>
  <c r="CR20" i="41"/>
  <c r="CR21" i="41"/>
  <c r="CR22" i="41"/>
  <c r="CR23" i="41"/>
  <c r="CR24" i="41"/>
  <c r="CR25" i="41"/>
  <c r="CR26" i="41"/>
  <c r="CR27" i="41"/>
  <c r="CR28" i="41"/>
  <c r="CR29" i="41"/>
  <c r="CR30" i="41"/>
  <c r="CR31" i="41"/>
  <c r="CR32" i="41"/>
  <c r="CR33" i="41"/>
  <c r="CR34" i="41"/>
  <c r="CR35" i="41"/>
  <c r="CR36" i="41"/>
  <c r="CR37" i="41"/>
  <c r="CR38" i="41"/>
  <c r="CR39" i="41"/>
  <c r="CR40" i="41"/>
  <c r="CR41" i="41"/>
  <c r="CR42" i="41"/>
  <c r="CR43" i="41"/>
  <c r="CR44" i="41"/>
  <c r="CR45" i="41"/>
  <c r="CR46" i="41"/>
  <c r="CR47" i="41"/>
  <c r="CR48" i="41"/>
  <c r="CR49" i="41"/>
  <c r="CR50" i="41"/>
  <c r="CR51" i="41"/>
  <c r="CR52" i="41"/>
  <c r="CR53" i="41"/>
  <c r="CR54" i="41"/>
  <c r="CR55" i="41"/>
  <c r="CR56" i="41"/>
  <c r="CR57" i="41"/>
  <c r="CR58" i="41"/>
  <c r="CR59" i="41"/>
  <c r="CR60" i="41"/>
  <c r="CR61" i="41"/>
  <c r="CR62" i="41"/>
  <c r="CR63" i="41"/>
  <c r="CR64" i="41"/>
  <c r="CR65" i="41"/>
  <c r="CR66" i="41"/>
  <c r="CR67" i="41"/>
  <c r="CR68" i="41"/>
  <c r="CR69" i="41"/>
  <c r="CR70" i="41"/>
  <c r="CR71" i="41"/>
  <c r="CR72" i="41"/>
  <c r="CR73" i="41"/>
  <c r="CR74" i="41"/>
  <c r="CR75" i="41"/>
  <c r="CR76" i="41"/>
  <c r="CR77" i="41"/>
  <c r="CR78" i="41"/>
  <c r="CR79" i="41"/>
  <c r="CR80" i="41"/>
  <c r="CR81" i="41"/>
  <c r="CR82" i="41"/>
  <c r="CR83" i="41"/>
  <c r="CR84" i="41"/>
  <c r="CR85" i="41"/>
  <c r="CR86" i="41"/>
  <c r="CR87" i="41"/>
  <c r="CR88" i="41"/>
  <c r="CR89" i="41"/>
  <c r="CR90" i="41"/>
  <c r="CR91" i="41"/>
  <c r="CR92" i="41"/>
  <c r="CR93" i="41"/>
  <c r="CR94" i="41"/>
  <c r="CR95" i="41"/>
  <c r="CR96" i="41"/>
  <c r="CR97" i="41"/>
  <c r="CR98" i="41"/>
  <c r="CR99" i="41"/>
  <c r="CR100" i="41"/>
  <c r="CR101" i="41"/>
  <c r="CR102" i="41"/>
  <c r="CR103" i="41"/>
  <c r="CR104" i="41"/>
  <c r="CR105" i="41"/>
  <c r="CR106" i="41"/>
  <c r="CR107" i="41"/>
  <c r="CR108" i="41"/>
  <c r="CR109" i="41"/>
  <c r="CR110" i="41"/>
  <c r="CR111" i="41"/>
  <c r="CR112" i="41"/>
  <c r="CR113" i="41"/>
  <c r="BY13" i="41"/>
  <c r="BZ13" i="41"/>
  <c r="BY14" i="41"/>
  <c r="BZ14" i="41"/>
  <c r="BY15" i="41"/>
  <c r="BZ15" i="41"/>
  <c r="BY16" i="41"/>
  <c r="BZ16" i="41"/>
  <c r="BY17" i="41"/>
  <c r="BZ17" i="41"/>
  <c r="BY18" i="41"/>
  <c r="BZ18" i="41"/>
  <c r="BY19" i="41"/>
  <c r="BZ19" i="41"/>
  <c r="BY20" i="41"/>
  <c r="BZ20" i="41"/>
  <c r="BY21" i="41"/>
  <c r="BZ21" i="41"/>
  <c r="BY22" i="41"/>
  <c r="BZ22" i="41"/>
  <c r="BY23" i="41"/>
  <c r="BZ23" i="41"/>
  <c r="BY24" i="41"/>
  <c r="BZ24" i="41"/>
  <c r="BY25" i="41"/>
  <c r="BZ25" i="41"/>
  <c r="BY26" i="41"/>
  <c r="BZ26" i="41"/>
  <c r="BY27" i="41"/>
  <c r="BZ27" i="41"/>
  <c r="BY28" i="41"/>
  <c r="BZ28" i="41"/>
  <c r="BY29" i="41"/>
  <c r="BZ29" i="41"/>
  <c r="BY30" i="41"/>
  <c r="BZ30" i="41"/>
  <c r="BY31" i="41"/>
  <c r="BZ31" i="41"/>
  <c r="BY32" i="41"/>
  <c r="BZ32" i="41"/>
  <c r="BY33" i="41"/>
  <c r="BZ33" i="41"/>
  <c r="BY34" i="41"/>
  <c r="BZ34" i="41"/>
  <c r="BY35" i="41"/>
  <c r="BZ35" i="41"/>
  <c r="BY36" i="41"/>
  <c r="BZ36" i="41"/>
  <c r="BY37" i="41"/>
  <c r="BZ37" i="41"/>
  <c r="BY38" i="41"/>
  <c r="BZ38" i="41"/>
  <c r="BY39" i="41"/>
  <c r="BZ39" i="41"/>
  <c r="BY40" i="41"/>
  <c r="BZ40" i="41"/>
  <c r="BY41" i="41"/>
  <c r="BZ41" i="41"/>
  <c r="BY42" i="41"/>
  <c r="BZ42" i="41"/>
  <c r="BY43" i="41"/>
  <c r="BZ43" i="41"/>
  <c r="BY44" i="41"/>
  <c r="BZ44" i="41"/>
  <c r="BY45" i="41"/>
  <c r="BZ45" i="41"/>
  <c r="BY46" i="41"/>
  <c r="BZ46" i="41"/>
  <c r="BY47" i="41"/>
  <c r="BZ47" i="41"/>
  <c r="BY48" i="41"/>
  <c r="CE49" i="41" s="1"/>
  <c r="CF49" i="41" s="1"/>
  <c r="BZ48" i="41"/>
  <c r="BY49" i="41"/>
  <c r="BZ49" i="41"/>
  <c r="BY50" i="41"/>
  <c r="BZ50" i="41"/>
  <c r="BY51" i="41"/>
  <c r="BZ51" i="41"/>
  <c r="BY52" i="41"/>
  <c r="BZ52" i="41"/>
  <c r="BY53" i="41"/>
  <c r="BZ53" i="41"/>
  <c r="BY54" i="41"/>
  <c r="BZ54" i="41"/>
  <c r="BY55" i="41"/>
  <c r="BZ55" i="41"/>
  <c r="BY56" i="41"/>
  <c r="BZ56" i="41"/>
  <c r="BY57" i="41"/>
  <c r="BZ57" i="41"/>
  <c r="BY58" i="41"/>
  <c r="BZ58" i="41"/>
  <c r="BY59" i="41"/>
  <c r="BZ59" i="41"/>
  <c r="BY60" i="41"/>
  <c r="BZ60" i="41"/>
  <c r="BY61" i="41"/>
  <c r="BZ61" i="41"/>
  <c r="BY62" i="41"/>
  <c r="CE63" i="41" s="1"/>
  <c r="CF63" i="41" s="1"/>
  <c r="BZ62" i="41"/>
  <c r="BY63" i="41"/>
  <c r="BZ63" i="41"/>
  <c r="BY64" i="41"/>
  <c r="BZ64" i="41"/>
  <c r="BY65" i="41"/>
  <c r="BZ65" i="41"/>
  <c r="BY66" i="41"/>
  <c r="BZ66" i="41"/>
  <c r="BY67" i="41"/>
  <c r="BZ67" i="41"/>
  <c r="BY68" i="41"/>
  <c r="BZ68" i="41"/>
  <c r="BY69" i="41"/>
  <c r="BZ69" i="41"/>
  <c r="BY70" i="41"/>
  <c r="BZ70" i="41"/>
  <c r="BY71" i="41"/>
  <c r="BZ71" i="41"/>
  <c r="BY72" i="41"/>
  <c r="BZ72" i="41"/>
  <c r="BY73" i="41"/>
  <c r="BZ73" i="41"/>
  <c r="BY74" i="41"/>
  <c r="BZ74" i="41"/>
  <c r="BY75" i="41"/>
  <c r="BZ75" i="41"/>
  <c r="BY76" i="41"/>
  <c r="BZ76" i="41"/>
  <c r="BY77" i="41"/>
  <c r="BZ77" i="41"/>
  <c r="BY78" i="41"/>
  <c r="BZ78" i="41"/>
  <c r="BY79" i="41"/>
  <c r="BZ79" i="41"/>
  <c r="BY80" i="41"/>
  <c r="BZ80" i="41"/>
  <c r="BY81" i="41"/>
  <c r="BZ81" i="41"/>
  <c r="BY82" i="41"/>
  <c r="BZ82" i="41"/>
  <c r="BY83" i="41"/>
  <c r="BZ83" i="41"/>
  <c r="BY84" i="41"/>
  <c r="BZ84" i="41"/>
  <c r="BY85" i="41"/>
  <c r="BZ85" i="41"/>
  <c r="BY86" i="41"/>
  <c r="BZ86" i="41"/>
  <c r="BY87" i="41"/>
  <c r="BZ87" i="41"/>
  <c r="BY88" i="41"/>
  <c r="BZ88" i="41"/>
  <c r="BY89" i="41"/>
  <c r="BZ89" i="41"/>
  <c r="BY90" i="41"/>
  <c r="BZ90" i="41"/>
  <c r="BY91" i="41"/>
  <c r="BZ91" i="41"/>
  <c r="BY92" i="41"/>
  <c r="BZ92" i="41"/>
  <c r="BY93" i="41"/>
  <c r="BZ93" i="41"/>
  <c r="BY94" i="41"/>
  <c r="BZ94" i="41"/>
  <c r="BY95" i="41"/>
  <c r="BZ95" i="41"/>
  <c r="BY96" i="41"/>
  <c r="BZ96" i="41"/>
  <c r="BY97" i="41"/>
  <c r="BZ97" i="41"/>
  <c r="BY98" i="41"/>
  <c r="BZ98" i="41"/>
  <c r="BY99" i="41"/>
  <c r="BZ99" i="41"/>
  <c r="BY100" i="41"/>
  <c r="BZ100" i="41"/>
  <c r="BY101" i="41"/>
  <c r="BZ101" i="41"/>
  <c r="BY102" i="41"/>
  <c r="BZ102" i="41"/>
  <c r="BY103" i="41"/>
  <c r="BZ103" i="41"/>
  <c r="BY104" i="41"/>
  <c r="BZ104" i="41"/>
  <c r="BY105" i="41"/>
  <c r="BZ105" i="41"/>
  <c r="BY106" i="41"/>
  <c r="BZ106" i="41"/>
  <c r="BY107" i="41"/>
  <c r="BZ107" i="41"/>
  <c r="BY108" i="41"/>
  <c r="BZ108" i="41"/>
  <c r="BY109" i="41"/>
  <c r="BZ109" i="41"/>
  <c r="BY110" i="41"/>
  <c r="BZ110" i="41"/>
  <c r="BY111" i="41"/>
  <c r="BZ111" i="41"/>
  <c r="BY112" i="41"/>
  <c r="CE112" i="41" s="1"/>
  <c r="CF112" i="41" s="1"/>
  <c r="BZ112" i="41"/>
  <c r="BY113" i="41"/>
  <c r="BZ113" i="41"/>
  <c r="BZ12" i="41"/>
  <c r="BY12" i="41"/>
  <c r="CE13" i="41" l="1"/>
  <c r="CF13" i="41" s="1"/>
  <c r="CG96" i="41"/>
  <c r="CH96" i="41" s="1"/>
  <c r="CG63" i="41"/>
  <c r="CH63" i="41" s="1"/>
  <c r="CG49" i="41"/>
  <c r="CH49" i="41" s="1"/>
  <c r="CG109" i="41"/>
  <c r="CH109" i="41" s="1"/>
  <c r="CE97" i="41"/>
  <c r="CF97" i="41" s="1"/>
  <c r="CE55" i="41"/>
  <c r="CF55" i="41" s="1"/>
  <c r="CG92" i="41"/>
  <c r="CH92" i="41" s="1"/>
  <c r="CE83" i="41"/>
  <c r="CF83" i="41" s="1"/>
  <c r="CG13" i="41"/>
  <c r="CH13" i="41" s="1"/>
  <c r="CE65" i="41"/>
  <c r="CF65" i="41" s="1"/>
  <c r="CE27" i="41"/>
  <c r="CF27" i="41" s="1"/>
  <c r="CN12" i="41"/>
  <c r="CO12" i="41" s="1"/>
  <c r="CP12" i="41"/>
  <c r="CQ12" i="41" s="1"/>
  <c r="CE91" i="41"/>
  <c r="CF91" i="41" s="1"/>
  <c r="CE51" i="41"/>
  <c r="CF51" i="41" s="1"/>
  <c r="CG111" i="41"/>
  <c r="CH111" i="41" s="1"/>
  <c r="CG112" i="41"/>
  <c r="CH112" i="41" s="1"/>
  <c r="CE109" i="41"/>
  <c r="CF109" i="41" s="1"/>
  <c r="CE75" i="41"/>
  <c r="CF75" i="41" s="1"/>
  <c r="CE59" i="41"/>
  <c r="CF59" i="41" s="1"/>
  <c r="CE45" i="41"/>
  <c r="CF45" i="41" s="1"/>
  <c r="CE31" i="41"/>
  <c r="CF31" i="41" s="1"/>
  <c r="CG84" i="41"/>
  <c r="CH84" i="41" s="1"/>
  <c r="CG78" i="41"/>
  <c r="CH78" i="41" s="1"/>
  <c r="CG72" i="41"/>
  <c r="CH72" i="41" s="1"/>
  <c r="CG66" i="41"/>
  <c r="CH66" i="41" s="1"/>
  <c r="CG60" i="41"/>
  <c r="CH60" i="41" s="1"/>
  <c r="CG54" i="41"/>
  <c r="CH54" i="41" s="1"/>
  <c r="CG51" i="41"/>
  <c r="CH51" i="41" s="1"/>
  <c r="CG46" i="41"/>
  <c r="CH46" i="41" s="1"/>
  <c r="CG69" i="41"/>
  <c r="CH69" i="41" s="1"/>
  <c r="CG39" i="41"/>
  <c r="CH39" i="41" s="1"/>
  <c r="CG33" i="41"/>
  <c r="CH33" i="41" s="1"/>
  <c r="CG19" i="41"/>
  <c r="CH19" i="41" s="1"/>
  <c r="CG15" i="41"/>
  <c r="CH15" i="41" s="1"/>
  <c r="CE111" i="41"/>
  <c r="CF111" i="41" s="1"/>
  <c r="CE69" i="41"/>
  <c r="CF69" i="41" s="1"/>
  <c r="CE39" i="41"/>
  <c r="CF39" i="41" s="1"/>
  <c r="CE33" i="41"/>
  <c r="CF33" i="41" s="1"/>
  <c r="CE19" i="41"/>
  <c r="CF19" i="41" s="1"/>
  <c r="CE15" i="41"/>
  <c r="CF15" i="41" s="1"/>
  <c r="CG42" i="41"/>
  <c r="CH42" i="41" s="1"/>
  <c r="CG36" i="41"/>
  <c r="CH36" i="41" s="1"/>
  <c r="CG31" i="41"/>
  <c r="CH31" i="41" s="1"/>
  <c r="CG28" i="41"/>
  <c r="CH28" i="41" s="1"/>
  <c r="CG22" i="41"/>
  <c r="CH22" i="41" s="1"/>
  <c r="CG16" i="41"/>
  <c r="CH16" i="41" s="1"/>
  <c r="CG14" i="41"/>
  <c r="CH14" i="41" s="1"/>
  <c r="CG108" i="41"/>
  <c r="CH108" i="41" s="1"/>
  <c r="CG102" i="41"/>
  <c r="CH102" i="41" s="1"/>
  <c r="CG82" i="41"/>
  <c r="CH82" i="41" s="1"/>
  <c r="CG76" i="41"/>
  <c r="CH76" i="41" s="1"/>
  <c r="CG70" i="41"/>
  <c r="CH70" i="41" s="1"/>
  <c r="CG64" i="41"/>
  <c r="CH64" i="41" s="1"/>
  <c r="CG58" i="41"/>
  <c r="CH58" i="41" s="1"/>
  <c r="CG52" i="41"/>
  <c r="CH52" i="41" s="1"/>
  <c r="CG50" i="41"/>
  <c r="CH50" i="41" s="1"/>
  <c r="CG44" i="41"/>
  <c r="CH44" i="41" s="1"/>
  <c r="CG38" i="41"/>
  <c r="CH38" i="41" s="1"/>
  <c r="CG32" i="41"/>
  <c r="CH32" i="41" s="1"/>
  <c r="CG30" i="41"/>
  <c r="CH30" i="41" s="1"/>
  <c r="CG24" i="41"/>
  <c r="CH24" i="41" s="1"/>
  <c r="CG12" i="41"/>
  <c r="CH12" i="41" s="1"/>
  <c r="CE108" i="41"/>
  <c r="CF108" i="41" s="1"/>
  <c r="CE102" i="41"/>
  <c r="CF102" i="41" s="1"/>
  <c r="CE100" i="41"/>
  <c r="CF100" i="41" s="1"/>
  <c r="CE98" i="41"/>
  <c r="CF98" i="41" s="1"/>
  <c r="CE96" i="41"/>
  <c r="CF96" i="41" s="1"/>
  <c r="CE94" i="41"/>
  <c r="CF94" i="41" s="1"/>
  <c r="CE92" i="41"/>
  <c r="CF92" i="41" s="1"/>
  <c r="CE90" i="41"/>
  <c r="CF90" i="41" s="1"/>
  <c r="CE88" i="41"/>
  <c r="CF88" i="41" s="1"/>
  <c r="CE86" i="41"/>
  <c r="CF86" i="41" s="1"/>
  <c r="CE84" i="41"/>
  <c r="CF84" i="41" s="1"/>
  <c r="CE82" i="41"/>
  <c r="CF82" i="41" s="1"/>
  <c r="CE80" i="41"/>
  <c r="CF80" i="41" s="1"/>
  <c r="CE78" i="41"/>
  <c r="CF78" i="41" s="1"/>
  <c r="CE76" i="41"/>
  <c r="CF76" i="41" s="1"/>
  <c r="CE74" i="41"/>
  <c r="CF74" i="41" s="1"/>
  <c r="CE72" i="41"/>
  <c r="CF72" i="41" s="1"/>
  <c r="CE70" i="41"/>
  <c r="CF70" i="41" s="1"/>
  <c r="CE68" i="41"/>
  <c r="CF68" i="41" s="1"/>
  <c r="CE66" i="41"/>
  <c r="CF66" i="41" s="1"/>
  <c r="CE64" i="41"/>
  <c r="CF64" i="41" s="1"/>
  <c r="CE62" i="41"/>
  <c r="CF62" i="41" s="1"/>
  <c r="CE60" i="41"/>
  <c r="CF60" i="41" s="1"/>
  <c r="CE58" i="41"/>
  <c r="CF58" i="41" s="1"/>
  <c r="CE56" i="41"/>
  <c r="CF56" i="41" s="1"/>
  <c r="CE54" i="41"/>
  <c r="CF54" i="41" s="1"/>
  <c r="CE52" i="41"/>
  <c r="CF52" i="41" s="1"/>
  <c r="CE50" i="41"/>
  <c r="CF50" i="41" s="1"/>
  <c r="CE48" i="41"/>
  <c r="CF48" i="41" s="1"/>
  <c r="CE46" i="41"/>
  <c r="CF46" i="41" s="1"/>
  <c r="CE44" i="41"/>
  <c r="CF44" i="41" s="1"/>
  <c r="CE42" i="41"/>
  <c r="CF42" i="41" s="1"/>
  <c r="CE40" i="41"/>
  <c r="CF40" i="41" s="1"/>
  <c r="CE38" i="41"/>
  <c r="CF38" i="41" s="1"/>
  <c r="CE36" i="41"/>
  <c r="CF36" i="41" s="1"/>
  <c r="CE34" i="41"/>
  <c r="CF34" i="41" s="1"/>
  <c r="CE32" i="41"/>
  <c r="CF32" i="41" s="1"/>
  <c r="CE30" i="41"/>
  <c r="CF30" i="41" s="1"/>
  <c r="CE28" i="41"/>
  <c r="CF28" i="41" s="1"/>
  <c r="CE26" i="41"/>
  <c r="CF26" i="41" s="1"/>
  <c r="CE24" i="41"/>
  <c r="CF24" i="41" s="1"/>
  <c r="CE22" i="41"/>
  <c r="CF22" i="41" s="1"/>
  <c r="CE20" i="41"/>
  <c r="CF20" i="41" s="1"/>
  <c r="CE18" i="41"/>
  <c r="CF18" i="41" s="1"/>
  <c r="CE16" i="41"/>
  <c r="CF16" i="41" s="1"/>
  <c r="CE14" i="41"/>
  <c r="CF14" i="41" s="1"/>
  <c r="CE12" i="41"/>
  <c r="CF12" i="41" s="1"/>
  <c r="CG110" i="41"/>
  <c r="CH110" i="41" s="1"/>
  <c r="CG104" i="41"/>
  <c r="CH104" i="41" s="1"/>
  <c r="CG98" i="41"/>
  <c r="CH98" i="41" s="1"/>
  <c r="CG94" i="41"/>
  <c r="CH94" i="41" s="1"/>
  <c r="CG90" i="41"/>
  <c r="CH90" i="41" s="1"/>
  <c r="CG86" i="41"/>
  <c r="CH86" i="41" s="1"/>
  <c r="CG80" i="41"/>
  <c r="CH80" i="41" s="1"/>
  <c r="CG74" i="41"/>
  <c r="CH74" i="41" s="1"/>
  <c r="CG68" i="41"/>
  <c r="CH68" i="41" s="1"/>
  <c r="CG62" i="41"/>
  <c r="CH62" i="41" s="1"/>
  <c r="CG56" i="41"/>
  <c r="CH56" i="41" s="1"/>
  <c r="CG48" i="41"/>
  <c r="CH48" i="41" s="1"/>
  <c r="CG40" i="41"/>
  <c r="CH40" i="41" s="1"/>
  <c r="CG34" i="41"/>
  <c r="CH34" i="41" s="1"/>
  <c r="CG26" i="41"/>
  <c r="CH26" i="41" s="1"/>
  <c r="CG20" i="41"/>
  <c r="CH20" i="41" s="1"/>
  <c r="CG18" i="41"/>
  <c r="CH18" i="41" s="1"/>
  <c r="CE110" i="41"/>
  <c r="CF110" i="41" s="1"/>
  <c r="CE104" i="41"/>
  <c r="CF104" i="41" s="1"/>
  <c r="CG113" i="41"/>
  <c r="CH113" i="41" s="1"/>
  <c r="CG107" i="41"/>
  <c r="CH107" i="41" s="1"/>
  <c r="CG105" i="41"/>
  <c r="CH105" i="41" s="1"/>
  <c r="CG103" i="41"/>
  <c r="CH103" i="41" s="1"/>
  <c r="CG101" i="41"/>
  <c r="CH101" i="41" s="1"/>
  <c r="CG99" i="41"/>
  <c r="CH99" i="41" s="1"/>
  <c r="CG97" i="41"/>
  <c r="CH97" i="41" s="1"/>
  <c r="CG95" i="41"/>
  <c r="CH95" i="41" s="1"/>
  <c r="CG93" i="41"/>
  <c r="CH93" i="41" s="1"/>
  <c r="CG91" i="41"/>
  <c r="CH91" i="41" s="1"/>
  <c r="CG89" i="41"/>
  <c r="CH89" i="41" s="1"/>
  <c r="CG87" i="41"/>
  <c r="CH87" i="41" s="1"/>
  <c r="CG85" i="41"/>
  <c r="CH85" i="41" s="1"/>
  <c r="CG83" i="41"/>
  <c r="CH83" i="41" s="1"/>
  <c r="CG81" i="41"/>
  <c r="CH81" i="41" s="1"/>
  <c r="CG79" i="41"/>
  <c r="CH79" i="41" s="1"/>
  <c r="CG77" i="41"/>
  <c r="CH77" i="41" s="1"/>
  <c r="CG75" i="41"/>
  <c r="CH75" i="41" s="1"/>
  <c r="CG73" i="41"/>
  <c r="CH73" i="41" s="1"/>
  <c r="CG71" i="41"/>
  <c r="CH71" i="41" s="1"/>
  <c r="CG67" i="41"/>
  <c r="CH67" i="41" s="1"/>
  <c r="CG65" i="41"/>
  <c r="CH65" i="41" s="1"/>
  <c r="CG61" i="41"/>
  <c r="CH61" i="41" s="1"/>
  <c r="CG59" i="41"/>
  <c r="CH59" i="41" s="1"/>
  <c r="CG57" i="41"/>
  <c r="CH57" i="41" s="1"/>
  <c r="CG55" i="41"/>
  <c r="CH55" i="41" s="1"/>
  <c r="CG53" i="41"/>
  <c r="CH53" i="41" s="1"/>
  <c r="CG47" i="41"/>
  <c r="CH47" i="41" s="1"/>
  <c r="CG45" i="41"/>
  <c r="CH45" i="41" s="1"/>
  <c r="CG43" i="41"/>
  <c r="CH43" i="41" s="1"/>
  <c r="CG41" i="41"/>
  <c r="CH41" i="41" s="1"/>
  <c r="CG37" i="41"/>
  <c r="CH37" i="41" s="1"/>
  <c r="CG35" i="41"/>
  <c r="CH35" i="41" s="1"/>
  <c r="CG29" i="41"/>
  <c r="CH29" i="41" s="1"/>
  <c r="CG27" i="41"/>
  <c r="CH27" i="41" s="1"/>
  <c r="CG25" i="41"/>
  <c r="CH25" i="41" s="1"/>
  <c r="CG23" i="41"/>
  <c r="CH23" i="41" s="1"/>
  <c r="CG21" i="41"/>
  <c r="CH21" i="41" s="1"/>
  <c r="CG17" i="41"/>
  <c r="CH17" i="41" s="1"/>
  <c r="CG106" i="41"/>
  <c r="CH106" i="41" s="1"/>
  <c r="CG100" i="41"/>
  <c r="CH100" i="41" s="1"/>
  <c r="CG88" i="41"/>
  <c r="CH88" i="41" s="1"/>
  <c r="CE106" i="41"/>
  <c r="CF106" i="41" s="1"/>
  <c r="CE113" i="41"/>
  <c r="CF113" i="41" s="1"/>
  <c r="CE107" i="41"/>
  <c r="CF107" i="41" s="1"/>
  <c r="CE105" i="41"/>
  <c r="CF105" i="41" s="1"/>
  <c r="CE103" i="41"/>
  <c r="CF103" i="41" s="1"/>
  <c r="CE101" i="41"/>
  <c r="CF101" i="41" s="1"/>
  <c r="CE99" i="41"/>
  <c r="CF99" i="41" s="1"/>
  <c r="CE95" i="41"/>
  <c r="CF95" i="41" s="1"/>
  <c r="CE93" i="41"/>
  <c r="CF93" i="41" s="1"/>
  <c r="CE89" i="41"/>
  <c r="CF89" i="41" s="1"/>
  <c r="CE87" i="41"/>
  <c r="CF87" i="41" s="1"/>
  <c r="CE85" i="41"/>
  <c r="CF85" i="41" s="1"/>
  <c r="CE81" i="41"/>
  <c r="CF81" i="41" s="1"/>
  <c r="CE79" i="41"/>
  <c r="CF79" i="41" s="1"/>
  <c r="CE77" i="41"/>
  <c r="CF77" i="41" s="1"/>
  <c r="CE73" i="41"/>
  <c r="CF73" i="41" s="1"/>
  <c r="CE71" i="41"/>
  <c r="CF71" i="41" s="1"/>
  <c r="CE67" i="41"/>
  <c r="CF67" i="41" s="1"/>
  <c r="CE61" i="41"/>
  <c r="CF61" i="41" s="1"/>
  <c r="CE57" i="41"/>
  <c r="CF57" i="41" s="1"/>
  <c r="CE53" i="41"/>
  <c r="CF53" i="41" s="1"/>
  <c r="CE47" i="41"/>
  <c r="CF47" i="41" s="1"/>
  <c r="CE43" i="41"/>
  <c r="CF43" i="41" s="1"/>
  <c r="CE41" i="41"/>
  <c r="CF41" i="41" s="1"/>
  <c r="CE37" i="41"/>
  <c r="CF37" i="41" s="1"/>
  <c r="CE35" i="41"/>
  <c r="CF35" i="41" s="1"/>
  <c r="CE29" i="41"/>
  <c r="CF29" i="41" s="1"/>
  <c r="CE25" i="41"/>
  <c r="CF25" i="41" s="1"/>
  <c r="CE23" i="41"/>
  <c r="CF23" i="41" s="1"/>
  <c r="CE21" i="41"/>
  <c r="CF21" i="41" s="1"/>
  <c r="CE17" i="41"/>
  <c r="CF17" i="41" s="1"/>
  <c r="BX13" i="41" l="1"/>
  <c r="BX14" i="41"/>
  <c r="BX15" i="41"/>
  <c r="BX16" i="41"/>
  <c r="BX17" i="41"/>
  <c r="BX18" i="41"/>
  <c r="BX19" i="41"/>
  <c r="BX20" i="41"/>
  <c r="BX21" i="41"/>
  <c r="BX22" i="41"/>
  <c r="BX23" i="41"/>
  <c r="BX24" i="41"/>
  <c r="BX25" i="41"/>
  <c r="BX26" i="41"/>
  <c r="BX27" i="41"/>
  <c r="BX28" i="41"/>
  <c r="BX29" i="41"/>
  <c r="BX30" i="41"/>
  <c r="BX31" i="41"/>
  <c r="BX32" i="41"/>
  <c r="BX33" i="41"/>
  <c r="BX34" i="41"/>
  <c r="BX35" i="41"/>
  <c r="BX36" i="41"/>
  <c r="BX37" i="41"/>
  <c r="BX38" i="41"/>
  <c r="BX39" i="41"/>
  <c r="BX40" i="41"/>
  <c r="BX41" i="41"/>
  <c r="BX42" i="41"/>
  <c r="BX43" i="41"/>
  <c r="BX44" i="41"/>
  <c r="BX45" i="41"/>
  <c r="BX46" i="41"/>
  <c r="BX47" i="41"/>
  <c r="BX48" i="41"/>
  <c r="BX49" i="41"/>
  <c r="BX50" i="41"/>
  <c r="BX51" i="41"/>
  <c r="BX52" i="41"/>
  <c r="BX53" i="41"/>
  <c r="BX54" i="41"/>
  <c r="BX55" i="41"/>
  <c r="BX56" i="41"/>
  <c r="BX57" i="41"/>
  <c r="BX58" i="41"/>
  <c r="BX59" i="41"/>
  <c r="BX60" i="41"/>
  <c r="BX61" i="41"/>
  <c r="BX62" i="41"/>
  <c r="BX63" i="41"/>
  <c r="BX64" i="41"/>
  <c r="BX65" i="41"/>
  <c r="BX66" i="41"/>
  <c r="BX67" i="41"/>
  <c r="BX68" i="41"/>
  <c r="BX69" i="41"/>
  <c r="BX70" i="41"/>
  <c r="BX71" i="41"/>
  <c r="BX72" i="41"/>
  <c r="BX73" i="41"/>
  <c r="BX74" i="41"/>
  <c r="BX75" i="41"/>
  <c r="BX76" i="41"/>
  <c r="BX77" i="41"/>
  <c r="BX78" i="41"/>
  <c r="BX79" i="41"/>
  <c r="BX80" i="41"/>
  <c r="BX81" i="41"/>
  <c r="BX82" i="41"/>
  <c r="BX83" i="41"/>
  <c r="BX84" i="41"/>
  <c r="BX85" i="41"/>
  <c r="BX86" i="41"/>
  <c r="BX87" i="41"/>
  <c r="BX88" i="41"/>
  <c r="BX89" i="41"/>
  <c r="BX90" i="41"/>
  <c r="BX91" i="41"/>
  <c r="BX92" i="41"/>
  <c r="BX93" i="41"/>
  <c r="BX94" i="41"/>
  <c r="BX95" i="41"/>
  <c r="BX96" i="41"/>
  <c r="BX97" i="41"/>
  <c r="BX98" i="41"/>
  <c r="BX99" i="41"/>
  <c r="BX100" i="41"/>
  <c r="BX101" i="41"/>
  <c r="BX102" i="41"/>
  <c r="BX103" i="41"/>
  <c r="BX104" i="41"/>
  <c r="BX105" i="41"/>
  <c r="BX106" i="41"/>
  <c r="BX107" i="41"/>
  <c r="BX108" i="41"/>
  <c r="BX109" i="41"/>
  <c r="BX110" i="41"/>
  <c r="BX111" i="41"/>
  <c r="BX112" i="41"/>
  <c r="BX113" i="41"/>
  <c r="BX12" i="41"/>
  <c r="BW13" i="41"/>
  <c r="BW14" i="41"/>
  <c r="BW15" i="41"/>
  <c r="BW16" i="41"/>
  <c r="BW17" i="41"/>
  <c r="BW18" i="41"/>
  <c r="BW19" i="41"/>
  <c r="BW20" i="41"/>
  <c r="BW21" i="41"/>
  <c r="BW22" i="41"/>
  <c r="BW23" i="41"/>
  <c r="BW24" i="41"/>
  <c r="BW25" i="41"/>
  <c r="BW26" i="41"/>
  <c r="BW27" i="41"/>
  <c r="BW28" i="41"/>
  <c r="BW29" i="41"/>
  <c r="BW30" i="41"/>
  <c r="BW31" i="41"/>
  <c r="BW32" i="41"/>
  <c r="BW33" i="41"/>
  <c r="BW34" i="41"/>
  <c r="BW35" i="41"/>
  <c r="BW36" i="41"/>
  <c r="BW37" i="41"/>
  <c r="BW38" i="41"/>
  <c r="BW39" i="41"/>
  <c r="BW40" i="41"/>
  <c r="BW41" i="41"/>
  <c r="BW42" i="41"/>
  <c r="BW43" i="41"/>
  <c r="BW44" i="41"/>
  <c r="BW45" i="41"/>
  <c r="BW46" i="41"/>
  <c r="BW47" i="41"/>
  <c r="BW48" i="41"/>
  <c r="BW49" i="41"/>
  <c r="BW50" i="41"/>
  <c r="BW51" i="41"/>
  <c r="BW52" i="41"/>
  <c r="BW53" i="41"/>
  <c r="BW54" i="41"/>
  <c r="BW55" i="41"/>
  <c r="BW56" i="41"/>
  <c r="BW57" i="41"/>
  <c r="BW58" i="41"/>
  <c r="BW59" i="41"/>
  <c r="BW60" i="41"/>
  <c r="BW61" i="41"/>
  <c r="BW62" i="41"/>
  <c r="BW63" i="41"/>
  <c r="BW64" i="41"/>
  <c r="BW65" i="41"/>
  <c r="BW66" i="41"/>
  <c r="BW67" i="41"/>
  <c r="BW68" i="41"/>
  <c r="BW69" i="41"/>
  <c r="BW70" i="41"/>
  <c r="BW71" i="41"/>
  <c r="BW72" i="41"/>
  <c r="BW73" i="41"/>
  <c r="BW74" i="41"/>
  <c r="BW75" i="41"/>
  <c r="BW76" i="41"/>
  <c r="BW77" i="41"/>
  <c r="BW78" i="41"/>
  <c r="BW79" i="41"/>
  <c r="BW80" i="41"/>
  <c r="BW81" i="41"/>
  <c r="BW82" i="41"/>
  <c r="BW83" i="41"/>
  <c r="BW84" i="41"/>
  <c r="BW85" i="41"/>
  <c r="BW86" i="41"/>
  <c r="BW87" i="41"/>
  <c r="BW88" i="41"/>
  <c r="BW89" i="41"/>
  <c r="BW90" i="41"/>
  <c r="BW91" i="41"/>
  <c r="BW92" i="41"/>
  <c r="BW93" i="41"/>
  <c r="BW94" i="41"/>
  <c r="BW95" i="41"/>
  <c r="BW96" i="41"/>
  <c r="BW97" i="41"/>
  <c r="BW98" i="41"/>
  <c r="BW99" i="41"/>
  <c r="BW100" i="41"/>
  <c r="BW101" i="41"/>
  <c r="BW102" i="41"/>
  <c r="BW103" i="41"/>
  <c r="BW104" i="41"/>
  <c r="BW105" i="41"/>
  <c r="BW106" i="41"/>
  <c r="BW107" i="41"/>
  <c r="BW108" i="41"/>
  <c r="BW109" i="41"/>
  <c r="BW110" i="41"/>
  <c r="BW111" i="41"/>
  <c r="BW112" i="41"/>
  <c r="BW113" i="41"/>
  <c r="BW12" i="41"/>
  <c r="CL12" i="41" l="1"/>
  <c r="CM12" i="41" s="1"/>
  <c r="CJ12" i="41"/>
  <c r="CK12" i="41" s="1"/>
  <c r="AK68" i="41"/>
  <c r="CC41" i="41"/>
  <c r="CD41" i="41" s="1"/>
  <c r="CC40" i="41"/>
  <c r="CD40" i="41" s="1"/>
  <c r="CC42" i="41"/>
  <c r="CD42" i="41" s="1"/>
  <c r="CC39" i="41"/>
  <c r="CD39" i="41" s="1"/>
  <c r="CC43" i="41"/>
  <c r="CD43" i="41" s="1"/>
  <c r="CC21" i="41"/>
  <c r="CD21" i="41" s="1"/>
  <c r="CC25" i="41"/>
  <c r="CD25" i="41" s="1"/>
  <c r="CC20" i="41"/>
  <c r="CD20" i="41" s="1"/>
  <c r="CC22" i="41"/>
  <c r="CD22" i="41" s="1"/>
  <c r="CC19" i="41"/>
  <c r="CD19" i="41" s="1"/>
  <c r="CC23" i="41"/>
  <c r="CD23" i="41" s="1"/>
  <c r="CC24" i="41"/>
  <c r="CD24" i="41" s="1"/>
  <c r="CC17" i="41"/>
  <c r="CD17" i="41" s="1"/>
  <c r="CC18" i="41"/>
  <c r="CD18" i="41" s="1"/>
  <c r="CC15" i="41"/>
  <c r="CD15" i="41" s="1"/>
  <c r="CC16" i="41"/>
  <c r="CD16" i="41" s="1"/>
  <c r="CA108" i="41"/>
  <c r="CB108" i="41" s="1"/>
  <c r="CA110" i="41"/>
  <c r="CB110" i="41" s="1"/>
  <c r="CA109" i="41"/>
  <c r="CB109" i="41" s="1"/>
  <c r="CA99" i="41"/>
  <c r="CB99" i="41" s="1"/>
  <c r="CA103" i="41"/>
  <c r="CB103" i="41" s="1"/>
  <c r="CA107" i="41"/>
  <c r="CB107" i="41" s="1"/>
  <c r="CA102" i="41"/>
  <c r="CB102" i="41" s="1"/>
  <c r="CA96" i="41"/>
  <c r="CB96" i="41" s="1"/>
  <c r="CA100" i="41"/>
  <c r="CB100" i="41" s="1"/>
  <c r="CA104" i="41"/>
  <c r="CB104" i="41" s="1"/>
  <c r="CA98" i="41"/>
  <c r="CB98" i="41" s="1"/>
  <c r="CA97" i="41"/>
  <c r="CB97" i="41" s="1"/>
  <c r="CA101" i="41"/>
  <c r="CB101" i="41" s="1"/>
  <c r="CA105" i="41"/>
  <c r="CB105" i="41" s="1"/>
  <c r="CA106" i="41"/>
  <c r="CB106" i="41" s="1"/>
  <c r="CA67" i="41"/>
  <c r="CB67" i="41" s="1"/>
  <c r="CA66" i="41"/>
  <c r="CB66" i="41" s="1"/>
  <c r="CA64" i="41"/>
  <c r="CB64" i="41" s="1"/>
  <c r="CA68" i="41"/>
  <c r="CB68" i="41" s="1"/>
  <c r="CA65" i="41"/>
  <c r="CB65" i="41" s="1"/>
  <c r="CA48" i="41"/>
  <c r="CB48" i="41" s="1"/>
  <c r="CA49" i="41"/>
  <c r="CB49" i="41" s="1"/>
  <c r="CA47" i="41"/>
  <c r="CB47" i="41" s="1"/>
  <c r="CA44" i="41"/>
  <c r="CB44" i="41" s="1"/>
  <c r="CA45" i="41"/>
  <c r="CB45" i="41" s="1"/>
  <c r="CA46" i="41"/>
  <c r="CB46" i="41" s="1"/>
  <c r="CC13" i="41"/>
  <c r="CD13" i="41" s="1"/>
  <c r="CC14" i="41"/>
  <c r="CD14" i="41" s="1"/>
  <c r="CC12" i="41"/>
  <c r="CD12" i="41" s="1"/>
  <c r="CC93" i="41"/>
  <c r="CD93" i="41" s="1"/>
  <c r="CC90" i="41"/>
  <c r="CD90" i="41" s="1"/>
  <c r="CC94" i="41"/>
  <c r="CD94" i="41" s="1"/>
  <c r="CC91" i="41"/>
  <c r="CD91" i="41" s="1"/>
  <c r="CC95" i="41"/>
  <c r="CD95" i="41" s="1"/>
  <c r="CC92" i="41"/>
  <c r="CD92" i="41" s="1"/>
  <c r="CC85" i="41"/>
  <c r="CD85" i="41" s="1"/>
  <c r="CC89" i="41"/>
  <c r="CD89" i="41" s="1"/>
  <c r="CC88" i="41"/>
  <c r="CD88" i="41" s="1"/>
  <c r="CC82" i="41"/>
  <c r="CD82" i="41" s="1"/>
  <c r="CC86" i="41"/>
  <c r="CD86" i="41" s="1"/>
  <c r="CC84" i="41"/>
  <c r="CD84" i="41" s="1"/>
  <c r="CC83" i="41"/>
  <c r="CD83" i="41" s="1"/>
  <c r="CC87" i="41"/>
  <c r="CD87" i="41" s="1"/>
  <c r="CC77" i="41"/>
  <c r="CD77" i="41" s="1"/>
  <c r="CC81" i="41"/>
  <c r="CD81" i="41" s="1"/>
  <c r="CC76" i="41"/>
  <c r="CD76" i="41" s="1"/>
  <c r="CC74" i="41"/>
  <c r="CD74" i="41" s="1"/>
  <c r="CC78" i="41"/>
  <c r="CD78" i="41" s="1"/>
  <c r="CC75" i="41"/>
  <c r="CD75" i="41" s="1"/>
  <c r="CC79" i="41"/>
  <c r="CD79" i="41" s="1"/>
  <c r="CC80" i="41"/>
  <c r="CD80" i="41" s="1"/>
  <c r="CC62" i="41"/>
  <c r="CD62" i="41" s="1"/>
  <c r="CC63" i="41"/>
  <c r="CD63" i="41" s="1"/>
  <c r="CC61" i="41"/>
  <c r="CD61" i="41" s="1"/>
  <c r="CC58" i="41"/>
  <c r="CD58" i="41" s="1"/>
  <c r="CC60" i="41"/>
  <c r="CD60" i="41" s="1"/>
  <c r="CC59" i="41"/>
  <c r="CD59" i="41" s="1"/>
  <c r="CC57" i="41"/>
  <c r="CD57" i="41" s="1"/>
  <c r="CC54" i="41"/>
  <c r="CD54" i="41" s="1"/>
  <c r="CC55" i="41"/>
  <c r="CD55" i="41" s="1"/>
  <c r="CC56" i="41"/>
  <c r="CD56" i="41" s="1"/>
  <c r="CC53" i="41"/>
  <c r="CD53" i="41" s="1"/>
  <c r="CC52" i="41"/>
  <c r="CD52" i="41" s="1"/>
  <c r="CC50" i="41"/>
  <c r="CD50" i="41" s="1"/>
  <c r="CC51" i="41"/>
  <c r="CD51" i="41" s="1"/>
  <c r="CC30" i="41"/>
  <c r="CD30" i="41" s="1"/>
  <c r="CC31" i="41"/>
  <c r="CD31" i="41" s="1"/>
  <c r="CC32" i="41"/>
  <c r="CD32" i="41" s="1"/>
  <c r="CC29" i="41"/>
  <c r="CD29" i="41" s="1"/>
  <c r="CC28" i="41"/>
  <c r="CD28" i="41" s="1"/>
  <c r="CC26" i="41"/>
  <c r="CD26" i="41" s="1"/>
  <c r="CC27" i="41"/>
  <c r="CD27" i="41" s="1"/>
  <c r="CA35" i="41"/>
  <c r="CB35" i="41" s="1"/>
  <c r="CA36" i="41"/>
  <c r="CB36" i="41" s="1"/>
  <c r="CA38" i="41"/>
  <c r="CB38" i="41" s="1"/>
  <c r="CA33" i="41"/>
  <c r="CB33" i="41" s="1"/>
  <c r="CA37" i="41"/>
  <c r="CB37" i="41" s="1"/>
  <c r="CA34" i="41"/>
  <c r="CB34" i="41" s="1"/>
  <c r="CA39" i="41"/>
  <c r="CB39" i="41" s="1"/>
  <c r="CA43" i="41"/>
  <c r="CB43" i="41" s="1"/>
  <c r="CA42" i="41"/>
  <c r="CB42" i="41" s="1"/>
  <c r="CA40" i="41"/>
  <c r="CB40" i="41" s="1"/>
  <c r="CI40" i="41" s="1"/>
  <c r="AJ40" i="41" s="1"/>
  <c r="CA41" i="41"/>
  <c r="CB41" i="41" s="1"/>
  <c r="CA19" i="41"/>
  <c r="CB19" i="41" s="1"/>
  <c r="CI19" i="41" s="1"/>
  <c r="AJ19" i="41" s="1"/>
  <c r="CA23" i="41"/>
  <c r="CB23" i="41" s="1"/>
  <c r="CA20" i="41"/>
  <c r="CB20" i="41" s="1"/>
  <c r="CA24" i="41"/>
  <c r="CB24" i="41" s="1"/>
  <c r="CA22" i="41"/>
  <c r="CB22" i="41" s="1"/>
  <c r="CA21" i="41"/>
  <c r="CB21" i="41" s="1"/>
  <c r="CI21" i="41" s="1"/>
  <c r="AJ21" i="41" s="1"/>
  <c r="CA25" i="41"/>
  <c r="CB25" i="41" s="1"/>
  <c r="CI25" i="41" s="1"/>
  <c r="AJ25" i="41" s="1"/>
  <c r="CA15" i="41"/>
  <c r="CB15" i="41" s="1"/>
  <c r="CI15" i="41" s="1"/>
  <c r="AJ15" i="41" s="1"/>
  <c r="CA16" i="41"/>
  <c r="CB16" i="41" s="1"/>
  <c r="CI16" i="41" s="1"/>
  <c r="AJ16" i="41" s="1"/>
  <c r="CA17" i="41"/>
  <c r="CB17" i="41" s="1"/>
  <c r="CI17" i="41" s="1"/>
  <c r="AJ17" i="41" s="1"/>
  <c r="CA18" i="41"/>
  <c r="CB18" i="41" s="1"/>
  <c r="CI18" i="41" s="1"/>
  <c r="AJ18" i="41" s="1"/>
  <c r="CC69" i="41"/>
  <c r="CD69" i="41" s="1"/>
  <c r="CC73" i="41"/>
  <c r="CD73" i="41" s="1"/>
  <c r="CC70" i="41"/>
  <c r="CD70" i="41" s="1"/>
  <c r="CC72" i="41"/>
  <c r="CD72" i="41" s="1"/>
  <c r="CC71" i="41"/>
  <c r="CD71" i="41" s="1"/>
  <c r="CC33" i="41"/>
  <c r="CD33" i="41" s="1"/>
  <c r="CC37" i="41"/>
  <c r="CD37" i="41" s="1"/>
  <c r="CC34" i="41"/>
  <c r="CD34" i="41" s="1"/>
  <c r="CC38" i="41"/>
  <c r="CD38" i="41" s="1"/>
  <c r="CC36" i="41"/>
  <c r="CD36" i="41" s="1"/>
  <c r="CC35" i="41"/>
  <c r="CD35" i="41" s="1"/>
  <c r="CA71" i="41"/>
  <c r="CB71" i="41" s="1"/>
  <c r="CA72" i="41"/>
  <c r="CB72" i="41" s="1"/>
  <c r="CA69" i="41"/>
  <c r="CB69" i="41" s="1"/>
  <c r="CI69" i="41" s="1"/>
  <c r="AJ69" i="41" s="1"/>
  <c r="CA73" i="41"/>
  <c r="CB73" i="41" s="1"/>
  <c r="CI73" i="41" s="1"/>
  <c r="AJ73" i="41" s="1"/>
  <c r="CA70" i="41"/>
  <c r="CB70" i="41" s="1"/>
  <c r="CC113" i="41"/>
  <c r="CD113" i="41" s="1"/>
  <c r="CC112" i="41"/>
  <c r="CD112" i="41" s="1"/>
  <c r="CC111" i="41"/>
  <c r="CD111" i="41" s="1"/>
  <c r="CA111" i="41"/>
  <c r="CB111" i="41" s="1"/>
  <c r="CA112" i="41"/>
  <c r="CB112" i="41" s="1"/>
  <c r="CA113" i="41"/>
  <c r="CB113" i="41" s="1"/>
  <c r="CA12" i="41"/>
  <c r="CB12" i="41" s="1"/>
  <c r="CI12" i="41" s="1"/>
  <c r="AJ12" i="41" s="1"/>
  <c r="CA14" i="41"/>
  <c r="CB14" i="41" s="1"/>
  <c r="CA13" i="41"/>
  <c r="CB13" i="41" s="1"/>
  <c r="CA91" i="41"/>
  <c r="CB91" i="41" s="1"/>
  <c r="CA95" i="41"/>
  <c r="CB95" i="41" s="1"/>
  <c r="CA90" i="41"/>
  <c r="CB90" i="41" s="1"/>
  <c r="CI90" i="41" s="1"/>
  <c r="AJ90" i="41" s="1"/>
  <c r="CA92" i="41"/>
  <c r="CB92" i="41" s="1"/>
  <c r="CI92" i="41" s="1"/>
  <c r="AJ92" i="41" s="1"/>
  <c r="CA93" i="41"/>
  <c r="CB93" i="41" s="1"/>
  <c r="CI93" i="41" s="1"/>
  <c r="AJ93" i="41" s="1"/>
  <c r="CA94" i="41"/>
  <c r="CB94" i="41" s="1"/>
  <c r="CI94" i="41" s="1"/>
  <c r="AJ94" i="41" s="1"/>
  <c r="CA83" i="41"/>
  <c r="CB83" i="41" s="1"/>
  <c r="CA87" i="41"/>
  <c r="CB87" i="41" s="1"/>
  <c r="CA84" i="41"/>
  <c r="CB84" i="41" s="1"/>
  <c r="CA88" i="41"/>
  <c r="CB88" i="41" s="1"/>
  <c r="CI88" i="41" s="1"/>
  <c r="AJ88" i="41" s="1"/>
  <c r="CA86" i="41"/>
  <c r="CB86" i="41" s="1"/>
  <c r="CA85" i="41"/>
  <c r="CB85" i="41" s="1"/>
  <c r="CA89" i="41"/>
  <c r="CB89" i="41" s="1"/>
  <c r="CA82" i="41"/>
  <c r="CB82" i="41" s="1"/>
  <c r="CI82" i="41" s="1"/>
  <c r="AJ82" i="41" s="1"/>
  <c r="CA75" i="41"/>
  <c r="CB75" i="41" s="1"/>
  <c r="CA79" i="41"/>
  <c r="CB79" i="41" s="1"/>
  <c r="CA78" i="41"/>
  <c r="CB78" i="41" s="1"/>
  <c r="CI78" i="41" s="1"/>
  <c r="AJ78" i="41" s="1"/>
  <c r="CA76" i="41"/>
  <c r="CB76" i="41" s="1"/>
  <c r="CI76" i="41" s="1"/>
  <c r="AJ76" i="41" s="1"/>
  <c r="CA80" i="41"/>
  <c r="CB80" i="41" s="1"/>
  <c r="CA74" i="41"/>
  <c r="CB74" i="41" s="1"/>
  <c r="CI74" i="41" s="1"/>
  <c r="AJ74" i="41" s="1"/>
  <c r="CA77" i="41"/>
  <c r="CB77" i="41" s="1"/>
  <c r="CI77" i="41" s="1"/>
  <c r="AJ77" i="41" s="1"/>
  <c r="CA81" i="41"/>
  <c r="CB81" i="41" s="1"/>
  <c r="CI81" i="41" s="1"/>
  <c r="AJ81" i="41" s="1"/>
  <c r="CA63" i="41"/>
  <c r="CB63" i="41" s="1"/>
  <c r="CA62" i="41"/>
  <c r="CB62" i="41" s="1"/>
  <c r="CA59" i="41"/>
  <c r="CB59" i="41" s="1"/>
  <c r="CA60" i="41"/>
  <c r="CB60" i="41" s="1"/>
  <c r="CI60" i="41" s="1"/>
  <c r="AJ60" i="41" s="1"/>
  <c r="CA61" i="41"/>
  <c r="CB61" i="41" s="1"/>
  <c r="CI61" i="41" s="1"/>
  <c r="AJ61" i="41" s="1"/>
  <c r="CA58" i="41"/>
  <c r="CB58" i="41" s="1"/>
  <c r="CI58" i="41" s="1"/>
  <c r="AJ58" i="41" s="1"/>
  <c r="CA55" i="41"/>
  <c r="CB55" i="41" s="1"/>
  <c r="CI55" i="41" s="1"/>
  <c r="AJ55" i="41" s="1"/>
  <c r="CA54" i="41"/>
  <c r="CB54" i="41" s="1"/>
  <c r="CI54" i="41" s="1"/>
  <c r="AJ54" i="41" s="1"/>
  <c r="CA56" i="41"/>
  <c r="CB56" i="41" s="1"/>
  <c r="CA57" i="41"/>
  <c r="CB57" i="41" s="1"/>
  <c r="CA51" i="41"/>
  <c r="CB51" i="41" s="1"/>
  <c r="CA52" i="41"/>
  <c r="CB52" i="41" s="1"/>
  <c r="CI52" i="41" s="1"/>
  <c r="AJ52" i="41" s="1"/>
  <c r="CA50" i="41"/>
  <c r="CB50" i="41" s="1"/>
  <c r="CA53" i="41"/>
  <c r="CB53" i="41" s="1"/>
  <c r="CI53" i="41" s="1"/>
  <c r="AJ53" i="41" s="1"/>
  <c r="CA31" i="41"/>
  <c r="CB31" i="41" s="1"/>
  <c r="CI31" i="41" s="1"/>
  <c r="AJ31" i="41" s="1"/>
  <c r="CA32" i="41"/>
  <c r="CB32" i="41" s="1"/>
  <c r="CI32" i="41" s="1"/>
  <c r="AJ32" i="41" s="1"/>
  <c r="CA30" i="41"/>
  <c r="CB30" i="41" s="1"/>
  <c r="CA27" i="41"/>
  <c r="CB27" i="41" s="1"/>
  <c r="CA28" i="41"/>
  <c r="CB28" i="41" s="1"/>
  <c r="CI28" i="41" s="1"/>
  <c r="AJ28" i="41" s="1"/>
  <c r="CA29" i="41"/>
  <c r="CB29" i="41" s="1"/>
  <c r="CA26" i="41"/>
  <c r="CB26" i="41" s="1"/>
  <c r="CI26" i="41" s="1"/>
  <c r="AJ26" i="41" s="1"/>
  <c r="CC109" i="41"/>
  <c r="CD109" i="41" s="1"/>
  <c r="CC110" i="41"/>
  <c r="CD110" i="41" s="1"/>
  <c r="CC108" i="41"/>
  <c r="CD108" i="41" s="1"/>
  <c r="CC97" i="41"/>
  <c r="CD97" i="41" s="1"/>
  <c r="CC101" i="41"/>
  <c r="CD101" i="41" s="1"/>
  <c r="CC105" i="41"/>
  <c r="CD105" i="41" s="1"/>
  <c r="CC100" i="41"/>
  <c r="CD100" i="41" s="1"/>
  <c r="CC98" i="41"/>
  <c r="CD98" i="41" s="1"/>
  <c r="CC102" i="41"/>
  <c r="CD102" i="41" s="1"/>
  <c r="CC106" i="41"/>
  <c r="CD106" i="41" s="1"/>
  <c r="CC96" i="41"/>
  <c r="CD96" i="41" s="1"/>
  <c r="CC99" i="41"/>
  <c r="CD99" i="41" s="1"/>
  <c r="CC103" i="41"/>
  <c r="CD103" i="41" s="1"/>
  <c r="CC107" i="41"/>
  <c r="CD107" i="41" s="1"/>
  <c r="CC104" i="41"/>
  <c r="CD104" i="41" s="1"/>
  <c r="CC65" i="41"/>
  <c r="CD65" i="41" s="1"/>
  <c r="CC64" i="41"/>
  <c r="CD64" i="41" s="1"/>
  <c r="CC66" i="41"/>
  <c r="CD66" i="41" s="1"/>
  <c r="CC67" i="41"/>
  <c r="CD67" i="41" s="1"/>
  <c r="CC68" i="41"/>
  <c r="CD68" i="41" s="1"/>
  <c r="CC49" i="41"/>
  <c r="CD49" i="41" s="1"/>
  <c r="CC48" i="41"/>
  <c r="CD48" i="41" s="1"/>
  <c r="CC45" i="41"/>
  <c r="CD45" i="41" s="1"/>
  <c r="CC46" i="41"/>
  <c r="CD46" i="41" s="1"/>
  <c r="CC47" i="41"/>
  <c r="CD47" i="41" s="1"/>
  <c r="CC44" i="41"/>
  <c r="CD44" i="41" s="1"/>
  <c r="BV113" i="41"/>
  <c r="BV112" i="41"/>
  <c r="BV111" i="41"/>
  <c r="BV110" i="41"/>
  <c r="BV109" i="41"/>
  <c r="BV108" i="41"/>
  <c r="BV107" i="41"/>
  <c r="BV106" i="41"/>
  <c r="BV105" i="41"/>
  <c r="BV104" i="41"/>
  <c r="BV103" i="41"/>
  <c r="BV102" i="41"/>
  <c r="BV101" i="41"/>
  <c r="BV100" i="41"/>
  <c r="BV99" i="41"/>
  <c r="BV98" i="41"/>
  <c r="BV97" i="41"/>
  <c r="BV96" i="41"/>
  <c r="BV95" i="41"/>
  <c r="BV94" i="41"/>
  <c r="BV93" i="41"/>
  <c r="BV92" i="41"/>
  <c r="BV91" i="41"/>
  <c r="BV90" i="41"/>
  <c r="BV89" i="41"/>
  <c r="BV88" i="41"/>
  <c r="BV87" i="41"/>
  <c r="BV86" i="41"/>
  <c r="BV85" i="41"/>
  <c r="BV84" i="41"/>
  <c r="BV83" i="41"/>
  <c r="BV82" i="41"/>
  <c r="BV81" i="41"/>
  <c r="BV80" i="41"/>
  <c r="BV79" i="41"/>
  <c r="BV78" i="41"/>
  <c r="BV77" i="41"/>
  <c r="BV76" i="41"/>
  <c r="BV75" i="41"/>
  <c r="BV74" i="41"/>
  <c r="BV73" i="41"/>
  <c r="BV72" i="41"/>
  <c r="BV71" i="41"/>
  <c r="BV70" i="41"/>
  <c r="BV69" i="41"/>
  <c r="BV68" i="41"/>
  <c r="BV67" i="41"/>
  <c r="BV66" i="41"/>
  <c r="BV65" i="41"/>
  <c r="BV64" i="41"/>
  <c r="BV63" i="41"/>
  <c r="BV62" i="41"/>
  <c r="BV61" i="41"/>
  <c r="BV60" i="41"/>
  <c r="BV59" i="41"/>
  <c r="BV58" i="41"/>
  <c r="BV57" i="41"/>
  <c r="BV56" i="41"/>
  <c r="BV55" i="41"/>
  <c r="BV54" i="41"/>
  <c r="BV53" i="41"/>
  <c r="BV52" i="41"/>
  <c r="BV51" i="41"/>
  <c r="BV50" i="41"/>
  <c r="BV49" i="41"/>
  <c r="BV48" i="41"/>
  <c r="BV47" i="41"/>
  <c r="BV46" i="41"/>
  <c r="BV45" i="41"/>
  <c r="BV44" i="41"/>
  <c r="BV43" i="41"/>
  <c r="BV42" i="41"/>
  <c r="BV41" i="41"/>
  <c r="BV40" i="41"/>
  <c r="BV39" i="41"/>
  <c r="BV38" i="41"/>
  <c r="BV37" i="41"/>
  <c r="BV36" i="41"/>
  <c r="BV35" i="41"/>
  <c r="BV34" i="41"/>
  <c r="BV33" i="41"/>
  <c r="BV32" i="41"/>
  <c r="BV31" i="41"/>
  <c r="BV30" i="41"/>
  <c r="BV29" i="41"/>
  <c r="BV28" i="41"/>
  <c r="BV27" i="41"/>
  <c r="BV26" i="41"/>
  <c r="BV25" i="41"/>
  <c r="BV24" i="41"/>
  <c r="BV23" i="41"/>
  <c r="BV22" i="41"/>
  <c r="BV21" i="41"/>
  <c r="BV20" i="41"/>
  <c r="BV19" i="41"/>
  <c r="BV18" i="41"/>
  <c r="BV17" i="41"/>
  <c r="BV16" i="41"/>
  <c r="BV15" i="41"/>
  <c r="BV14" i="41"/>
  <c r="BV13" i="41"/>
  <c r="CI51" i="41" l="1"/>
  <c r="AJ51" i="41" s="1"/>
  <c r="CI84" i="41"/>
  <c r="AJ84" i="41" s="1"/>
  <c r="CI22" i="41"/>
  <c r="AJ22" i="41" s="1"/>
  <c r="CI59" i="41"/>
  <c r="AJ59" i="41" s="1"/>
  <c r="CI89" i="41"/>
  <c r="AJ89" i="41" s="1"/>
  <c r="CI91" i="41"/>
  <c r="AJ91" i="41" s="1"/>
  <c r="CI27" i="41"/>
  <c r="AJ27" i="41" s="1"/>
  <c r="CI112" i="41"/>
  <c r="AJ112" i="41" s="1"/>
  <c r="CI41" i="41"/>
  <c r="AJ41" i="41" s="1"/>
  <c r="CI50" i="41"/>
  <c r="AJ50" i="41" s="1"/>
  <c r="CI75" i="41"/>
  <c r="AJ75" i="41" s="1"/>
  <c r="CI86" i="41"/>
  <c r="AJ86" i="41" s="1"/>
  <c r="CI20" i="41"/>
  <c r="AJ20" i="41" s="1"/>
  <c r="CI113" i="41"/>
  <c r="AJ113" i="41" s="1"/>
  <c r="CI38" i="41"/>
  <c r="AJ38" i="41" s="1"/>
  <c r="CI95" i="41"/>
  <c r="AJ95" i="41" s="1"/>
  <c r="CI57" i="41"/>
  <c r="AJ57" i="41" s="1"/>
  <c r="CI79" i="41"/>
  <c r="AJ79" i="41" s="1"/>
  <c r="CI30" i="41"/>
  <c r="AJ30" i="41" s="1"/>
  <c r="CI83" i="41"/>
  <c r="AJ83" i="41" s="1"/>
  <c r="CI23" i="41"/>
  <c r="AJ23" i="41" s="1"/>
  <c r="CI48" i="41"/>
  <c r="AJ48" i="41" s="1"/>
  <c r="CI101" i="41"/>
  <c r="AJ101" i="41" s="1"/>
  <c r="CI103" i="41"/>
  <c r="AJ103" i="41" s="1"/>
  <c r="CI97" i="41"/>
  <c r="AJ97" i="41" s="1"/>
  <c r="CI99" i="41"/>
  <c r="AJ99" i="41" s="1"/>
  <c r="CI80" i="41"/>
  <c r="AJ80" i="41" s="1"/>
  <c r="CI111" i="41"/>
  <c r="AJ111" i="41" s="1"/>
  <c r="CI71" i="41"/>
  <c r="AJ71" i="41" s="1"/>
  <c r="CI36" i="41"/>
  <c r="AJ36" i="41" s="1"/>
  <c r="CI42" i="41"/>
  <c r="AJ42" i="41" s="1"/>
  <c r="CI87" i="41"/>
  <c r="AJ87" i="41" s="1"/>
  <c r="CI13" i="41"/>
  <c r="AJ13" i="41" s="1"/>
  <c r="CI70" i="41"/>
  <c r="AJ70" i="41" s="1"/>
  <c r="CI37" i="41"/>
  <c r="AJ37" i="41" s="1"/>
  <c r="CI33" i="41"/>
  <c r="AJ33" i="41" s="1"/>
  <c r="CI65" i="41"/>
  <c r="AJ65" i="41" s="1"/>
  <c r="CI85" i="41"/>
  <c r="AJ85" i="41" s="1"/>
  <c r="CI72" i="41"/>
  <c r="AJ72" i="41" s="1"/>
  <c r="CI68" i="41"/>
  <c r="AJ68" i="41" s="1"/>
  <c r="CI98" i="41"/>
  <c r="AJ98" i="41" s="1"/>
  <c r="CI109" i="41"/>
  <c r="AJ109" i="41" s="1"/>
  <c r="CI46" i="41"/>
  <c r="AJ46" i="41" s="1"/>
  <c r="CI64" i="41"/>
  <c r="AJ64" i="41" s="1"/>
  <c r="CI104" i="41"/>
  <c r="AJ104" i="41" s="1"/>
  <c r="CI110" i="41"/>
  <c r="AJ110" i="41" s="1"/>
  <c r="CI29" i="41"/>
  <c r="AJ29" i="41" s="1"/>
  <c r="CI35" i="41"/>
  <c r="AJ35" i="41" s="1"/>
  <c r="CI45" i="41"/>
  <c r="AJ45" i="41" s="1"/>
  <c r="CI66" i="41"/>
  <c r="AJ66" i="41" s="1"/>
  <c r="CI100" i="41"/>
  <c r="AJ100" i="41" s="1"/>
  <c r="CI108" i="41"/>
  <c r="AJ108" i="41" s="1"/>
  <c r="CI43" i="41"/>
  <c r="AJ43" i="41" s="1"/>
  <c r="CI44" i="41"/>
  <c r="AJ44" i="41" s="1"/>
  <c r="CI67" i="41"/>
  <c r="AJ67" i="41" s="1"/>
  <c r="CI96" i="41"/>
  <c r="AJ96" i="41" s="1"/>
  <c r="CI62" i="41"/>
  <c r="AJ62" i="41" s="1"/>
  <c r="CI24" i="41"/>
  <c r="AJ24" i="41" s="1"/>
  <c r="CI39" i="41"/>
  <c r="AJ39" i="41" s="1"/>
  <c r="CI47" i="41"/>
  <c r="AJ47" i="41" s="1"/>
  <c r="CI106" i="41"/>
  <c r="AJ106" i="41" s="1"/>
  <c r="CI102" i="41"/>
  <c r="AJ102" i="41" s="1"/>
  <c r="AK113" i="41"/>
  <c r="CR12" i="41"/>
  <c r="AK12" i="41" s="1"/>
  <c r="CI56" i="41"/>
  <c r="AJ56" i="41" s="1"/>
  <c r="CI63" i="41"/>
  <c r="AJ63" i="41" s="1"/>
  <c r="CI14" i="41"/>
  <c r="AJ14" i="41" s="1"/>
  <c r="CI34" i="41"/>
  <c r="AJ34" i="41" s="1"/>
  <c r="CI49" i="41"/>
  <c r="AJ49" i="41" s="1"/>
  <c r="CI105" i="41"/>
  <c r="AJ105" i="41" s="1"/>
  <c r="CI107" i="41"/>
  <c r="AJ107" i="41" s="1"/>
  <c r="AK102" i="41"/>
  <c r="AK78" i="41"/>
  <c r="AK29" i="41"/>
  <c r="AK85" i="41"/>
  <c r="AK111" i="41"/>
  <c r="AK32" i="41"/>
  <c r="AK66" i="41"/>
  <c r="AK75" i="41"/>
  <c r="AK110" i="41"/>
  <c r="AK93" i="41"/>
  <c r="AK76" i="41"/>
  <c r="AK96" i="41"/>
  <c r="AK90" i="41"/>
  <c r="AK57" i="41"/>
  <c r="AK40" i="41"/>
  <c r="AK15" i="41"/>
  <c r="AK91" i="41"/>
  <c r="AK70" i="41"/>
  <c r="AK21" i="41"/>
  <c r="AK95" i="41"/>
  <c r="AK23" i="41"/>
  <c r="AK104" i="41"/>
  <c r="AK19" i="41"/>
  <c r="AK65" i="41"/>
  <c r="AK26" i="41"/>
  <c r="AK55" i="41"/>
  <c r="AK48" i="41"/>
  <c r="AK112" i="41"/>
  <c r="AK37" i="41"/>
  <c r="AK101" i="41"/>
  <c r="AK31" i="41"/>
  <c r="AK35" i="41"/>
  <c r="AK20" i="41"/>
  <c r="AK84" i="41"/>
  <c r="AK107" i="41"/>
  <c r="AK73" i="41"/>
  <c r="AK30" i="41"/>
  <c r="AK42" i="41"/>
  <c r="AK71" i="41"/>
  <c r="AK56" i="41"/>
  <c r="AK51" i="41"/>
  <c r="AK45" i="41"/>
  <c r="AK109" i="41"/>
  <c r="AK54" i="41"/>
  <c r="AK62" i="41"/>
  <c r="AK28" i="41"/>
  <c r="AK92" i="41"/>
  <c r="AK17" i="41"/>
  <c r="AK81" i="41"/>
  <c r="AK74" i="41"/>
  <c r="AK87" i="41"/>
  <c r="AK64" i="41"/>
  <c r="AK67" i="41"/>
  <c r="AK53" i="41"/>
  <c r="AK14" i="41"/>
  <c r="AK86" i="41"/>
  <c r="AK94" i="41"/>
  <c r="AK36" i="41"/>
  <c r="AK100" i="41"/>
  <c r="AK25" i="41"/>
  <c r="AK89" i="41"/>
  <c r="AK82" i="41"/>
  <c r="AK106" i="41"/>
  <c r="AK103" i="41"/>
  <c r="AK72" i="41"/>
  <c r="AK83" i="41"/>
  <c r="AK61" i="41"/>
  <c r="AK98" i="41"/>
  <c r="AK18" i="41"/>
  <c r="AK47" i="41"/>
  <c r="AK44" i="41"/>
  <c r="AK108" i="41"/>
  <c r="AK33" i="41"/>
  <c r="AK97" i="41"/>
  <c r="AK50" i="41"/>
  <c r="AK27" i="41"/>
  <c r="AK16" i="41"/>
  <c r="AK80" i="41"/>
  <c r="AK99" i="41"/>
  <c r="AK69" i="41"/>
  <c r="AK22" i="41"/>
  <c r="AK34" i="41"/>
  <c r="AK63" i="41"/>
  <c r="AK52" i="41"/>
  <c r="AK43" i="41"/>
  <c r="AK41" i="41"/>
  <c r="AK105" i="41"/>
  <c r="AK39" i="41"/>
  <c r="AK46" i="41"/>
  <c r="AK24" i="41"/>
  <c r="AK88" i="41"/>
  <c r="AK13" i="41"/>
  <c r="AK77" i="41"/>
  <c r="AK38" i="41"/>
  <c r="AK58" i="41"/>
  <c r="AK79" i="41"/>
  <c r="AK60" i="41"/>
  <c r="AK59" i="41"/>
  <c r="AK49" i="41"/>
  <c r="BV12" i="41"/>
  <c r="C17" i="50" l="1"/>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l="1"/>
  <c r="F8" i="57"/>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<sst xmlns="http://schemas.openxmlformats.org/spreadsheetml/2006/main" count="7443" uniqueCount="1943">
  <si>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</si>
  <si>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</si>
  <si>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</si>
  <si>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</si>
  <si>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</si>
  <si>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</si>
  <si>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</si>
  <si>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</si>
  <si>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</si>
  <si>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</si>
  <si>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</si>
  <si>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</si>
  <si>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</si>
  <si>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</si>
  <si>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</si>
  <si>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</si>
  <si>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</si>
  <si>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</si>
  <si>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</si>
  <si>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</si>
  <si>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</si>
  <si>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</si>
  <si>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</si>
  <si>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</si>
  <si>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</si>
  <si>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</si>
  <si>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</si>
  <si>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</si>
  <si>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</si>
  <si>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</si>
  <si>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</si>
  <si>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</si>
  <si>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</si>
  <si>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</si>
  <si>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</si>
  <si>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</si>
  <si>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</si>
  <si>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</si>
  <si>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</si>
  <si>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</si>
  <si>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</si>
  <si>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</si>
  <si>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</si>
  <si>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</si>
  <si>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</si>
  <si>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</si>
  <si>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</si>
  <si>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</si>
  <si>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</si>
  <si>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</si>
  <si>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</si>
  <si>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</si>
  <si>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</si>
  <si>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</si>
  <si>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</si>
  <si>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</si>
  <si>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</si>
  <si>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</si>
  <si>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</si>
  <si>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</si>
  <si>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</si>
  <si>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</si>
  <si>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</si>
  <si>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</si>
  <si>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</si>
  <si>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</si>
  <si>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</si>
  <si>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</si>
  <si>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</si>
  <si>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</si>
  <si>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</si>
  <si>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</si>
  <si>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</si>
  <si>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</si>
  <si>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</si>
  <si>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</si>
  <si>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</si>
  <si>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</si>
  <si>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</si>
  <si>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</si>
  <si>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</si>
  <si>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</si>
  <si>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</si>
  <si>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</si>
  <si>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</si>
  <si>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</si>
  <si>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</si>
  <si>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</si>
  <si>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</si>
  <si>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</si>
  <si>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</si>
  <si>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</si>
  <si>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</si>
  <si>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</si>
  <si>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</si>
  <si>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</si>
  <si>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</si>
  <si>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</si>
  <si>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</si>
  <si>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</si>
  <si>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</si>
  <si>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</si>
  <si>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</si>
  <si>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</si>
  <si>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</si>
  <si>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</si>
  <si>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</si>
  <si>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</si>
  <si>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</si>
  <si>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</si>
  <si>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</si>
  <si>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</si>
  <si>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</si>
  <si>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</si>
  <si>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</si>
  <si>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</si>
  <si>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</si>
  <si>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</si>
  <si>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</si>
  <si>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</si>
  <si>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</si>
  <si>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</si>
  <si>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</si>
  <si>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</si>
  <si>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</si>
  <si>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</si>
  <si>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</si>
  <si>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</si>
  <si>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</si>
  <si>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</si>
  <si>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</si>
  <si>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</si>
  <si>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</si>
  <si>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</si>
  <si>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</si>
  <si>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</si>
  <si>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</si>
  <si>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</si>
  <si>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</si>
  <si>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</si>
  <si>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</si>
  <si>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</si>
  <si>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</si>
  <si>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</si>
  <si>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</si>
  <si>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</si>
  <si>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</si>
  <si>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</si>
  <si>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</si>
  <si>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</si>
  <si>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</si>
  <si>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</si>
  <si>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</si>
  <si>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</si>
  <si>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</si>
  <si>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</si>
  <si>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</si>
  <si>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</si>
  <si>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</si>
  <si>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</si>
  <si>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</si>
  <si>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</si>
  <si>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</si>
  <si>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</si>
  <si>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</si>
  <si>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</si>
  <si>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</si>
  <si>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</si>
  <si>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</si>
  <si>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</si>
  <si>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</si>
  <si>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</si>
  <si>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</si>
  <si>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</si>
  <si>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</si>
  <si>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</si>
  <si>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</si>
  <si>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</si>
  <si>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</si>
  <si>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</si>
  <si>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</si>
  <si>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</si>
  <si>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</si>
  <si>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</si>
  <si>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</si>
  <si>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</si>
  <si>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</si>
  <si>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</si>
  <si>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</si>
  <si>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</si>
  <si>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</si>
  <si>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</si>
  <si>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</si>
  <si>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</si>
  <si>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</si>
  <si>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</si>
  <si>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</si>
  <si>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</si>
  <si>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</si>
  <si>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</si>
  <si>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</si>
  <si>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</si>
  <si>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</si>
  <si>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</si>
  <si>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</si>
  <si>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</si>
  <si>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</si>
  <si>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</si>
  <si>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</si>
  <si>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</si>
  <si>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</si>
  <si>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</si>
  <si>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</si>
  <si>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</si>
  <si>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</si>
  <si>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</si>
  <si>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</si>
  <si>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</si>
  <si>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</si>
  <si>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</si>
  <si>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</si>
  <si>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</si>
  <si>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</si>
  <si>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</si>
  <si>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</si>
  <si>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</si>
  <si>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</si>
  <si>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</si>
  <si>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</si>
  <si>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</si>
  <si>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</si>
  <si>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</si>
  <si>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</si>
  <si>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</si>
  <si>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</si>
  <si>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</si>
  <si>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</si>
  <si>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</si>
  <si>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</si>
  <si>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</si>
  <si>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</si>
  <si>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</si>
  <si>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</si>
  <si>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</si>
  <si>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</si>
  <si>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</si>
  <si>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</si>
  <si>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</si>
  <si>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</si>
  <si>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</si>
  <si>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</si>
  <si>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</si>
  <si>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</si>
  <si>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</si>
  <si>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</si>
  <si>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</si>
  <si>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</si>
  <si>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</si>
  <si>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</si>
  <si>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</si>
  <si>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</si>
  <si>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</si>
  <si>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</si>
  <si>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</si>
  <si>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</si>
  <si>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</si>
  <si>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</si>
  <si>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</si>
  <si>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</si>
  <si>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</si>
  <si>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</si>
  <si>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</si>
  <si>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</si>
  <si>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</si>
  <si>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</si>
  <si>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</si>
  <si>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</si>
  <si>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</si>
  <si>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</si>
  <si>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</si>
  <si>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</si>
  <si>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</si>
  <si>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</si>
  <si>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</si>
  <si>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</si>
  <si>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</si>
  <si>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</si>
  <si>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</si>
  <si>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</si>
  <si>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</si>
  <si>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</si>
  <si>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</si>
  <si>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</si>
  <si>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</si>
  <si>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</si>
  <si>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</si>
  <si>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</si>
  <si>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</si>
  <si>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</si>
  <si>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</si>
  <si>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</si>
  <si>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</si>
  <si>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</si>
  <si>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</si>
  <si>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</si>
  <si>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</si>
  <si>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</si>
  <si>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</si>
  <si>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</si>
  <si>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</si>
  <si>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</si>
  <si>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</si>
  <si>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</si>
  <si>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</si>
  <si>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</si>
  <si>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</si>
  <si>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</si>
  <si>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</si>
  <si>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</si>
  <si>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</si>
  <si>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</si>
  <si>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</si>
  <si>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</si>
  <si>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</si>
  <si>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</si>
  <si>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</si>
  <si>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Extrema (21)</t>
  </si>
  <si>
    <t>Moderada (32)</t>
  </si>
  <si>
    <t>Baja (4)</t>
  </si>
  <si>
    <t>Definir las Asesorías Técnicas y Formular de los Proyectos en materia de: Infraestructura, Economía Digital, Gobierno y Ciudadano Digital</t>
  </si>
  <si>
    <t>en la formulación de los Proyectos en materia de: Infraestructura, economía Digital, gobierno y Ciudadano Digital</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</si>
  <si>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</si>
  <si>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</si>
  <si>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</si>
  <si>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</si>
  <si>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</si>
  <si>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</si>
  <si>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</si>
  <si>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</si>
  <si>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</si>
  <si>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</si>
  <si>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</si>
  <si>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de: Infraestructura,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</si>
  <si>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</si>
  <si>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de: Infraestructura, economía Digital, gobierno y Ciudadano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</si>
  <si>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</si>
  <si>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</si>
  <si>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</si>
  <si>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</si>
  <si>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</si>
  <si>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</si>
  <si>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</si>
  <si>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</si>
  <si>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</si>
  <si>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Se eliminaron las actividades de control detectivas asociadas al procedimiento de auditorias internas de gestión PR-006 y al procedimiento de Auditorías Internas de Calidad PR-361</t>
  </si>
  <si>
    <t/>
  </si>
  <si>
    <t xml:space="preserve">
</t>
  </si>
  <si>
    <t>Ejecutar las Asesorías Técnicas y Proyectos en materia de: Infraestructura, Economía Digital, Gobierno y Ciudadano Digital</t>
  </si>
  <si>
    <t>en la ejecución de Proyectos en materia de: Infraestructura,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</si>
  <si>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</si>
  <si>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</si>
  <si>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</si>
  <si>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</si>
  <si>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</si>
  <si>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moderado a menor, de acuerdo con la valoración efectuada a las perspectivas del riesgo, lo que ubicó la valoración del riesgo después de controles  de zona resultante moderada a baja.</t>
  </si>
  <si>
    <t>- Reportar el riesgo materializado de Incumplimiento parcial de compromisos en la ejecución de Proyectos en materia de: Infraestructura,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</si>
  <si>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</si>
  <si>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de: Infraestructura, Economía Digital y Gobierno y Ciudadano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</si>
  <si>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</si>
  <si>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</si>
  <si>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</si>
  <si>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Se eliminaron las actividades de control detectivas asociadas al procedimiento de auditorias internas de gestión PR-006 y al procedimiento de Auditorías Internas de Calidad PR-361</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</si>
  <si>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</si>
  <si>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</si>
  <si>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</si>
  <si>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</si>
  <si>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</si>
  <si>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</si>
  <si>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</si>
  <si>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</si>
  <si>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</si>
  <si>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Realizar sensibilización o talleres prácticos con el fin de que los integrantes del proceso aprendan y conozcan las posibles situaciones en que se puede presentar: amiguismo, clientelismo o conflicto de intereses en la aprobación y ejecución de los proyectos en materia TIC.
(Actividad.# 2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</si>
  <si>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</si>
  <si>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Evidencia de reunión y presentación Sensibilización
</t>
  </si>
  <si>
    <t xml:space="preserve">01/04/2020
_______________
01/04/2020
</t>
  </si>
  <si>
    <t xml:space="preserve">30/11/2020
_______________
30/06/2020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</si>
  <si>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</si>
  <si>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</si>
  <si>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</si>
  <si>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</si>
  <si>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</si>
  <si>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</si>
  <si>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</si>
  <si>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</si>
  <si>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</si>
  <si>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</si>
  <si>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t>
  </si>
  <si>
    <t>Elaborar el plan de comunicaciones institucional, orientar y aplicar lineamientos comunicacionales para las entidades del distrito, para generar bienestar en los servidores públicos y confianza en la en la administración distrital</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</si>
  <si>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</si>
  <si>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</si>
  <si>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</si>
  <si>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</si>
  <si>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</si>
  <si>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Todos los procesos en el Sistema de Gestión de Calidad
</t>
  </si>
  <si>
    <t xml:space="preserve">- 1143 Comunicación para fortalecer las instituciones y acercar a la ciudadanía a la Alcaldía Mayor de Bogotá.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</si>
  <si>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</si>
  <si>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</si>
  <si>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</si>
  <si>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</si>
  <si>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</si>
  <si>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</si>
  <si>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</si>
  <si>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</si>
  <si>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</si>
  <si>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</si>
  <si>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Realizar cubrimiento de la agenda del Alcalde Mayor, consolidar las tendencias en el ecosistema digital y elaborar el plan de comunicaciones de contenido en redes sociales.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</si>
  <si>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</si>
  <si>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</si>
  <si>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</si>
  <si>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</si>
  <si>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</si>
  <si>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</si>
  <si>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 xml:space="preserve">- Ningún proyecto de inversión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</si>
  <si>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</si>
  <si>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</si>
  <si>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</si>
  <si>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</si>
  <si>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</si>
  <si>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</si>
  <si>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</si>
  <si>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</si>
  <si>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</si>
  <si>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</si>
  <si>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</si>
  <si>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</si>
  <si>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t>
  </si>
  <si>
    <t xml:space="preserve">- Pérdida de credibilidad.
- Perdida de confianza interna en la administración.
- Desconfianza en los productos desarrollados por la administración distrital.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</si>
  <si>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</si>
  <si>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</si>
  <si>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</si>
  <si>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</si>
  <si>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</si>
  <si>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</si>
  <si>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</si>
  <si>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</si>
  <si>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Realizar el diseño de campañas y piezas comunicacionales y establecer relaciones estratégicas para su divulgación.</t>
  </si>
  <si>
    <t>para la divulgación de campañas e información relacionada con la gestión de la administración distrital, mediante relaciones estratégicas comunicacionales</t>
  </si>
  <si>
    <t xml:space="preserve">- Falta de claridad en los acuerdos pactados en la relación estratégica.
- Falta de seguimiento a la ejecución de la relación estratégica.
- Información o análisis insuficiente de los insumos de información disponible.
- Deficiencias en la información de entrada para la realización de la campaña, estrategia o pieza comunicacional.
- Desconocimiento de la metodología y lineamientos en materia de comunicaciones.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</si>
  <si>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Cambios en las prioridades para el establecimiento de relaciones estratégicas.
- Recorte presupuestal.
- Coyunturas políticas que impiden la definición de necesidades de comunicación.
</t>
  </si>
  <si>
    <t xml:space="preserve">- Reprocesos en el establecimiento de relaciones estratégicas
- Desinformación.
- Pérdida de imagen externa.
- Inconformidad de la ciudadanía con la información que se presenta de la gestión del distrito.
- Desconfianza en los productos desarrollados por la administración distrital.
</t>
  </si>
  <si>
    <t>Se determina la probabilidad (1 rara vez) ya que no se ha materializado este riesgo. El impacto (4 mayor) obedece a que el incumplimiento parcial de compromisos de divulgación, limita el alcance de las comunicaciones de la gestión de la administración distrital.</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</si>
  <si>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</si>
  <si>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</si>
  <si>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</si>
  <si>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de campañas e información relacionada con la gestión de la administración distrital, mediante relaciones estratégicas comunicacionales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</si>
  <si>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se incluyen algunas y se califican.
Se ajusta la valoración residual a Moderada en atención a la calificación de las actividades de control (probabilidad 1 rara vez, impacto 2 menor).
Se formulan acciones para documentar las actividades de control preventivas y detectivas en el procedimiento PR-366 Relaciones Estratégicas Comunicacionales, se establecen acciones por valoración y se definen acciones de contingencia.</t>
  </si>
  <si>
    <t xml:space="preserve">
Análisis de controles
Análisis después de controles
</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</si>
  <si>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</si>
  <si>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Relaciones Estratégicas Comunicacionales PR-366.
La opción de tratamiento cambia a Aceptar.
Se suprimen las acciones de tratamiento ya que se ejecutaron durante la vigencia 2019.</t>
  </si>
  <si>
    <t>Elaborar los estudios y documentos previos</t>
  </si>
  <si>
    <t>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</si>
  <si>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</si>
  <si>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</si>
  <si>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</si>
  <si>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</si>
  <si>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 xml:space="preserve">- Impresión de artes gráficas para las entidades del distrito capital
- Visitas guiadas Archivo de Bogotá
- Inscripción programas de formación virtual para servidores públicos del Distrito Capital
</t>
  </si>
  <si>
    <t xml:space="preserve">- Todos los proyectos de inversión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</si>
  <si>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</si>
  <si>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</si>
  <si>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 Modificar los procedimientos Los procedimientos 4231000-PR-284 "Mínima cuantía", 4231000-PR-339 "Selección Pública de Oferentes", 4231000-PR-338 "Agregación de Demanda" y 4231000-PR-156 "Contratación Directa" con el fin de implementar el control: Los procedimientos 4231000-PR-284 "Mínima cuantía", 4231000-PR-339 "Selección Pública de Oferentes", 4231000-PR-338 "Agregación de Demanda" y 4231000-PR-156 "Contratación Directa" indica que Comité de Contratación, autorizado(a) por Secretaria General, Cada vez que se  requiera conforme a la Resolución 095 de 2020 " Por medio de la Cual se modifica la Resolución No 206 de 2017 y la Resolución 494 de 2019 de la Secretaría General de la Alcaldía Mayor de Bogotá D.C"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_______________
</t>
  </si>
  <si>
    <t xml:space="preserve">
- Director de Contratación
_______________
</t>
  </si>
  <si>
    <t xml:space="preserve">
- Procedimientos actualizados
_______________
</t>
  </si>
  <si>
    <t xml:space="preserve">
27/03/2020
_______________
</t>
  </si>
  <si>
    <t xml:space="preserve">
30/09/2020
_______________
</t>
  </si>
  <si>
    <t xml:space="preserve">- Adelantar un acompañamiento previo a la apertura del proceso de selección pública de oferentes a las dependencias  con el fin de revisar en el componente financiero y jurídico los documentos de estructuración  de dicho proceso.
- Verificar a través de los Comités de Contratación la necesidad de contratar bienes, servicios u obras y que los mismos sean procesos objetivos y ajustados a la normativa vigente
_______________
</t>
  </si>
  <si>
    <t xml:space="preserve">- Director de Contratación 
- Director de Contratación 
_______________
</t>
  </si>
  <si>
    <t xml:space="preserve">- Documentos, memorandos, correos electrónicos que den cuenta del acompañamiento realizado.
- Actas de Comité de Contratación
_______________
</t>
  </si>
  <si>
    <t xml:space="preserve">27/03/2020
27/03/2020
_______________
</t>
  </si>
  <si>
    <t xml:space="preserve">31/12/2020
31/12/2020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</si>
  <si>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</si>
  <si>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</si>
  <si>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</si>
  <si>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</si>
  <si>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</si>
  <si>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</si>
  <si>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</si>
  <si>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Realizar la verificación, análisis y selección de las propuestas mediante el Comité de evaluación.</t>
  </si>
  <si>
    <t>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</si>
  <si>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</si>
  <si>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</si>
  <si>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- 1126 Implementación de un nuevo enfoque de servicio a la ciudadanía</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</si>
  <si>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</si>
  <si>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</si>
  <si>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</si>
  <si>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</si>
  <si>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</si>
  <si>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</si>
  <si>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</si>
  <si>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Suministrar lineamientos y directrices para la gestión de contratación de la entidad.</t>
  </si>
  <si>
    <t>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</si>
  <si>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</si>
  <si>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</si>
  <si>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</si>
  <si>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</si>
  <si>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</si>
  <si>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</si>
  <si>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</si>
  <si>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</si>
  <si>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27/03/2020
_______________
</t>
  </si>
  <si>
    <t xml:space="preserve">31/10/2020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</si>
  <si>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</si>
  <si>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</si>
  <si>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</si>
  <si>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</si>
  <si>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Identificación del riesgo
Tratamiento del riesgo</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</si>
  <si>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</si>
  <si>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</si>
  <si>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</si>
  <si>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</si>
  <si>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</si>
  <si>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</si>
  <si>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</si>
  <si>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</si>
  <si>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</si>
  <si>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</si>
  <si>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</si>
  <si>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</si>
  <si>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</si>
  <si>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</si>
  <si>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</si>
  <si>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</si>
  <si>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</si>
  <si>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</si>
  <si>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</si>
  <si>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</si>
  <si>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</si>
  <si>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</si>
  <si>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</si>
  <si>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</si>
  <si>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</si>
  <si>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</si>
  <si>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Adelantar el proceso de liquidación de contratos y/o convenios</t>
  </si>
  <si>
    <t>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</si>
  <si>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</si>
  <si>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</si>
  <si>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</si>
  <si>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</si>
  <si>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</si>
  <si>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</si>
  <si>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Generar requerimientos trimestrales a las dependencias con el fin de realizar seguimiento a la liquidación de los contratos en los tiempos establecidos por la norma.
_______________
</t>
  </si>
  <si>
    <t xml:space="preserve">- Requerimientos escritos dirigidos a las dependencias que ejecutan contratos o convenios
_______________
</t>
  </si>
  <si>
    <t xml:space="preserve">06/05/2020
_______________
</t>
  </si>
  <si>
    <t xml:space="preserve">30/11/2020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</si>
  <si>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</si>
  <si>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</si>
  <si>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Verificar el cumplimiento de los requisitos de perfeccionamiento y ejecución contractual</t>
  </si>
  <si>
    <t>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</si>
  <si>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</si>
  <si>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</si>
  <si>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</si>
  <si>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</si>
  <si>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</si>
  <si>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</si>
  <si>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</si>
  <si>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01/04/2020
01/04/2020
_______________
</t>
  </si>
  <si>
    <t xml:space="preserve">15/12/2020
15/12/2020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</si>
  <si>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</si>
  <si>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</si>
  <si>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</si>
  <si>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</si>
  <si>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Adelantar los procesos disciplinarios de conformidad con las etapas procesales fijadas por la Ley 734 de 2002</t>
  </si>
  <si>
    <t>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</si>
  <si>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</si>
  <si>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</si>
  <si>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</si>
  <si>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 xml:space="preserve">- Fallas en la prestación de los bienes y servicios que oferta la Secretaria General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</si>
  <si>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</si>
  <si>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</si>
  <si>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</si>
  <si>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</si>
  <si>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</si>
  <si>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</si>
  <si>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</si>
  <si>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</si>
  <si>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</si>
  <si>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 xml:space="preserve">Identificación del riesgo
Análisis de controles
</t>
  </si>
  <si>
    <t>Se ajusta la tipología del riesgo pasando de operativo a cumplimiento.
Se suprimen los controles detectivos institucionales, asociados con la realización de auditorías internas de gestión y de calidad.</t>
  </si>
  <si>
    <t>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</si>
  <si>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</si>
  <si>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</si>
  <si>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 Falta de apropiación del modelo de gestión por procesos de la entidad, que genera insatisfacción a los grupos de valor de la Secretaria General.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</si>
  <si>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</si>
  <si>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</si>
  <si>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</si>
  <si>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</si>
  <si>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</si>
  <si>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</si>
  <si>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</si>
  <si>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</si>
  <si>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</si>
  <si>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</si>
  <si>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</si>
  <si>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</si>
  <si>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</si>
  <si>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</si>
  <si>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Realizar actividades mensuales de divulgación a todos los funcionarios de la Secretaría General, relacionadas con temas de cumplimiento de deberes y extralimitación en el ejercicio de las funciones.
- Realizar una actividad de sensibilización a los funcionarios que atienden público en la Red CADE y los Centros de Atención a Víctimas, relacionada con temas de incursión en las prohibiciones previstas en el Código Único Disciplinario.
_______________
</t>
  </si>
  <si>
    <t xml:space="preserve">- Jefe de la Oficina de Control Interno Disciplinario
- Jefe de la Oficina de Control Interno Disciplinario
_______________
</t>
  </si>
  <si>
    <t xml:space="preserve">- Divulgaciones realizadas en temas de cumplimiento de deberes y extralimitación en el ejercicio de las funciones.
- Sensibilización realizada a los funcionarios que atienden público en la Red CADE y los Centros de Atención a Víctimas, en temas de incursión en las prohibiciones previstas en el Código Único Disciplinario.
_______________
</t>
  </si>
  <si>
    <t xml:space="preserve">04/05/2020
01/06/2020
_______________
</t>
  </si>
  <si>
    <t xml:space="preserve">31/08/2020
31/07/2020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</si>
  <si>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</si>
  <si>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</si>
  <si>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</si>
  <si>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</si>
  <si>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</si>
  <si>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</si>
  <si>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</si>
  <si>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 xml:space="preserve">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</si>
  <si>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</si>
  <si>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</si>
  <si>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</si>
  <si>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 xml:space="preserve">- Ambiente laboral desfavorable.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</si>
  <si>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</si>
  <si>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</si>
  <si>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</si>
  <si>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</si>
  <si>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</si>
  <si>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</si>
  <si>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</si>
  <si>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</si>
  <si>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</si>
  <si>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</si>
  <si>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</si>
  <si>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</si>
  <si>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</si>
  <si>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</si>
  <si>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</si>
  <si>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t>
  </si>
  <si>
    <t>Se determina la probabilidad (1 ) rara vez ya que las actividades de control preventivas han evitado la materialización del riesgo en los últimos 2 años.  El impacto pasa a (3) moderado, teniendo en cuenta que se están redefiniendo los controles definidos en los procedimientos.</t>
  </si>
  <si>
    <t xml:space="preserve">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_______________
-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t>
  </si>
  <si>
    <t xml:space="preserve">
- Jefe Oficina Asesora de Planeación 
- Jefe Oficina Asesora de Planeación 
_______________
- Jefe Oficina Asesora de Planeación 
- Jefe Oficina Asesora de Planeación 
- Jefe Oficina Asesora de Planeación 
- Jefe Oficina Asesora de Planeación 
</t>
  </si>
  <si>
    <t xml:space="preserve">
- Procedimiento Actualizado 
- Procedimiento Actualizado 
_______________
- Procedimiento Actualizado 
- Procedimiento Actualizado 
- Procedimiento Actualizado 
- Procedimiento Actualizado 
</t>
  </si>
  <si>
    <t xml:space="preserve">
29/05/2020
29/05/2020
_______________
29/05/2020
29/05/2020
29/05/2020
29/05/2020
</t>
  </si>
  <si>
    <t xml:space="preserve">
31/07/2020
31/07/2020
_______________
31/08/2020
31/08/2020
31/08/2020
31/08/2020
</t>
  </si>
  <si>
    <t xml:space="preserve">- AP 17: Revisar el procedimiento El procedimiento 2210111-PR-182 "Formulación de la Planeación Institucional" para identificar ajustes de acuerdo con el mapa de riesgos del proceso..
Fortalecer la descripción de los controles relacionados con El procedimiento 2210111-PR-182 "Formulación de la Planeación Institucional" y realizar ajustes que se hayan identificado.
Asociadas a: Actualizar el procedimiento 2210111-PR-182 "Formulación de la Planeación Institucional" con el fin de fortalecer la descripción del control relacionado con (El procedimiento 2210111-PR-182 "Formulación de la Planeación Institucional",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
- AP 17: Realizar el trámite documental en el aplicativo SIG.
- AP 17: Divulgar y socializar el procedimiento actualizado.
_______________
</t>
  </si>
  <si>
    <t xml:space="preserve">- Jefe Oficina Asesora de Planeación
- Jefe Oficina Asesora de Planeación
- Jefe Oficina Asesora de Planeación
_______________
</t>
  </si>
  <si>
    <t xml:space="preserve">- Procedimiento 2210111-PR-182 "Formulación de la Planeación Institucional" actualizado
- Procedimiento 2210111-PR-182 "Formulación de la Planeación Institucional" actualizado
- Procedimiento 2210111-PR-182 "Formulación de la Planeación Institucional" actualizado
_______________
</t>
  </si>
  <si>
    <t xml:space="preserve">09/05/2019
09/05/2019
09/05/2019
_______________
</t>
  </si>
  <si>
    <t xml:space="preserve">07/01/2020
07/01/2020
29/05/2020
_______________
</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</si>
  <si>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</si>
  <si>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</si>
  <si>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</si>
  <si>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</si>
  <si>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</si>
  <si>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</si>
  <si>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</si>
  <si>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</si>
  <si>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</si>
  <si>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Ejecutar las actividades definidas en el plan de sostenimiento y mejora del Sistema de Gestión</t>
  </si>
  <si>
    <t>en  la ejecución del plan  sostenimiento y mejora del sistema de gestión</t>
  </si>
  <si>
    <t xml:space="preserve">- La información de entrada que se requiere para formular o actualizar el plan de mantenimiento del Sistema de Gestión no es suficiente, clara, completa o de calidad.
- Insuficiencia de los recursos asignados que impacta en la formulación, ejecución y actualización del plan de mantenimiento del Sistema de Gestión.
- 
- 
Divulgación y apropiación limitada que no permite el uso de las directrices, disposiciones, procesos y documentos asociados,  para formular o actualizar la planeación institucional por parte de quienes participan en esta actividad.
</t>
  </si>
  <si>
    <t xml:space="preserve">- Dificultades o limitaciones para la implementación de los cambios en procesos, procedimientos y demás documentos que soportan el Sistema de Gestión de Calidad.
- Desgaste administrativo por reprogramación de actividades y acumulación de tareas.
- Incumplimiento de metas 
- Hallazgos por incumplimientos
- Pérdida de imagen  a nivel institucional 
- Inoportunidad en la disponibilidad de información.
</t>
  </si>
  <si>
    <t xml:space="preserve">- Incumplimiento o atraso en los programas, proyectos y gestión de la Secretaria General.
- Falta de apropiación del modelo de gestión por procesos de la entidad, que genera insatisfacción a los grupos de valor de la Secretaria General.
</t>
  </si>
  <si>
    <t xml:space="preserve">- 1125 Fortalecimiento y modernización de la gestión pública distrital
</t>
  </si>
  <si>
    <t>Se determina la probabilidad (1) Rara vez, ya que las actividades de control preventivas se normalizaron en los procedimientos posterior a la materialización del riesgo. El impacto pasa a (2) menor, ya que los efectos más significativos no se presentaron.</t>
  </si>
  <si>
    <t>- Reportar el riesgo materializado de Incumplimiento parcial de compromisos en  la ejecución del plan  sostenimiento y mejora del sistema de gestión en el informe de monitoreo a la Oficina Asesora de Planeación.
- Si se detecta mediante seguimiento en Subcomité de Autocontrol, se deberá reorganizar y reprogramar el plan para el periodo siguiente, de acuerdo con las necesidades del sistema.
- Actualizar el mapa de riesgos del proceso Direccionamiento Estratégico</t>
  </si>
  <si>
    <t>- Jefe Oficina Asesora de Planeación
- Jefe Oficina Asesora de Planeación
- Jefe Oficina Asesora de Planeación</t>
  </si>
  <si>
    <t>- Reporte de monitoreo indicando la materialización del riesgo de Incumplimiento parcial de compromisos en  la ejecución del plan  sostenimiento y mejora del sistema de gestión
- Plan ajustado y acta de subcomité de autocontrol
- Mapa de riesgo del proceso Direccionamiento Estratégico, actualizado.</t>
  </si>
  <si>
    <t>Creación del mapa de riesgos</t>
  </si>
  <si>
    <t>Se ajusta el nombre del riesgo incluyendo la ejecución del plan.
Se ajusta la valoración inherente a Extrema en atención a la materialización del riesgo (probabilidad 5 casi seguro, impacto 3 moderado).
Se califica la probabilidad por frecuencia.
Se modifican las actividades de control y se califican.
Se ajusta la valoración residual a Alta en atención a la calificación de las actividades de control (probabilidad 5 casi seguro, impacto 2 menor).
Se propuso un plan de mejoramiento que conlleva a una mitigación oportuna del riesgo.
Se propuso un plan de contingencia frente a la materialización del riesgo.</t>
  </si>
  <si>
    <t>Se ajusta la valoración inherente a casi seguro en atención a la materialización del riesgo extremo (probabilidad casi seguro , impacto moderado).
De acuerdo con los controles, la valoración del riesgo después de estos pasa a "baja"  (probabilidad 3 posible, impacto 1 insignificante)
Se actualizaron los controles de acuerdo con las nuevas versión del procedimiento 2210111-PR-196.
Se actualizó el plan de mejoramiento definido, teniendo en cuenta lo establecido en la acción de mejora 27 en el aplicativo SIG.</t>
  </si>
  <si>
    <t xml:space="preserve">•Actividad clave: Con base en la actualización de la caracterización del Proceso Direccionamiento Estratégico se incluyó la siguiente actividad clave “Ejecutar las actividades definidas en el plan de sostenimiento y mejora del Sistema de Gestión”.
•Nombre del riesgo: Se cambio el nombre de riesgo incluyendo la categoría del riesgo y el evento definiéndose el siguiente riesgo: “Incumplimiento parcial de compromisos en la ejecución del plan de sostenimiento y mejora del sistema de gestión”.
•Causas internas, externas y efectos: Se ajustaron las causas internas y externas y los efectos de conformidad con los cambios realizados en la matriz DOFA del proceso. 
• Probabilidad:  Se redujo la calificación de la probabilidad en relación con la frecuencia en la que se ha presentado el riesgo con base en la nueva denominación del riesgo. 
•Impacto: Se cambió la calificación de algunas perspectivas de impacto ubicándose en la matriz de calor en zona extrema. 
•Actividades de control preventivo y detectivo: Se validaron los controles definidos en los procedimientos. 
•Opción de manejo: Se acepta el riesgo teniendo en cuenta que, con los controles definidos para prevenir la materialización del riesgo de ejecutar las actividades definidas en el plan de sostenimiento y mejora del Sistema de Gestión se ubico en zona baja. 
•Plan de contingencia:  Se validaron las actividades definidas en caso de que el riesgo se presente.
• Se ajusto redacción de la explicación de la valoración de los riesgos 
• Se actualizaron los controles detectivos de acuerdo con las nuevas versiones de los procedimientos  
• Se acepta el riesgo teniendo en cuenta que ya se actualizó  el procedimiento  2210111-PR-196   incluido en la acción de mejora  27 </t>
  </si>
  <si>
    <t>Se eliminaron los controles detectivos correspondientes al  procedimiento PR-006 auditorías internas de gestión y al pr-361 auditorias internas de calidad de conformidad con el plan de mejoramiento en el sistema CHIE Nros. 221 Auditorías como control preventivo y Nro. 222-revisión y ajuste de las tipologías de riesgos.
Se cambia de Estratégico a Cumplimiento teniendo en cuenta la categoría y que  involucra  la ejecución del plan sostenimiento y mejora del sistema de gestión.</t>
  </si>
  <si>
    <t>Ejecutar las actividades definidas en el Plan Estratégico Cuatrienal y Plan de Acción Institucional
Ejecutar las actividades definidas en los Proyectos de Inversión, y el Presupuesto Anual</t>
  </si>
  <si>
    <t>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</si>
  <si>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</si>
  <si>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</si>
  <si>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</si>
  <si>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 xml:space="preserve">- Incumplimiento o atraso en los programas, proyectos y gestión de la Secretaria General.
</t>
  </si>
  <si>
    <t>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</si>
  <si>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t>
  </si>
  <si>
    <t xml:space="preserve">- 
Actualizar el procedimiento Formulación de la Planeación Institucional (2210111-PR-182), para  redefinir la actividad de control que indica que el comité Institucional de Gestión y Desempeño
verifica los lineamientos y criterios metodológicos para la elaboración del plan estratégico institucional  cumplan con la normatividad vigente y los criterios emitidos por las entidades rectoras del tema.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
_______________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
-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t>
  </si>
  <si>
    <t xml:space="preserve">- Jefe Oficina Asesora de Planeación 
- Jefe Oficina Asesora de Planeación 
- Jefe Oficina Asesora de Planeación 
- Jefe Oficina Asesora de Planeación 
_______________
- Jefe Oficina Asesora de Planeación 
- Jefe Oficina Asesora de Planeación 
</t>
  </si>
  <si>
    <t xml:space="preserve">- Procedimiento Actualizado 
- Procedimiento Actualizado 
- Procedimiento Actualizado 
- Procedimiento Actualizado 
_______________
- Procedimiento Actualizado 
- Procedimiento Actualizado 
</t>
  </si>
  <si>
    <t xml:space="preserve">29/05/2020
29/05/2020
29/05/2020
29/05/2020
_______________
29/05/2020
29/05/2020
</t>
  </si>
  <si>
    <t xml:space="preserve">31/08/2020
31/08/2020
31/07/2020
31/08/2020
_______________
31/07/2020
31/07/2020
</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</si>
  <si>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</si>
  <si>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</si>
  <si>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</si>
  <si>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</si>
  <si>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</si>
  <si>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</si>
  <si>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</si>
  <si>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Recibir y custodiar transitoriamente los insumos, elaborar los impresos de acuerdo a las características técnicas requeridas y entregar los productos elaborados, ejecutar el plan de acción y programa de producción.</t>
  </si>
  <si>
    <t>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</si>
  <si>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</si>
  <si>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</si>
  <si>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Perdida de imagen frente a las demás entidades del Distrito
- Perdida de recursos por reprocesos y devolución de productos
- Quejas o reclamaciones por parte de otras entidades del Distrito
</t>
  </si>
  <si>
    <t xml:space="preserve">- Impresión de artes gráficas para las entidades del distrito capital
</t>
  </si>
  <si>
    <t>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t>
  </si>
  <si>
    <t>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</si>
  <si>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</si>
  <si>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</si>
  <si>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</si>
  <si>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</si>
  <si>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</si>
  <si>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</si>
  <si>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</si>
  <si>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</si>
  <si>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</si>
  <si>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</si>
  <si>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</si>
  <si>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Disminuye la probabilidad (4 probable) ya que las actividades de control preventivas no han evitado la materialización de este riesgo. El impacto pasa a (2 menor) ya que los efectos más significativos no se presentaron.</t>
  </si>
  <si>
    <t xml:space="preserve">- Complementar (Act.10) del procedimiento 2213300PR-098 con el seguimiento de la producción en el Software Emlaze comparando ordenes recibidas con el avance reportado.
_______________
- AP:21 Complementar (Act.10) del procedimiento 2213300PR-098 con el seguimiento de la producción en el Software Emlaze comparando ordenes recibidas con el avance reportado.
</t>
  </si>
  <si>
    <t xml:space="preserve">- Gestor Calidad
_______________
- Gestor Calidad
</t>
  </si>
  <si>
    <t xml:space="preserve">- Procedimiento 2213300-PR-098 "Producción de artes gráficas para entidades distritales" actualizado y socializado
_______________
- Procedimiento 2213300-PR-098 "Producción de artes gráficas para entidades distritales" actualizado y socializado
</t>
  </si>
  <si>
    <t xml:space="preserve">15/07/2020
_______________
15/07/2020
</t>
  </si>
  <si>
    <t xml:space="preserve">12/11/2020
_______________
12/11/2020
</t>
  </si>
  <si>
    <t xml:space="preserve">- 
AP:21 Capacitar a los funcionarios que hacen uso de la herramienta en el funcionamiento del Software con el fin de administrar técnicamente el aplicativo.
- AP:21 Implementar los turnos de trabajo reglamentados por la Secretaria General, de acuerdo con las necesidades de la operación, con el fin de dar gestión y cobertura a las órdenes de producción.
- AP:21 Asegurar la implementación y optimización del Software Emlaze como mínimo en el 70% de sus funcionalidades.
_______________
</t>
  </si>
  <si>
    <t xml:space="preserve">- Subdirector Imprenta Distrital
- Profesional universitario 219-09-asesor y Subdirector Técnico
- Asesor-Profesional universitario 219-09
_______________
</t>
  </si>
  <si>
    <t xml:space="preserve">- Evidencia de programación de capacitaciones al personal en la manipulación de la herramienta.
- Programación de turnos de trabajo.
- 
Reporte de porcentaje de implementación del sistema de información en la Subdirección de Imprenta Distrital.
_______________
</t>
  </si>
  <si>
    <t xml:space="preserve">03/08/2020
15/12/2020
02/11/2020
_______________
</t>
  </si>
  <si>
    <t xml:space="preserve">01/12/2020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</si>
  <si>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</si>
  <si>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</si>
  <si>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</si>
  <si>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</si>
  <si>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 xml:space="preserve">Elaborar el Registro Distrital publicando los actos administrativos en el </t>
  </si>
  <si>
    <t>con la publicación oportuna e íntegra de los actos administrativos (Registro Distrital)</t>
  </si>
  <si>
    <t xml:space="preserve">- Deficiencia en la solicitud y los soportes, inconsistencia entre el archivo magnético y el físico.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</si>
  <si>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</si>
  <si>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</si>
  <si>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administrativos en el registro distrital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</si>
  <si>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</si>
  <si>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institucional y ocasionar sanciones disciplinarias.</t>
  </si>
  <si>
    <t xml:space="preserve">
- AP:22 Actualización del 2213300-PR-097 incluyendo la nueva herramienta para solicitar la publicación del Registro Distrital de manera virtual y formalización en el SIG.
_______________
</t>
  </si>
  <si>
    <t xml:space="preserve">
- Gestor de calidad-Técnico Operativo 314-04
_______________
</t>
  </si>
  <si>
    <t xml:space="preserve">
- PR-097 actualizado, publicado y socializado.
_______________
</t>
  </si>
  <si>
    <t xml:space="preserve">
15/06/2020
_______________
</t>
  </si>
  <si>
    <t xml:space="preserve">
13/10/2020
_______________
</t>
  </si>
  <si>
    <t xml:space="preserve">- AP:22 Diseñar las estrategias para socializar la publicación de los actos administrativos en el nuevo sistema del Registro Distrital.
- AP:22 Actualización del trámite de publicación de actos o documentos administrativos en SUIT y Guía de Trámites y socialización con usuarios internos.
- AP:22 Socializar con las entidades, organismos y órganos de control del Distrito Capital la metodología para la publicación de los actos y documentos administrativos en el sistema del Registro Distrital.
_______________
</t>
  </si>
  <si>
    <t xml:space="preserve">- Técnico operativo 314-04
- Técnico operativo 314-04
- Técnico operativo 314-04
_______________
</t>
  </si>
  <si>
    <t xml:space="preserve">- Estrategia de socialización.
- Evidencias de la actualización en SUIT y Guía de Trámites.
- Evidencias de socialización.
_______________
</t>
  </si>
  <si>
    <t xml:space="preserve">15/06/2020
16/06/2020
16/06/2020
_______________
</t>
  </si>
  <si>
    <t xml:space="preserve">13/10/2020
14/10/2020
14/10/2020
_______________
</t>
  </si>
  <si>
    <t>- Reportar el riesgo materializado de Incumplimiento legal con la publicación oportuna e íntegra de los actos administrativos (Registro Distrital) en el informe de monitoreo a la Oficina Asesora de Planeación.
- Realizar la gestión pertinente, con el fin de publicar el acto administrativo a la mayor brevedad posible, aclarando los motivos por los cuales se presentó el retraso en la publicación del mismo.
- En caso que se presente falta de completitud en el acto administrativo, se solicita el documento físico a la entidad que lo custodia, para proceder a reemplazarlo con el acto administrativo completo.
- Posteriormente se realiza la gestión pertinente para reemplazar el documento en el Archivo electrónico del registro distrital
- Actualizar el mapa de riesgos del proceso Elaboración de Impresos y Registro Distrital</t>
  </si>
  <si>
    <t>- Subdirector(a) de Imprenta Distrital
- Subdirector(a) de Imprenta Distrital
- Subdirector(a) de Imprenta Distrital
- Subdirector(a) de Imprenta Distrital
- Subdirector(a) de Imprenta Distrital</t>
  </si>
  <si>
    <t>- Reporte de monitoreo indicando la materialización del riesgo de Incumplimiento legal con la publicación oportuna e íntegra de los actos administrativos (Registro Distrital)
- Publicación del acto administrativo y aclaración
- Solicitud del acto administrativo a la entidad correspondiente y acto administrativo completo
- Acto administrativo completo en el archivo electrónico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</si>
  <si>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</si>
  <si>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</si>
  <si>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durante la recepción y almacenamiento de insumos, repuestos y/o sobrantes que se pueden reciclar y producto terminado, con el fin de obtener dádivas o beneficio a nombre propio</t>
  </si>
  <si>
    <t xml:space="preserve">- Bajo nivel de gestión del software EMLAZE, como herramienta para el seguimiento de la producción de la Imprenta Distrital.
- Deficiencia en el control de ingresos y salidas de insumos del almacén.
- Falta de control sobre la materia prima sobrante.
</t>
  </si>
  <si>
    <t xml:space="preserve">- Presiones o motivaciones individuales, sociales o colectivas, que inciten a realizar conductas contrarias al deber ser
</t>
  </si>
  <si>
    <t xml:space="preserve">- Financiero
- Financiero
- Medidas de control interno y externo
- Imagen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</si>
  <si>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</si>
  <si>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considera catastrófico (5 mayor)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</si>
  <si>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t>
  </si>
  <si>
    <t xml:space="preserve">- AP:23 Implementar acciones de control administrativo a los repuestos adquiridos para la maquinaria de artes gráficas, con el propósito de evitar la pérdida o hurto de los mismos.
- AP:23 Incluir como control en el Procedimiento 2213300 PR-215 y formalizar en el SIG, el reporte mensual de  la disposición final de residuos peligrosos en el formato 4233100-FT-1037 y residuos aprovechables 2213300-FT-1036 generados por el proceso productivo. 
- AP:23 Implementar formato de ingresos de materia prima de las entidades Distritales para el control en la recepción de insumos y formalizarlo en el SIG.
Actualizar el procedimiento 2213300 PR-215 con la creación del nuevo control, su formato asociado y divulgación.
- AP:21 Asegurar la implementación y optimización del Software Emlaze como mínimo en el 70% de sus funcionalidades.
_______________
</t>
  </si>
  <si>
    <t xml:space="preserve">- Profesional Universitario 2019-18 y Auxiliar administrativo 407-27
- Gestor PIGA y Gestor Calidad
- Profesional Universitario 2019-18 y Auxiliar administrativo 407-27- Gestor de Calidad.
- Asesor-Profesional universitario 219-09-Subdirector Técnico
_______________
</t>
  </si>
  <si>
    <t xml:space="preserve">- Comprobante de ingreso a almacén de repuestos existentes catalogados como sobrantes. 
- Procedimiento actualizado 2213300-PR-215"Recepción, entrega y control de materia prima, insumos y otros", formalización en SIG y divulgación.
- Procedimiento actualizado 2213300-PR-215"Recepción, entrega y control de materia prima, insumos y otros", formalización en SIG y divulgación.
- Reporte de porcentaje de implementación del sistema de información en la Subdirección de Imprenta Distrital.
_______________
</t>
  </si>
  <si>
    <t xml:space="preserve">15/12/2020
16/06/2020
16/06/2020
02/11/2020
_______________
</t>
  </si>
  <si>
    <t xml:space="preserve">14/04/2021
14/10/2020
14/10/2020
02/03/2021
_______________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</si>
  <si>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</si>
  <si>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</si>
  <si>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</si>
  <si>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</si>
  <si>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</si>
  <si>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</si>
  <si>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</si>
  <si>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 xml:space="preserve">
_______________
- Complementar (Act.10) del procedimiento 2213300PR-098 con el seguimiento de la producción en el Software Emlaze comparando ordenes recibidas con el avance reportado.
</t>
  </si>
  <si>
    <t xml:space="preserve">
_______________
- Gestor Calidad
</t>
  </si>
  <si>
    <t xml:space="preserve">
_______________
- Procedimiento 2213300-PR-098 "Producción de artes gráficas para entidades distritales" actualizado y socializado
</t>
  </si>
  <si>
    <t xml:space="preserve">
_______________
02/06/2020
</t>
  </si>
  <si>
    <t xml:space="preserve">
_______________
14/09/2020
</t>
  </si>
  <si>
    <t xml:space="preserve">- 
AP:21 Capacitar a los funcionarios que hacen uso de la herramienta en el funcionamiento del Software con el fin de administrar técnicamente el aplicativo.
- AP:24 Realizar verificación periódica y seguimiento de reportes de los contadores de las máquinas de CTP e impresión y hacer un comparativo con los trabajos de las entidades distritales solicitados.
- AP:24 Verificar periódicamente y hacer seguimiento del uso de planchas litográficas dentro del proceso de artes gráficas.
- AP:21 Asegurar la implementación y optimización del Software Emlaze como mínimo en el 70% de sus funcionalidades.
- AP:24 Programar jornadas de prevención y orientación para los funcionarios de la dependencia en aras de mejorar la atención al ciudadano y evitar la ocurrencia de faltas disciplinarias.
_______________
</t>
  </si>
  <si>
    <t xml:space="preserve">- Subdirector de imprenta
- Profesional Universitario 219-09-Asesor-Subdirector Técnico
- Profesional Universitario 219-09-Asesor-Subdirector Técnico
- Asesor-Profesional universitario 219-09-Subdirector Técnico
- Subdirector técnico
_______________
</t>
  </si>
  <si>
    <t xml:space="preserve">- Evidencia de programación de capacitaciones al personal en la manipulación de la herramienta.
- Reporte de los contadores máquinas de CTP e impresión y análisis de su verificación.
- Reporte de planchas usadas y análisis de su verificación.
- 
Reporte de porcentaje de implementación del sistema de información en la Subdirección de Imprenta Distrital.
- Evidencias de las jornadas
_______________
</t>
  </si>
  <si>
    <t xml:space="preserve">03/08/2020
15/12/2020
15/12/2020
02/11/2020
10/06/2020
_______________
</t>
  </si>
  <si>
    <t xml:space="preserve">01/12/2020
14/04/2021
14/04/2021
02/03/2021
18/10/2020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</si>
  <si>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</si>
  <si>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</si>
  <si>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Ejecutar las acciones para la gestión de la elaboración de impresos y el registro distrital.</t>
  </si>
  <si>
    <t>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</si>
  <si>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</si>
  <si>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</si>
  <si>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</si>
  <si>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</si>
  <si>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</si>
  <si>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La Acción Correctiva No.32 se reprogramó en razón a que la aplicación de la Lista de verificación de requisitos norma ISO 9001:2015 y BPM no se ha podido implementar en ocasión a la suspensión de las actividades de planta hasta el 18/01/2021 que se reactive la operación.
-  
_______________
- No es necesario ajustar el diseño del control, sino garantizar su aplicación.
</t>
  </si>
  <si>
    <t xml:space="preserve">
- Gestor de calidad
_______________
- Subdirector Técnico
</t>
  </si>
  <si>
    <t xml:space="preserve">
- Registro lista de verificación de requisitos FT-128 diligenciado.
_______________
- Registro de reunión de producción FT-836 diligenciado.
</t>
  </si>
  <si>
    <t xml:space="preserve">
14/08/2019
_______________
14/08/2019
</t>
  </si>
  <si>
    <t xml:space="preserve">
18/01/2021
_______________
18/01/2021
</t>
  </si>
  <si>
    <t xml:space="preserve">- AP:19 Realizar análisis del stock mínimo de inventario de insumos de emergencia con el fin de contar con disponibilidad en caso de perdida o deterioro.
- AP:19 Coordinar la realización de actividades de mantenimiento de la infraestructura, red contra incendios y tanque de agua.
- AP:19 Elaborar, implementar y  hacer seguimiento al plan de mantenimiento a la maquinaria y equipos de artes graficas.
_______________
</t>
  </si>
  <si>
    <t xml:space="preserve">- Profesional universitario 219-18- Asesor-Subdirector técnico.
- Profesional Especializado 222-30- Subdirector Técnico.
- Profesional universitario 219-09- Subdirector Técnico.
_______________
</t>
  </si>
  <si>
    <t xml:space="preserve">- Análisis del Stock mínimo.
- Correos o memorandos donde se requieran los mantenimientos.
- Plan de mantenimiento
_______________
</t>
  </si>
  <si>
    <t xml:space="preserve">15/12/2020
15/12/2020
15/07/2020
_______________
</t>
  </si>
  <si>
    <t xml:space="preserve">14/04/2021
14/04/2021
12/11/2020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</si>
  <si>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</si>
  <si>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</si>
  <si>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</si>
  <si>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</si>
  <si>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Formular el Plan Estratégico de Tecnologías de la Información y las Comunicaciones</t>
  </si>
  <si>
    <t>en la formulación del Plan Estratégico de Tecnologías de la Información y las Comunicaciones</t>
  </si>
  <si>
    <t xml:space="preserve">- Las personas que formulan el PETI no tienen los conocimientos y habilidades necesarias.
-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</si>
  <si>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</si>
  <si>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</si>
  <si>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Limitada disponibilidad de los canales de comunicación e interacción con la ciudadanía, que impide visualizar la transparencia en la gestión distrital.
</t>
  </si>
  <si>
    <t xml:space="preserve">- Procesos misionales en el Sistema de Gestión de Calidad
- Procesos de apoyo operativo en el Sistema de Gestión de Calidad
</t>
  </si>
  <si>
    <t xml:space="preserve">- 1081 Rediseño de la arquitectura de la plataforma tecnológica en la Secretaría General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</si>
  <si>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</si>
  <si>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</si>
  <si>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</si>
  <si>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 Jefe de la OTIC
- Jefe de la OTIC
_______________
- Jefe de la OTIC
- Jefe de la OTIC
- Jefe de la OTIC
- Jefe de la OTIC
- Jefe de la OTIC
- Jefe de la OTIC
</t>
  </si>
  <si>
    <t xml:space="preserve">- Registros formalizados.
- Procedimiento actualizado PR-116 
- Registros formalizados.
- Procedimiento actualizado PR-116 
_______________
- Registros formalizados.
- Procedimiento actualizado PR-116.
- Registros formalizados.
- Procedimiento actualizado PR-116.
- Registros formalizados.
- Procedimiento actualizado PR-116.
</t>
  </si>
  <si>
    <t xml:space="preserve">01/04/2020
01/04/2020
01/04/2020
01/04/2020
_______________
01/04/2020
01/04/2020
01/04/2020
01/04/2020
01/04/2020
01/04/2020
</t>
  </si>
  <si>
    <t xml:space="preserve">31/08/2020
31/08/2020
31/08/2020
31/08/2020
_______________
31/08/2020
31/08/2020
31/08/2020
31/08/2020
31/08/2020
31/08/2020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</si>
  <si>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</si>
  <si>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</si>
  <si>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</si>
  <si>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</si>
  <si>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</si>
  <si>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</si>
  <si>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</si>
  <si>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</si>
  <si>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</si>
  <si>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</si>
  <si>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Realizar seguimiento al PETI y a la ejecución del Plan del subsistema de gestión de seguridad de la información</t>
  </si>
  <si>
    <t>en la verificación del registro de activos de información</t>
  </si>
  <si>
    <t xml:space="preserve">- Falta ajustar algunas tareas específicas del proceso, identificación de cuellos de botella y nuevos puntos de control para mejorar el desempeño del proceso.
- No disponer de suficiente personal capacitado en herramientas de última generación para la construcción y mantenimiento de aplicativos desarrollados, como también para atender los requerimientos del SGSI.
</t>
  </si>
  <si>
    <t xml:space="preserve">- Constante cambio en la normatividad y exceso de la misma.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</si>
  <si>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</si>
  <si>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</si>
  <si>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</si>
  <si>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 	
Fortalecer los procedimientos PR-187 y PR-116 con base en las metodologías y lineamientos nacionales y distritales vigentes.
AM: Nro. 2-2020 Actividad 2
</t>
  </si>
  <si>
    <t xml:space="preserve">- Jefe de la OTIC
_______________
- Jefe de la OTIC
- Jefe de la OTIC
</t>
  </si>
  <si>
    <t xml:space="preserve">- PR-187actualizado.
_______________
- PR-187actualizado.
- PR-187actualizado.
</t>
  </si>
  <si>
    <t xml:space="preserve">01/04/2020
_______________
01/04/2020
01/04/2020
</t>
  </si>
  <si>
    <t xml:space="preserve">31/07/2020
_______________
31/07/2020
31/07/2020
</t>
  </si>
  <si>
    <t>- Reportar el riesgo materializado de Omisión en la verificación del registro de activos de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</si>
  <si>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</si>
  <si>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la verificación del registro de activos de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</si>
  <si>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</si>
  <si>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</si>
  <si>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</si>
  <si>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</si>
  <si>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</si>
  <si>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</si>
  <si>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en el seguimiento y retroalimentación a los avances de proyectos de alto componente TIC definidos en el PETI</t>
  </si>
  <si>
    <t xml:space="preserve">- Las personas que realizan el seguimiento no tienen los conocimientos y habilidades necesarias.
- La información para realizar el seguimiento al PETI  no es oportuna.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</si>
  <si>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</si>
  <si>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</si>
  <si>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</si>
  <si>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t>
  </si>
  <si>
    <t xml:space="preserve">- Jefe de la OTIC
- Jefe de la OTIC
_______________
- Jefe de la OTIC
- Jefe de la OTIC
- Jefe de la OTIC
- Jefe de la OTIC
</t>
  </si>
  <si>
    <t xml:space="preserve">- Registros formalizados.
- Procedimiento actualizado PR-116.
_______________
- Procedimiento actualizado PR-116.
- Registros formalizados.
- Procedimiento actualizado PR-116.
- Registros formalizados.
</t>
  </si>
  <si>
    <t xml:space="preserve">01/04/2020
01/04/2020
_______________
01/04/2020
01/04/2020
01/04/2020
01/04/2020
</t>
  </si>
  <si>
    <t xml:space="preserve">31/07/2020
31/07/2020
_______________
31/08/2020
31/08/2020
31/08/2020
31/08/2020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</si>
  <si>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</si>
  <si>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</si>
  <si>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</si>
  <si>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</si>
  <si>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</si>
  <si>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Desarrollar la gestión de soluciones tecnológicas</t>
  </si>
  <si>
    <t>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</si>
  <si>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idoneidad en el personal que desarrolla  las soluciones tecnológicas.
</t>
  </si>
  <si>
    <t xml:space="preserve">- Ineficiente ejecución presupuestal.
- Incumplimiento de metas de los proyectos de inversión  con componente TIC.
- Detrimento patrimonial.
-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</si>
  <si>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</si>
  <si>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</si>
  <si>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</si>
  <si>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</si>
  <si>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</si>
  <si>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</si>
  <si>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</si>
  <si>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</si>
  <si>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</si>
  <si>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</si>
  <si>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</si>
  <si>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</si>
  <si>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</si>
  <si>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</si>
  <si>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</si>
  <si>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</si>
  <si>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Registros formalizados.
- Procedimiento actualizado PR-116.
- Registros formalizados.
- Procedimiento actualizado PR-116.
_______________
- Registros formalizados.
- Procedimiento actualizado PR-116.
- Registros formalizados.
- Procedimiento actualizado PR-116.
- Registros formalizados.
- Procedimiento actualizado PR-116.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</si>
  <si>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</si>
  <si>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</si>
  <si>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</si>
  <si>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</si>
  <si>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</si>
  <si>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</si>
  <si>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</si>
  <si>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</si>
  <si>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</si>
  <si>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</si>
  <si>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</si>
  <si>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</si>
  <si>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 Documentar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</si>
  <si>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 Profesional especializado OCI 
- Jefe Oficina de Control Interno
- Jefe Oficina de Control Interno
_______________
</t>
  </si>
  <si>
    <t xml:space="preserve">- Procedimiento actualizado 
- Procedimiento actualizado 
- Documento formalizado por cada auditor
_______________
</t>
  </si>
  <si>
    <t xml:space="preserve">20/08/2019
04/05/2020
04/05/2020
_______________
</t>
  </si>
  <si>
    <t xml:space="preserve">29/05/2020
29/05/2020
31/12/2020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</si>
  <si>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</si>
  <si>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</si>
  <si>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</si>
  <si>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</si>
  <si>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</si>
  <si>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</si>
  <si>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</si>
  <si>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</si>
  <si>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 Documentar como actividad de control la renovación anual del compromiso de cumplimiento del código de ética. 
- Documental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</si>
  <si>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20/08/2019
04/05/2020
0405/2020
_______________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</si>
  <si>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</si>
  <si>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</si>
  <si>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</si>
  <si>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</si>
  <si>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</si>
  <si>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</si>
  <si>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</si>
  <si>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</si>
  <si>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</si>
  <si>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</si>
  <si>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</si>
  <si>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</si>
  <si>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</si>
  <si>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</si>
  <si>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</si>
  <si>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</si>
  <si>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</si>
  <si>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</si>
  <si>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</si>
  <si>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</si>
  <si>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</si>
  <si>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</si>
  <si>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</si>
  <si>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</si>
  <si>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</si>
  <si>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</si>
  <si>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</si>
  <si>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</si>
  <si>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</si>
  <si>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</si>
  <si>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</si>
  <si>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</si>
  <si>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(3). El impacto (mayor 3)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</si>
  <si>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</si>
  <si>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Ajustar la periodicidad para realizar seguimiento con el fin de  identificar el avance, las observaciones, desviaciones o diferencias en el desarrollo.
_______________
</t>
  </si>
  <si>
    <t xml:space="preserve">
- Profesional especializado
_______________
</t>
  </si>
  <si>
    <t xml:space="preserve">
- Procedimientos modificados con controles para mitigar el riesgo
_______________
</t>
  </si>
  <si>
    <t xml:space="preserve">
04/05/2020
_______________
</t>
  </si>
  <si>
    <t xml:space="preserve">
30/08/2020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</si>
  <si>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</si>
  <si>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</si>
  <si>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</si>
  <si>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</si>
  <si>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</si>
  <si>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</si>
  <si>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</si>
  <si>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</si>
  <si>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</si>
  <si>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</si>
  <si>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</si>
  <si>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</si>
  <si>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</si>
  <si>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Fallas en la prestación de los bienes y servicios que oferta la Secretaria General
- Debilidades en las acciones de articulación interinstitucional que afectan las acciones para la modernización de la infraestructura física del Distrito.
- Pérdida del conocimiento institucional, que genera obsolescencia de la gestión.
- Imagen institucional desmejorada por la deficiente divulgación, en materia de acciones, decisiones y resultados de la gestión del Distrito Capital.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</si>
  <si>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</si>
  <si>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</si>
  <si>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</si>
  <si>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</si>
  <si>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</si>
  <si>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</si>
  <si>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</si>
  <si>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Gestionar los recursos necesarios para el ingreso a bodega y registro en los inventarios de los bienes objeto de solicitud.</t>
  </si>
  <si>
    <t>en  el ingreso, suministro y baja  de bienes de consumo, consumo controlado y devolutivo de los inventarios de la entidad</t>
  </si>
  <si>
    <t xml:space="preserve">- La información de entrada que se requiere para desarrollar las actividades no es oportuna, suficiente, clara,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t>
  </si>
  <si>
    <t xml:space="preserve">- Cambios constantes en la normativa vigente.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</si>
  <si>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t>
  </si>
  <si>
    <t>Se determina la probabilidad (1 rara vez) ya que el riesgo nunca se ha materializado o no se ha presentado en los últimos cuatro años. El impacto (4 mayor) obedece sanción por parte del ente de control u otro ente regulador.</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</si>
  <si>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</si>
  <si>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xml:space="preserve">-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_______________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t>
  </si>
  <si>
    <t xml:space="preserve">- Subdirector(a) de Servicios Administrativos
- Subdirector(a) de Servicios Administrativos
- Subdirector(a) de Servicios Administrativos
- Subdirector(a) de Servicios Administrativos
- Subdirector(a) de Servicios Administrativos
_______________
- Subdirector(a) de Servicios Administrativos
- Subdirector(a) de Servicios Administrativos
</t>
  </si>
  <si>
    <t xml:space="preserve">-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_______________
- procedimientos y lineamientos del Proceso de Gestión de Recursos Físicos divulgados
- procedimientos y lineamientos del Proceso de Gestión de Recursos Físicos divulgados
</t>
  </si>
  <si>
    <t xml:space="preserve">05/11/2019
05/11/2019
05/11/2019
05/11/2019
05/11/2019
_______________
05/11/2019
05/11/2019
</t>
  </si>
  <si>
    <t xml:space="preserve">31/03/2020
31/03/2020
31/03/2020
31/03/2020
31/03/2020
_______________
31/03/2020
31/03/2020
</t>
  </si>
  <si>
    <t>- Reportar el riesgo materializado de Errores (fallas o deficiencias) en  el ingreso, suministro y baja  de bienes de consumo, consumo controlado y devolutivo de los inventarios de la entidad en el informe de monitoreo a la Oficina Asesora de Planeación.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</si>
  <si>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</si>
  <si>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Errores (fallas o deficiencias) en  el ingreso, suministro y baja  de bienes de consumo, consumo controlado y devolutivo de los inventarios de la entidad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</si>
  <si>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</si>
  <si>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</si>
  <si>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</si>
  <si>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Preparar y generar la cuenta mensual de almacén con destino a la Subdirección Financiera</t>
  </si>
  <si>
    <t>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</si>
  <si>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</si>
  <si>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</si>
  <si>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</si>
  <si>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</si>
  <si>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</si>
  <si>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</si>
  <si>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</si>
  <si>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</si>
  <si>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</si>
  <si>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</si>
  <si>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Programar el seguimiento y control de bienes</t>
  </si>
  <si>
    <t>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</si>
  <si>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</si>
  <si>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</si>
  <si>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</si>
  <si>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</si>
  <si>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</si>
  <si>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</si>
  <si>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</si>
  <si>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</si>
  <si>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Seguimiento y control de la información de los bienes de propiedad de la entidad</t>
  </si>
  <si>
    <t>durante el seguimiento y control de la información de los bienes de propiedad de la entidad</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</si>
  <si>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</si>
  <si>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</si>
  <si>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</si>
  <si>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</si>
  <si>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</si>
  <si>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AP # 3 Actividad 1. Realizar revisión aleatoria en sitio hacia los elementos que han sido objeto de "salidas" dentro de la Subdirección de Servicios Administrativos sobre la información ingresada, con el fin de verificar la calidad de la información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</si>
  <si>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 Subdirectora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</si>
  <si>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 Informe Semestral sobre revisión aleatoria.
_______________
- Propuesta de modificación de los procedimientos 
- Propuesta de modificación de los procedimientos 
</t>
  </si>
  <si>
    <t xml:space="preserve">22/10/2018
22/10/2018
22/10/2018
01/04/2020
_______________
22/10/2018
22/10/2018
</t>
  </si>
  <si>
    <t xml:space="preserve">31/03/2020
31/03/2020
31/03/2020
31/12/2020
_______________
31/03/2020
31/03/2020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</si>
  <si>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</si>
  <si>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</si>
  <si>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</si>
  <si>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</si>
  <si>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</si>
  <si>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</si>
  <si>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</si>
  <si>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</si>
  <si>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</si>
  <si>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</si>
  <si>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</si>
  <si>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</si>
  <si>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</si>
  <si>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_______________
-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(Acción preventiva)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</si>
  <si>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t>
  </si>
  <si>
    <t xml:space="preserve">-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Planes de trabajo del procedimiento PR: 293, aprobado y acta de subcomité de autocontrol
- Planes de trabajo del procedimiento PR: 294, aprobado  y acta de subcomité de autocontrol
- Planes de trabajo del procedimiento PR: 257, aprobado  y acta de subcomité de autocontrol
_______________
- Informe de visitas de seguimiento al cumplimiento de la normatividad archivística revisado y aprobado por el Director del Archivo de Bogotá y el Subdirector del Sistema Distrital de Archivos.
</t>
  </si>
  <si>
    <t xml:space="preserve">04/05/2020
04/05/2020
04/05/2020
04/05/2020
04/05/2020
04/05/2020
_______________
04/05/2020
</t>
  </si>
  <si>
    <t xml:space="preserve">04/09/2020
04/09/2020
04/09/2020
04/09/2020
04/09/2020
04/09/2020
_______________
04/09/2020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</si>
  <si>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</si>
  <si>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del Archivo de Bogotá
- Profesional Universitario y/o especializado
- Subdirector del Sistema Distrital de Archivos
- Director(a) del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</si>
  <si>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</si>
  <si>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Creación del riesgo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</si>
  <si>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</si>
  <si>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</si>
  <si>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</si>
  <si>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 xml:space="preserve">Se elimina el control detectivo de auditoria de gestión toda vez que el proceso no esta programado en el plan anual de auditorias de gestión para el año 2020. </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</si>
  <si>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</si>
  <si>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</si>
  <si>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</si>
  <si>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</si>
  <si>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Afectación del reporte del indicador del proyecto de inversión 1125, frente a la meta: “Poner 380.187 unidades documentales al servicio de la administración y la ciudadanía”.  
- Limitación en el uso de los recursos de información para los investigadores y la ciudadanía en general.
</t>
  </si>
  <si>
    <t xml:space="preserve">- Fallas en la prestación de los bienes y servicios que oferta la Secretaria General
- Pérdida del conocimiento institucional, que genera obsolescencia de la gestión.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</si>
  <si>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</si>
  <si>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</si>
  <si>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Acción preventiva
-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
Acción Preventiva
-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Acción Preventiva
_______________
</t>
  </si>
  <si>
    <t xml:space="preserve">- Profesionales área de conservación
- Subdirector Técnico
- Profesionales universitarios y/o especializados de la Subdirección Técnica
_______________
</t>
  </si>
  <si>
    <t xml:space="preserve">- 
Jornada de sensibilización sobre el Sistema Integrado de Conservación realizada. con sus respectivas evidencias.
- Levantamiento previo de requerimientos tecnológicos que presentan inconvenientes para el normal desarrollo de las actividades de los procedimientos de la gestión del patrimonio.
Evidencia de Reunión o Acta que incluya las  estrategias conjuntas definidas que permitan mejorar el servicio. 
Soporte convocatoria reunión correo electrónico.
-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_______________
</t>
  </si>
  <si>
    <t xml:space="preserve">04/05/2020
04/05/2020
04/05/2020
_______________
</t>
  </si>
  <si>
    <t xml:space="preserve">04/08/2020
04/08/2020
04/09/2020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</si>
  <si>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</si>
  <si>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del Archivo de Bogotá
- Profesional Universitario y/o especializado
- Profesionales universitarios y/o especializados de la Subdirección Técnica
- Subdirector Técnico
- Director(a) del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</si>
  <si>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</si>
  <si>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</si>
  <si>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</si>
  <si>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</si>
  <si>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</si>
  <si>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</si>
  <si>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</si>
  <si>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</si>
  <si>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</si>
  <si>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</si>
  <si>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</si>
  <si>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_______________
</t>
  </si>
  <si>
    <t xml:space="preserve">- Subdirector Técnico
- Profesional universitario de la Subdirección Técnica									
- Profesional universitario de la Subdirección Técnica									
- Auxiliares, técnicos y profesionales de la Subdirección Técnica. 
- Auxiliares, técnicos y profesionales de la Subdirección Técnica.
_______________
</t>
  </si>
  <si>
    <t xml:space="preserve">- Acta Subcomité de autocontrol de la Subdirección Técnica del Archivo de Bogotá, que incluya el seguimiento de la gestión documental.
Registro de Asistencia
- Taller sobre valoración, organización e investigación en archivos históricos realizada. con sus respectivas evidencias.
- Taller sobre valoración, organización e investigación en archivos históricos realizada. con sus respectivas evidencias.						
- Informe consolidado mensual de las acciones individuales que haya reportado el equipo de auxiliares, técnicos y profesionales de la Subdirección Técnica.  
- Informe consolidado mensual de las acciones individuales que haya reportado el equipo de auxiliares, técnicos y profesionales de la Subdirección Técnica.  
_______________
</t>
  </si>
  <si>
    <t xml:space="preserve">04/05/2020
04/05/2020
04/05/2020
04/05/2020
04/05/2020
_______________
</t>
  </si>
  <si>
    <t xml:space="preserve">04/09/2020
04/08/2020
04/08/2020
04/09/2020
04/09/2020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</si>
  <si>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</si>
  <si>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</si>
  <si>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</si>
  <si>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</si>
  <si>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</si>
  <si>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Se elimina el control detectivo de auditoria de gestión toda vez que el proceso no esta programado en el plan anual de auditorias de gestión para el año 2020.</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</si>
  <si>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</si>
  <si>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</si>
  <si>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</si>
  <si>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</si>
  <si>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</si>
  <si>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</si>
  <si>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</si>
  <si>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Ajustar el procedimiento PR : 299 Seguimiento al cumplimiento de la normatividad archivística en las entidades del distrito capital, con el propósito de fortalecer los controles y las actividades establecidos.
Acción Preventiva.
_______________
</t>
  </si>
  <si>
    <t xml:space="preserve">- Profesional universitario de la Subdirección del Sistema Distrital de Archivos
_______________
</t>
  </si>
  <si>
    <t xml:space="preserve">- Procedimiento PR: 299 actualizado y publicado.
_______________
</t>
  </si>
  <si>
    <t xml:space="preserve">04/05/2020
_______________
</t>
  </si>
  <si>
    <t xml:space="preserve">04/09/2020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</si>
  <si>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</si>
  <si>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</si>
  <si>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</si>
  <si>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</si>
  <si>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</si>
  <si>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
Se elimina el control detectivo de auditoria de gestión toda vez que el proceso no esta programado en el plan anual de auditorias de gestión para el año 2020.</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</si>
  <si>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</si>
  <si>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</si>
  <si>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</si>
  <si>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</si>
  <si>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</si>
  <si>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</si>
  <si>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</si>
  <si>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</si>
  <si>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</si>
  <si>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</si>
  <si>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</si>
  <si>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</si>
  <si>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 xml:space="preserve">Identificación del riesgo
Análisis antes de controles
Análisis de controles
</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</si>
  <si>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</si>
  <si>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</si>
  <si>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</si>
  <si>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</si>
  <si>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</si>
  <si>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</si>
  <si>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</si>
  <si>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</si>
  <si>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</si>
  <si>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</si>
  <si>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</si>
  <si>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</si>
  <si>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</si>
  <si>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</si>
  <si>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</si>
  <si>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</si>
  <si>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</si>
  <si>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</si>
  <si>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</si>
  <si>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</si>
  <si>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</si>
  <si>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</si>
  <si>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</si>
  <si>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</si>
  <si>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</si>
  <si>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</si>
  <si>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</si>
  <si>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</si>
  <si>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</si>
  <si>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</si>
  <si>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Realizar un diagnóstico de la documentación del proceso e identificar los ajustes necesarios
- Realizar los ajustes respectivos a la documentación y formalizar en el aplicativo SIG
_______________
- Realizar un diagnóstico de la documentación del proceso e identificar los ajustes necesarios
- Realizar los ajustes respectivos a la documentación y formalizar en el aplicativo SIG
</t>
  </si>
  <si>
    <t xml:space="preserve">- Jefe de Oficina Asesora de Jurídica 
- Jefe de Oficina Asesora de Jurídica 
_______________
- Jefe de Oficina Asesora de Jurídica 
- Jefe de Oficina Asesora de Jurídica 
</t>
  </si>
  <si>
    <t xml:space="preserve">- Diagnóstico de la documentación
- Documentación actualizada 
_______________
- Diagnóstico de la documentación
- Documentación actualizada 
</t>
  </si>
  <si>
    <t xml:space="preserve">04/05/2020
04/05/2020
_______________
04/05/2020
04/05/2020
</t>
  </si>
  <si>
    <t xml:space="preserve">04/09/2020
04/09/2020
_______________
04/09/2020
04/09/2020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</si>
  <si>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</si>
  <si>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</si>
  <si>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</si>
  <si>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 xml:space="preserve">
Análisis antes de controles
Análisis de controles
Tratamiento del riesgo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</si>
  <si>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</si>
  <si>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</si>
  <si>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Administración, gestión  y soporte de los recursos de la Infraestructura tecnológica de la secretaria general</t>
  </si>
  <si>
    <t>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</si>
  <si>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</si>
  <si>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</si>
  <si>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</si>
  <si>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</si>
  <si>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</si>
  <si>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_______________
- AC#38(Actividad 1): Actualizar los procedimientos del procesos y sus registros.
- AC#38(Actividad 1): Actualizar los procedimientos del procesos y sus registros.
</t>
  </si>
  <si>
    <t xml:space="preserve">- Jefe de la Oficina de TIC
- Jefe de la Oficina de TIC
- Jefe de la Oficina de TIC
- Jefe de la Oficina de TIC
- Jefe de la Oficina de TIC
- Jefe de la Oficina de TIC
_______________
- Jefe de la Oficina de TIC
- Jefe de la Oficina de TIC
</t>
  </si>
  <si>
    <t xml:space="preserve">- Actualización del procedimiento
- Actualización del procedimiento
- Actualización del procedimiento
- Actualización del procedimiento
- Actualización del procedimiento
- Actualización del procedimiento
_______________
- Actualización del procedimiento
- Actualización del procedimiento
</t>
  </si>
  <si>
    <t xml:space="preserve">07/01/2020
07/01/2020
07/01/2020
07/01/2020
07/01/2020
07/01/2020
_______________
07/01/2020
07/01/2020
</t>
  </si>
  <si>
    <t xml:space="preserve">31/08/2020
31/08/2020
31/08/2020
31/08/2020
31/08/2020
31/08/2020
06/09/2020
_______________
31/08/2020
31/08/2020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</si>
  <si>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</si>
  <si>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</si>
  <si>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</si>
  <si>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</si>
  <si>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Análisis antes de controles
Análisis después de controles
Tratamiento del riesgo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</si>
  <si>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</si>
  <si>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</si>
  <si>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</si>
  <si>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</si>
  <si>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</si>
  <si>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</si>
  <si>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</si>
  <si>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</si>
  <si>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</si>
  <si>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</si>
  <si>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xml:space="preserve">31/08/2020
31/08/2020
31/08/2020
31/08/2020
31/08/2020
31/08/2020
_______________
31/08/2020
31/08/2020
</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</si>
  <si>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</si>
  <si>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</si>
  <si>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</si>
  <si>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</si>
  <si>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</si>
  <si>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</si>
  <si>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</si>
  <si>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</si>
  <si>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</si>
  <si>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</si>
  <si>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</si>
  <si>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</si>
  <si>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</si>
  <si>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</si>
  <si>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</si>
  <si>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</si>
  <si>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</si>
  <si>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</si>
  <si>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Actualizar la Identificación de peligros y valoración de riesgos</t>
  </si>
  <si>
    <t>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</si>
  <si>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</si>
  <si>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</si>
  <si>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</si>
  <si>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</si>
  <si>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</si>
  <si>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</si>
  <si>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</si>
  <si>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</si>
  <si>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</si>
  <si>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</si>
  <si>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</si>
  <si>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</si>
  <si>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</si>
  <si>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</si>
  <si>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</si>
  <si>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</si>
  <si>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</si>
  <si>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</si>
  <si>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</si>
  <si>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</si>
  <si>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</si>
  <si>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</si>
  <si>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</si>
  <si>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</si>
  <si>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</si>
  <si>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</si>
  <si>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</si>
  <si>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</si>
  <si>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</si>
  <si>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</si>
  <si>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</si>
  <si>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</si>
  <si>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</si>
  <si>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</si>
  <si>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</si>
  <si>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</si>
  <si>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</si>
  <si>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</si>
  <si>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</si>
  <si>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</si>
  <si>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</si>
  <si>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</si>
  <si>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</si>
  <si>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</si>
  <si>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</si>
  <si>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</si>
  <si>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</si>
  <si>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</si>
  <si>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- 1127 Infraestructura adecuada para todos en la Secretaría General
- 1156 Bogotá Mejor para las Víctimas, la Paz y la reconciliación.
- 1126 Implementación de un nuevo enfoque de servicio a la ciudadanía
- 1125 Fortalecimiento y modernización de la gestión pública distrital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</si>
  <si>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</si>
  <si>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_______________
- AC#34 (Actividad 1):  Realizar un diagnóstico de cada uno de los procedimientos en cuanto a que actividades y tareas se deben realizar para su cumplimiento; así como los registros requeridos que dan cuenta de la gestión del mismo.
</t>
  </si>
  <si>
    <t xml:space="preserve">- Director(a) Administrativos y Financiero
- Director(a) Administrativos y Financiero
- Director(a) Administrativos y Financiero
_______________
- Director(a) Administrativos y Financiero
</t>
  </si>
  <si>
    <t xml:space="preserve">- Propuesta de procedimiento
- Propuesta de procedimiento
- Propuesta de procedimiento
_______________
- Propuesta de procedimiento
</t>
  </si>
  <si>
    <t xml:space="preserve">02/11/2018
02/11/2018
02/11/2018
_______________
02/11/2018
</t>
  </si>
  <si>
    <t xml:space="preserve">31/08/2020
31/08/2020
31/08/2020
_______________
31/08/2020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</si>
  <si>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</si>
  <si>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 Servicios Administrativos
- Director(a) Administrativo y Financiero
- Director(a) Administrativo y Financiero
- Director(a) Administrativo y Financiero
- Director(a) Administrativo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</si>
  <si>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</si>
  <si>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</si>
  <si>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</si>
  <si>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</si>
  <si>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</si>
  <si>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 xml:space="preserve">Prestar los servicios de apoyo administrativo </t>
  </si>
  <si>
    <t>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</si>
  <si>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</si>
  <si>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</si>
  <si>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</si>
  <si>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 xml:space="preserve">- 1126 Implementación de un nuevo enfoque de servicio a la ciudadanía
- 1156 Bogotá Mejor para las Víctimas, la Paz y la reconciliación.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</si>
  <si>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</si>
  <si>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</si>
  <si>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AP:# 39(ACT.2 ): Realizar la revisión y propuesta al procedimiento prestación de servicios administrativos y demás documentos asociados.
- AP:# 39(ACT.3):Realizar el trámite documental en el aplicativo SIG, hasta su divulgación
- AP:# 39(ACT.4):Realizar talleres sobre el uso de la herramienta y campaña para el mejoramiento en las solicitudes y gestión de los servicios administrativos
_______________
- AP:# 39(ACT.2 ): Realizar la revisión y propuesta al procedimiento prestación de servicios administrativos y demás documentos asociados.
- AP:# 39(ACT.2 ): Realizar la revisión y propuesta al procedimiento prestación de servicios administrativos y demás documentos asociados.
-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</si>
  <si>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 Subdirector de Servicios Administrativos
</t>
  </si>
  <si>
    <t xml:space="preserve">- Propuesta de procedimiento prestación de servicios administrativos
- Publicación de documentos en aplicativo SIG
- Talleres ejecutados
_______________
- Propuesta de procedimiento prestación de servicios administrativos
- Propuesta de procedimiento prestación de servicios administrativos
- Propuesta de procedimiento
- Propuesta de procedimiento
- Propuesta de procedimiento
</t>
  </si>
  <si>
    <t xml:space="preserve">21/09/2018
21/09/2018
21/09/2018
_______________
21/09/2018
21/09/2018
02/11/2018
02/11/2018
02/11/2018
</t>
  </si>
  <si>
    <t xml:space="preserve">31/07/2020
31/07/2020
22/07/2020
_______________
31/07/2020
31/07/2020
31/08/2020
31/08/2020
31/08/2020
</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</si>
  <si>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</si>
  <si>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</si>
  <si>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</si>
  <si>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</si>
  <si>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</si>
  <si>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</si>
  <si>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</si>
  <si>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Realizar la adquisición del bien o servicio y su legalización</t>
  </si>
  <si>
    <t>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</si>
  <si>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</si>
  <si>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</si>
  <si>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</si>
  <si>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</si>
  <si>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</si>
  <si>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</si>
  <si>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</si>
  <si>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</si>
  <si>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</si>
  <si>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</si>
  <si>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</si>
  <si>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</si>
  <si>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</si>
  <si>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</si>
  <si>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</si>
  <si>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</si>
  <si>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</si>
  <si>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 AP # 2: Como medida de autocontrol, realizar la verificación aleatoria de los movimientos realizados en la caja menor con sus respectivas evidencias.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</si>
  <si>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</si>
  <si>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 Propuesta de procedimiento
- 2211500 FT - 320 Arqueo de caja menor
_______________
- Propuesta de procedimiento
- Propuesta de procedimiento
</t>
  </si>
  <si>
    <t xml:space="preserve">02/11/2018
02/11/2018
06/03/2020
_______________
02/11/2018
02/11/2018
</t>
  </si>
  <si>
    <t xml:space="preserve">31/08/2020
31/08/2020
31/12/2020
_______________
31/08/2020
31/08/2020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</si>
  <si>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</si>
  <si>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</si>
  <si>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</si>
  <si>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</si>
  <si>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</si>
  <si>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</si>
  <si>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Prestar los servicios de mantenimiento de las edificaciones, maquinaria y equipos de la Entidad.</t>
  </si>
  <si>
    <t>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</si>
  <si>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</si>
  <si>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</si>
  <si>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</si>
  <si>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</si>
  <si>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 xml:space="preserve">- 1127 Infraestructura adecuada para todos en la Secretaría General
- 1126 Implementación de un nuevo enfoque de servicio a la ciudadanía
- 1156 Bogotá Mejor para las Víctimas, la Paz y la reconciliación.
- 1125 Fortalecimiento y modernización de la gestión pública distrital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</si>
  <si>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</si>
  <si>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_______________
-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t>
  </si>
  <si>
    <t xml:space="preserve">- Subdirector Servicios Administrativos
- Subdirector Servicios Administrativos
- Subdirector Servicios Administrativos
_______________
- Subdirector Servicios Administrativos
- Subdirector Servicios Administrativos
</t>
  </si>
  <si>
    <t xml:space="preserve">- Propuesta de procedimientos
- Propuesta de procedimientos
- Propuesta de procedimientos
_______________
- Propuesta de procedimientos
- Propuesta de procedimientos
</t>
  </si>
  <si>
    <t xml:space="preserve">02/11/2018
02/11/2018
02/11/2018
_______________
02/11/2018
02/11/2018
</t>
  </si>
  <si>
    <t xml:space="preserve">31/07/2020
31/07/2020
31/07/2020
_______________
31/07/2020
31/07/2020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</si>
  <si>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</si>
  <si>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</si>
  <si>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</si>
  <si>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</si>
  <si>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</si>
  <si>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</si>
  <si>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</si>
  <si>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t>
  </si>
  <si>
    <t xml:space="preserve">en la  gestión y trámite de comunicaciones oficiales </t>
  </si>
  <si>
    <t xml:space="preserve">- Conocimiento parcial de responsabilidades y funciones a cargo del proceso.
- Desconocimiento de los riesgos del proceso.
- Uso  formatos obsoletos o inadecuados por parte de los usuarios.
- Por errores humanos se han presentado inconsistencias en el proceso.
- Uso de formatos obsoletos o inadecuados por parte de los usuarios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</si>
  <si>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</si>
  <si>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</si>
  <si>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 xml:space="preserve">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El riesgo se materializó debido a la pérdida de un documento por la falta de control que debía hacer el proveedor. </t>
  </si>
  <si>
    <t>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t>
  </si>
  <si>
    <t xml:space="preserve">
- Realizar solicitud del informe de trazabilidad del envío de la comunicación.
(Actividad 1 Acción Correctiva #2 registrada en el aplicativo SIG)
- Realizar el análisis del informe emitido por el contratista.
(Actividad 2 Acción Correctiva #2 registrada en el aplicativo SIG)
- Requerir al contratista la definición de un plan de mejoramiento para el control del estado de los envíos.
(Actividad 3 Acción Correctiva #2 registrada en el aplicativo SIG)
- Realizar la revisión y fortalecimiento de las actividades de control del procedimiento PR-049.
(Actividad 4 Acción Correctiva #2 registrada en el aplicativo SIG)
_______________
</t>
  </si>
  <si>
    <t xml:space="preserve">
- Profesional Especializado (Subdirección de Servicios Administrativos)
- Profesional Especializado (Subdirección de Servicios Administrativos)
Contratista 
- Profesional Especializado (Subdirección de Servicios Administrativos)
Contratista 
- Profesional Especializado (Subdirección de Servicios Administrativos)
_______________
</t>
  </si>
  <si>
    <t xml:space="preserve">
- Comunicación solicitando informe
- Análisis del Informe 
- Comunicación al contratista y plan de mejoramiento
- Procedimiento PR-049 actualizado
_______________
</t>
  </si>
  <si>
    <t xml:space="preserve">
19/03/2020
19/03/2020
25/03/2020
15/04/2020
_______________
</t>
  </si>
  <si>
    <t xml:space="preserve">
30/03/2020
19/03/2020
27/04/2020
30/06/2020
_______________
</t>
  </si>
  <si>
    <t xml:space="preserve">- Incluir en el procedimiento "Informar al comité de Gestión y Desempeño" el incumplimiento de los formatos establecidos en el Sistema Integrado de Gestión.
(Acción de mejora No.49 registrada en aplicativo SIG)
- Realizar la revisión y fortalecimiento de las actividades de control del procedimiento PR-049.
(Actividad 4 Acción Correctiva #2 registrada en el aplicativo SIG)
_______________
- Realizar la revisión y fortalecimiento de las actividades de control del procedimiento PR-049.
(Actividad 4 Acción Correctiva #2 registrada en el aplicativo SIG)
</t>
  </si>
  <si>
    <t xml:space="preserve">- Profesional Especializado (Subdirección de Servicios Administrativos)
- Profesional Especializado (Subdirección de Servicios Administrativos)
_______________
- Profesional Especializado (Subdirección de Servicios Administrativos)
</t>
  </si>
  <si>
    <t xml:space="preserve">- Procedimiento Actualizado
Informe uso no adecuado de los formatos
- Procedimiento PR-049 actualizado
_______________
- Procedimiento PR-049 actualizado
</t>
  </si>
  <si>
    <t xml:space="preserve">12/11/2019
15/04/2020
_______________
15/04/2020
</t>
  </si>
  <si>
    <t xml:space="preserve">30/06/2020
30/06/2020
_______________
30/06/2020
</t>
  </si>
  <si>
    <t>- Reportar el riesgo materializado de Errores (fallas o deficiencias) en la  gestión y trámite de comunicaciones oficiales  en el informe de monitoreo a la Oficina Asesora de Planeación.
- Se devuelve el documento en físico o electrónico a la dependencia correspondiente para su respectivo ajuste.
- Se informa a la dependencia para que realice los respectivos ajustes a la comunicación.
- Se ajusta la información o se adjunta la imagen adecuada al radicado.
- Para el caso del proveedor de servicios postal, se solicita mediante comunicación el informe de trazabilidad del envío.
- Realizar el análisis del informe presentado y de las causas.
- Definir y ejecutar  las acciones correctivas pertinentes.
- Actualizar el mapa de riesgos del proceso Gestión Documental Interna</t>
  </si>
  <si>
    <t>- Subdirector(a) de Servicios Administrativos
- Subdirector(a) de Servicios Administrativos
- Subdirector(a) de Servicios Administrativos
- Subdirector(a) de Servicios Administrativos
- Subdirector(a) de Servicios Administrativos
- Subdirector(a) de Servicios Administrativos - Contratista
- Subdirector(a) de Servicios Administrativos - Contratista
- Subdirector(a) de Servicios Administrativos</t>
  </si>
  <si>
    <t>- Reporte de monitoreo indicando la materialización del riesgo de Errores (fallas o deficiencias) en la  gestión y trámite de comunicaciones oficiales 
- Formato de devolución de correspondencia 2211600-FT-262
- Correo Fuera de Servicio aplicativo SIGA
- Solicitud de modificación en el aplicativo
- Comunicación Oficial
-  Registro del Análisis de causas
- Acción correctiva registrada en el aplicativo SIG.
- Mapa de riesgo del proceso Gestión Documental Interna, actualizado.</t>
  </si>
  <si>
    <t xml:space="preserve">Se ajusto actividad clave de acuerdo al ajuste realizado en la caracterización del proceso con relación al cambio de nombre del procedimiento.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</si>
  <si>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Se definen las perspectivas para los efectos ya identificados.
Valoración de la Probabilidad: Se incluyen las evidencias faltantes de la vigencia 2016-2019 y las evidencias de la vigencia 2020.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</si>
  <si>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</si>
  <si>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en la  gestión y trámite de comunicaciones oficiales</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</si>
  <si>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t>
  </si>
  <si>
    <t xml:space="preserve">- Situaciones sociales que impiden el normal funcionamiento de la dependencia.
</t>
  </si>
  <si>
    <t>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t>
  </si>
  <si>
    <t>La valoración del riesgo después de controles quedo en escala de probabilidad Rara vez y de impacto menor lo que lo ubica al riesgo en zona resultante baja.</t>
  </si>
  <si>
    <t xml:space="preserve">- Elaborar un plan de contingencia en caso de no contar con el personal que opera el proceso e incluirlo en el procedimiento PR-049 "Gestión y trámite de comunicaciones oficiales".
(Actividad #1 Acción preventiva 4)
- Actualizar y socializar el procedimiento PR-049 "Gestión y trámite de comunicaciones oficiales".
(Actividad #2 Acción preventiva 4)
_______________
</t>
  </si>
  <si>
    <t xml:space="preserve">- Profesional Especializado (Subdirección de Servicios Administrativos)
- Profesional Especializado (Subdirección de Servicios Administrativos)
_______________
</t>
  </si>
  <si>
    <t xml:space="preserve">- Plan de Contingencia
- Procedimiento PR-049 Actualizado y socializado
_______________
</t>
  </si>
  <si>
    <t xml:space="preserve">26/03/2020
26/03/2020
_______________
</t>
  </si>
  <si>
    <t xml:space="preserve">15/05/2020
30/06/2020
_______________
</t>
  </si>
  <si>
    <t>- Reportar el riesgo materializado de Interrupciones en la  gestión y trámite de comunicaciones oficiales en el informe de monitoreo a la Oficina Asesora de Planeación.
- Si la falla es técnica se reporta la incidencia a la mesa de ayuda de la OTIC, cara que se realice el respectivo soporte.
- Una vez solucionado el inconveniente presentado, se continua con la gestión y trámite de los documentos.
- Si la falla es por falta de recursos humano que opera el proceso se activa el Plan de contingencia.
- Actualizar el mapa de riesgos del proceso Gestión Documental Interna</t>
  </si>
  <si>
    <t>- Reporte de monitoreo indicando la materialización del riesgo de Interrupciones en la  gestión y trámite de comunicaciones oficiales
- N° de soporte mesa de ayuda e Informe del plan de contingencia aplicado.
- Documento radicado
- Informe del plan de contingencia aplicado.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</si>
  <si>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</si>
  <si>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Análisis después de controles
Tratamiento del riesgo</t>
  </si>
  <si>
    <t>Se definen las perspectivas para los efectos ya identificados.
Valoración de la Probabilidad: Se incluyen las evidencias faltantes de la vigencia 2016-2019 y las evidencias de la vigencia 2020.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t>
  </si>
  <si>
    <t xml:space="preserve">Gestionar y tramitar transferencias documentales. </t>
  </si>
  <si>
    <t>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</si>
  <si>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</si>
  <si>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</si>
  <si>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</si>
  <si>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catastrófico, lo que ubica el riesgo en la zona resultante extrema.</t>
  </si>
  <si>
    <t>La valoración del riesgo después de controles arroja rara vez en la escala de probabilidad con un impacto moderado lo que lo ubica al riesgo en zona resultante moderada.</t>
  </si>
  <si>
    <t xml:space="preserve">- Socializar los cambios efectuados en el procedimiento al interior de la dependencia.
(Actividad 2 Acción Correctiva N° 33 aplicativo SIG)
- Socializar los cambios efectuados en el procedimiento al interior de la dependencia.
( Actividad 2  Acción Correctiva N° 33 aplicativo SIG)
_______________
- Socializar los cambios efectuados en el procedimiento al interior de la dependencia.
(Acción Correctiva N° 33 aplicativo SIG)
</t>
  </si>
  <si>
    <t xml:space="preserve">- Subdirectora de servicios administrativos
- Subdirectora de servicios administrativos
_______________
- Subdirectora de servicios administrativos
</t>
  </si>
  <si>
    <t xml:space="preserve">- Evidencias de socialización
- Evidencias de socialización
_______________
- Evidencias de socialización
</t>
  </si>
  <si>
    <t xml:space="preserve">14/08/2019
14/08/2019
_______________
14/08/2019
</t>
  </si>
  <si>
    <t xml:space="preserve">22/04/2020
22/04/2020
_______________
13/05/2020
</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</si>
  <si>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</si>
  <si>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</si>
  <si>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</si>
  <si>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</si>
  <si>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</si>
  <si>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Gestionar y tramitar actos administrativos.</t>
  </si>
  <si>
    <t xml:space="preserve">en la gestión y trámite de actos administrativos </t>
  </si>
  <si>
    <t xml:space="preserve">- Conocimiento parcial de responsabilidades y funciones a cargo del proceso.
- Desconocimiento de los riesgos del proceso.
- Por errores humanos se han presentado inconsistencias en el proceso de numeración y fechado de actos administrativos.
- Uso de formatos obsoletos o inadecuados por parte de los usuarios del proceso.
</t>
  </si>
  <si>
    <t xml:space="preserve">- Pérdida de los efectos estipulados en el acto administrativo.
- Incumplimiento de las funciones.
- Pérdida de credibilidad.
- Reclamaciones de usuarios.
- Requerimientos, llamados de atención de los superiores y posible investigación disciplinaria.
</t>
  </si>
  <si>
    <t xml:space="preserve">- Fallas en la prestación de los bienes y servicios que oferta la Secretaria General
- Falta de apropiación del modelo de gestión por procesos de la entidad, que genera insatisfacción a los grupos de valor de la Secretaria General.
</t>
  </si>
  <si>
    <t xml:space="preserve">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
</t>
  </si>
  <si>
    <t>La valoración del riesgo después de controles cambia de posible a Rara vez en la escala de probabilidad con un impacto moderado, en consecuencia, la zona resultante cambia la ubicación de riesgo de zona resultante Extrema a Moderada.</t>
  </si>
  <si>
    <t xml:space="preserve">- Sensibilizar en el uso adecuado del módulo de Actos administrativos del Sistema de Gestión Documental.
(Acción preventiva No.45 registrada en el aplicativo SIG)
_______________
- Sensibilizar en el uso adecuado del módulo de Actos administrativos del Sistema de Gestión Documental.
(Acción preventiva No.45 registrada en el aplicativo SIG)
</t>
  </si>
  <si>
    <t xml:space="preserve">- Auxiliar Administrativo (Subdirección de Servicios Administrativos)
_______________
- Auxiliar Administrativo (Subdirección de Servicios Administrativos)
</t>
  </si>
  <si>
    <t xml:space="preserve">- Planilla de Asistencia
_______________
- Planilla de Asistencia
</t>
  </si>
  <si>
    <t xml:space="preserve">12/11/2019
_______________
12/11/2019
</t>
  </si>
  <si>
    <t xml:space="preserve">02/04/2020
_______________
02/04/2020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</si>
  <si>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</si>
  <si>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Subdirector(a) de Servicios Administrativos
- Subdirector(a) de Servicios Administrativos
- Dependencia responsable de elaborar el documento
- Subdirector(a) de Servicios Administrativos</t>
  </si>
  <si>
    <t>- Reporte de monitoreo indicando la materialización del riesgo de Errores (fallas o deficiencias) en la gestión y trámite de actos administrativos 
- Correo
- Acto administrativo
- Mapa de riesgo del proceso Gestión Documental Interna, actualizado.</t>
  </si>
  <si>
    <t>Se ajusto actividad clave de acuerdo al ajuste realizado a la caracterización del proceso.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</si>
  <si>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de la actividad de control detectiva, teniendo en cuenta que ya se cumplió y se reprograma la actividad 1 de la AP#45.</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</si>
  <si>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</si>
  <si>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</si>
  <si>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</si>
  <si>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</si>
  <si>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t>
  </si>
  <si>
    <t>La valoración del riesgo después de controles bajo de improbable a rara vez en la escala de probabilidad con un impacto mayor , en consecuencia mantiene la ubicación del riesgo en zona resultante alta.</t>
  </si>
  <si>
    <t xml:space="preserve">
-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</si>
  <si>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 Profesional Especializado (Subdirección de Servicios Administrativos)
- Profesional Especializado (Subdirección de Servicios Administrativos)
_______________
</t>
  </si>
  <si>
    <t xml:space="preserve">
- Procedimiento actualizado.
- Evidencia de socialización
_______________
</t>
  </si>
  <si>
    <t xml:space="preserve">
25/03/2020
25/03/2020
_______________
</t>
  </si>
  <si>
    <t xml:space="preserve">
30/06/2020
30/06/2020
_______________
</t>
  </si>
  <si>
    <t xml:space="preserve">-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</si>
  <si>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Procedimiento actualizado.
- Evidencia de socialización
_______________
</t>
  </si>
  <si>
    <t xml:space="preserve">25/03/2020
25/03/2020
_______________
</t>
  </si>
  <si>
    <t xml:space="preserve">30/06/2020
30/06/2020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</si>
  <si>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</si>
  <si>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</si>
  <si>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</si>
  <si>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</si>
  <si>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</si>
  <si>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</si>
  <si>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</si>
  <si>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</si>
  <si>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</si>
  <si>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</si>
  <si>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</si>
  <si>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La valoración del riesgo después de controles arroja rara vez en la escala de probabilidad con un impacto menor lo que lo ubica al riesgo en zona resultante baja.</t>
  </si>
  <si>
    <t xml:space="preserve">- Realizar las actividades establecidas en el procedimiento 2211600-PR-048. "Actualización de Tablas de Retención Documental - TRD.
(Acción de Mejora N° 48 aplicativo SIG)
_______________
- Realizar las actividades establecidas en el procedimiento 2211600-PR-048. "Actualización de Tablas de Retención Documental - TRD.
(Acción de Mejora N° 48 aplicativo SIG)
</t>
  </si>
  <si>
    <t xml:space="preserve">- Subdirector de servicios administrativos
_______________
- Subdirector de servicios administrativos
</t>
  </si>
  <si>
    <t xml:space="preserve">- Tabla de Retención Documental actualizada
_______________
- Tabla de Retención Documental actualizada
</t>
  </si>
  <si>
    <t xml:space="preserve">13/12/2018
_______________
13/12/2018
</t>
  </si>
  <si>
    <t xml:space="preserve">30/12/2020
_______________
30/12/2020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</si>
  <si>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</si>
  <si>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</si>
  <si>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</si>
  <si>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Elaborar certificados de información laboral con destino a bonos pensionales.</t>
  </si>
  <si>
    <t>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</si>
  <si>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</si>
  <si>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</si>
  <si>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</si>
  <si>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</si>
  <si>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xml:space="preserve">- Ajustar el procedimiento 2211600-PR-297, incorporando las acciones que se deben realizar por la entrada en producción de la plataforma CETIL
 (Actividad #1 Acción mejora 4)
- Socializar el procedimiento ajustado
 (Actividad #2 Acción mejora 4)
_______________
- Ajustar el procedimiento 2211600-PR-297, incorporando las acciones que se deben realizar por la entrada en producción de la plataforma CETIL
 (Actividad #1 Acción mejora 4)
- Socializar el procedimiento ajustado
 (Actividad #2 Acción mejora 4)
</t>
  </si>
  <si>
    <t xml:space="preserve">- Profesional Especializado (Subdirección de Servicios Administrativos)
- Profesional Especializado (Subdirección de Servicios Administrativos)
_______________
- Profesional Especializado (Subdirección de Servicios Administrativos)
- Profesional Especializado (Subdirección de Servicios Administrativos)
</t>
  </si>
  <si>
    <t xml:space="preserve">- Procedimiento actualizado.
- Evidencia de socialización
_______________
- Procedimiento actualizado.
- Evidencia de socialización
</t>
  </si>
  <si>
    <t xml:space="preserve">27/03/2020
13/05/2020
_______________
27/03/2020
13/05/2020
</t>
  </si>
  <si>
    <t xml:space="preserve">30/06/2020
30/06/2020
_______________
30/06/2020
30/06/2020
</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</si>
  <si>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</si>
  <si>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</si>
  <si>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</si>
  <si>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</si>
  <si>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</si>
  <si>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 explicación de valoración obtenida luego de controles, ya que el riesgo para de ser "débil a" fuerte".</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</si>
  <si>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</si>
  <si>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</si>
  <si>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</si>
  <si>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</si>
  <si>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</si>
  <si>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</si>
  <si>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</si>
  <si>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Adelantar cuatrimestralmente campaña de sensibilización de la ejecución de los actos administrativos - Tener en cuenta: publíquese, notifíquese, comuníquese y cúmplase - (Correo de desde Soy 10, imágenes de la campaña).
(Acción de Mejora N° 21 registrada en aplicativo SIG)
_______________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</si>
  <si>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_______________
- Subdirector de servicios administrativos
- Subdirector de servicios administrativos
</t>
  </si>
  <si>
    <t xml:space="preserve">- Campaña de sensibilización
Plan de priorización
Plan de contingencia
_______________
- Diagnostico Identificación documentos electrónicos
- Diagnostico Identificación documentos electrónicos
</t>
  </si>
  <si>
    <t xml:space="preserve">07/09/2018
_______________
01/03/2019
01/03/2019
</t>
  </si>
  <si>
    <t xml:space="preserve">28/08/2020
_______________
30/10/2020
30/10/2020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</si>
  <si>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</si>
  <si>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</si>
  <si>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</si>
  <si>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</si>
  <si>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</si>
  <si>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Ejecutar las situaciones administrativas solicitadas</t>
  </si>
  <si>
    <t>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</si>
  <si>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</si>
  <si>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</si>
  <si>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</si>
  <si>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</si>
  <si>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</si>
  <si>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</si>
  <si>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</si>
  <si>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</si>
  <si>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</si>
  <si>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</si>
  <si>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</si>
  <si>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</si>
  <si>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</si>
  <si>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</si>
  <si>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</si>
  <si>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</si>
  <si>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</si>
  <si>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</si>
  <si>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</si>
  <si>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</si>
  <si>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</si>
  <si>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</si>
  <si>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</si>
  <si>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</si>
  <si>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</si>
  <si>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</si>
  <si>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 xml:space="preserve">- Ambiente laboral desfavorable.
- Incumplimiento o atraso en los programas, proyectos y gestión de la Secretaria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</si>
  <si>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</si>
  <si>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</si>
  <si>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</si>
  <si>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</si>
  <si>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</si>
  <si>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</si>
  <si>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</si>
  <si>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</si>
  <si>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</si>
  <si>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</si>
  <si>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</si>
  <si>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</si>
  <si>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</si>
  <si>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</si>
  <si>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</si>
  <si>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</si>
  <si>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Profesional de la Dirección de Talento Humano autorizado por el(la) Director(a) de Talento Humano.
_______________
</t>
  </si>
  <si>
    <t xml:space="preserve">- Formato evaluación de perfil 2211300-FT-809 aprobado.
- Certificación de cumplimiento de requisitos mínimos proyectada y revisada por los Profesionales de la Dirección de Talento.
_______________
</t>
  </si>
  <si>
    <t xml:space="preserve">04/05/2020
04/05/2020
_______________
</t>
  </si>
  <si>
    <t xml:space="preserve">04/09/2020
04/09/2020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</si>
  <si>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</si>
  <si>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</si>
  <si>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</si>
  <si>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</si>
  <si>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</si>
  <si>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</si>
  <si>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Ejecutar el Plan para el pago de nómina</t>
  </si>
  <si>
    <t>durante la liquidación de nómina con errores o fallas en la plataforma o sistema usado para la liquidación de nómina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</si>
  <si>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</si>
  <si>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</si>
  <si>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</si>
  <si>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</si>
  <si>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</si>
  <si>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</si>
  <si>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Los profesionales de nómina autorizados por el (la) Director (a) de Talento Humano
- Los profesionales de nómina autorizados por el (la) Director (a) de Talento Humano
_______________
</t>
  </si>
  <si>
    <t xml:space="preserve">-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</si>
  <si>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</si>
  <si>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</si>
  <si>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</si>
  <si>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</si>
  <si>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</si>
  <si>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</si>
  <si>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</si>
  <si>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Formular el Plan Estratégico de Talento Humano</t>
  </si>
  <si>
    <t>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</si>
  <si>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</si>
  <si>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</si>
  <si>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</si>
  <si>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</si>
  <si>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</si>
  <si>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</si>
  <si>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</si>
  <si>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</si>
  <si>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</si>
  <si>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</si>
  <si>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</si>
  <si>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</si>
  <si>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</si>
  <si>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</si>
  <si>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</si>
  <si>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</si>
  <si>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</si>
  <si>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</si>
  <si>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Ejecutar el Plan Institucional de Bienestar e Incentivos</t>
  </si>
  <si>
    <t>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</si>
  <si>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</si>
  <si>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</si>
  <si>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</si>
  <si>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</si>
  <si>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</si>
  <si>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</si>
  <si>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</si>
  <si>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</si>
  <si>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</si>
  <si>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</si>
  <si>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</si>
  <si>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</si>
  <si>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</si>
  <si>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</si>
  <si>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</si>
  <si>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</si>
  <si>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</si>
  <si>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</si>
  <si>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</si>
  <si>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</si>
  <si>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</si>
  <si>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</si>
  <si>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</si>
  <si>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</si>
  <si>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</si>
  <si>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</si>
  <si>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</si>
  <si>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</si>
  <si>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</si>
  <si>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</si>
  <si>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</si>
  <si>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</si>
  <si>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</si>
  <si>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</si>
  <si>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</si>
  <si>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Incluir en el documento de CDP, el Vo. Bo. por parte del profesional que lo revisa, relacionado con la aplicación de los parámetros establecidos en el procedimiento de Gestión de certificados de disponibilidad presupuestal (CDP) 2211400 PR-332.
Actualizar el procedimiento de Gestión de certificados de disponibilidad presupuestal (CDP) 2211400 PR-332, incluyendo el Vo. Bo al documento de CDP producto de la revisión por parte del profesional asignado.
_______________
</t>
  </si>
  <si>
    <t xml:space="preserve">
- Subdirector Financiero
Subdirector Financiero
_______________
</t>
  </si>
  <si>
    <t xml:space="preserve">
- CDP expedido y revisado con Vo.Bo.
Procedimiento de Gestión de certificados de disponibilidad presupuestal (CDP) 2211400 PR-332, actualizado
_______________
</t>
  </si>
  <si>
    <t xml:space="preserve">
28/10/2019
28/10/2019
_______________
</t>
  </si>
  <si>
    <t xml:space="preserve">
31/12/2019
28/04/2020
_______________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</si>
  <si>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</si>
  <si>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</si>
  <si>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</si>
  <si>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</si>
  <si>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</si>
  <si>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</si>
  <si>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</si>
  <si>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</si>
  <si>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Reclamaciones o quejas esporádicas por el no pago de la obligación.
</t>
  </si>
  <si>
    <t>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</si>
  <si>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</si>
  <si>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</si>
  <si>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</si>
  <si>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</si>
  <si>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</si>
  <si>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</si>
  <si>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</si>
  <si>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</si>
  <si>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</si>
  <si>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</si>
  <si>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</si>
  <si>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Actualizar el procedimiento 2211400-PR-333 Gestión de pagos incluyendo una actividad de control, asociada a la contabilización de ordenes de pago.
- Implementar una estrategia para la divulgación del procedimiento 2211400-PR-333 Gestión de pagos.
_______________
-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</si>
  <si>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</si>
  <si>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</si>
  <si>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06/07/2020
03/08/2020
_______________
06/07/2020
</t>
  </si>
  <si>
    <t xml:space="preserve">31/08/2020
31/08/2020
_______________
31/08/2020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</si>
  <si>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</si>
  <si>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</si>
  <si>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</si>
  <si>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</si>
  <si>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</si>
  <si>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</si>
  <si>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</si>
  <si>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</si>
  <si>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</si>
  <si>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</si>
  <si>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</si>
  <si>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</si>
  <si>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Actualizar el procedimiento de Gestión Contable 2211400-PR-025, incluyendo el visto al balance de prueba indicando la conformidad de la información analizada, para el periodo correspondiente.
- Actualizar el procedimiento de Gestión Contable 2211400-PR-025, incluyendo el correo electrónico con visto bueno a los hechos económicos remitidos por las otras dependencias, manifestando su conformidad.
_______________
- Actualizar el procedimiento de Gestión Contable 2211400-PR-025, incluyendo el visto al balance de prueba indicando la conformidad de la información analizada, para el periodo correspondiente.
-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</si>
  <si>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</si>
  <si>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</si>
  <si>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06/07/2020
06/07/2020
_______________
06/07/2020
06/07/2020
</t>
  </si>
  <si>
    <t xml:space="preserve">31/08/2020
31/08/2020
_______________
31/08/2020
31/08/2020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</si>
  <si>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</si>
  <si>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</si>
  <si>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</si>
  <si>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</si>
  <si>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</si>
  <si>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</si>
  <si>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</si>
  <si>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</si>
  <si>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</si>
  <si>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</si>
  <si>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</si>
  <si>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</si>
  <si>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</si>
  <si>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</si>
  <si>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</si>
  <si>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</si>
  <si>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</si>
  <si>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</si>
  <si>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Coordinar y articular la gestión de las entidades participantes en el Modelo Multicanal de servicio</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</si>
  <si>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</si>
  <si>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</si>
  <si>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</si>
  <si>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</si>
  <si>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</si>
  <si>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</si>
  <si>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</si>
  <si>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</si>
  <si>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</si>
  <si>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</si>
  <si>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</si>
  <si>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</si>
  <si>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Poner en operación los medios de interacción ciudadana para la atención a la Ciudadanía</t>
  </si>
  <si>
    <t>en la prestación de los servicios en los medios de interacción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</si>
  <si>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</si>
  <si>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</si>
  <si>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</si>
  <si>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</si>
  <si>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</si>
  <si>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la prestación de los servicios en los medios de interacción para la atención a la Ciudadanía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</si>
  <si>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</si>
  <si>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la prestación de los servicios en los medios de interacción para la atención a la Ciudadanía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</si>
  <si>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</si>
  <si>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</si>
  <si>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</si>
  <si>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</si>
  <si>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</si>
  <si>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</si>
  <si>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Alta rotación en las entidades del personal responsable de las relaciones interinstitucionales.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</si>
  <si>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</si>
  <si>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</si>
  <si>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</si>
  <si>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</si>
  <si>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</si>
  <si>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</si>
  <si>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</si>
  <si>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</si>
  <si>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</si>
  <si>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</si>
  <si>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Gestionar las peticiones ciudadanas, que ingresan al Sistema Distrital para la Gestión de Peticiones Ciudadanas, brindar el soporte funcional y evaluar la conformidad de las respuestas emitidas.</t>
  </si>
  <si>
    <t>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</si>
  <si>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</si>
  <si>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</si>
  <si>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</si>
  <si>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</si>
  <si>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</si>
  <si>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</si>
  <si>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</si>
  <si>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</si>
  <si>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</si>
  <si>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</si>
  <si>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</si>
  <si>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</si>
  <si>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</si>
  <si>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</si>
  <si>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</si>
  <si>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</si>
  <si>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</si>
  <si>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</si>
  <si>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</si>
  <si>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</si>
  <si>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</si>
  <si>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</si>
  <si>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</si>
  <si>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</si>
  <si>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</si>
  <si>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</si>
  <si>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</si>
  <si>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</si>
  <si>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</si>
  <si>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</si>
  <si>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</si>
  <si>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</si>
  <si>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</si>
  <si>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</si>
  <si>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</si>
  <si>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</si>
  <si>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</si>
  <si>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</si>
  <si>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</si>
  <si>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</si>
  <si>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</si>
  <si>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</si>
  <si>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</si>
  <si>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</si>
  <si>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</si>
  <si>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</si>
  <si>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</si>
  <si>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</si>
  <si>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</si>
  <si>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</si>
  <si>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</si>
  <si>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</si>
  <si>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</si>
  <si>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</si>
  <si>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</si>
  <si>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</si>
  <si>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</si>
  <si>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</si>
  <si>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</si>
  <si>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</si>
  <si>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Realizar sensibilización sobre el código de integridad a los servidores del canal presencial Red CADE
_______________
</t>
  </si>
  <si>
    <t xml:space="preserve">- Gestores de transparencia de la Dirección del Sistema Distrital de Servicio a la Ciudadana.
_______________
</t>
  </si>
  <si>
    <t xml:space="preserve">- Servidores de la Red CADE sensibilizados en el Código de Integridad
_______________
</t>
  </si>
  <si>
    <t xml:space="preserve">30/09/2020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</si>
  <si>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</si>
  <si>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</si>
  <si>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</si>
  <si>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</si>
  <si>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</si>
  <si>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</si>
  <si>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</si>
  <si>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</si>
  <si>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</si>
  <si>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</si>
  <si>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</si>
  <si>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</si>
  <si>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</si>
  <si>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Realizar sensibilización sobre el código de integridad a los servidores de la Dirección Distrital de Calidad del Servicio.
_______________
</t>
  </si>
  <si>
    <t xml:space="preserve">-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</si>
  <si>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</si>
  <si>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</si>
  <si>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</si>
  <si>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</si>
  <si>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</si>
  <si>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</si>
  <si>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</si>
  <si>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</si>
  <si>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</si>
  <si>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</si>
  <si>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</si>
  <si>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</si>
  <si>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Estructurar y formalizar el control en el procedimiento "Gestión, seguimiento y coordinación del Sistema Unificado Distrital de Inspección, Vigilancia y Control", 
- Estructurar y formalizar el control en el procedimiento "Gestión, seguimiento y coordinación del Sistema Unificado Distrital de Inspección, Vigilancia y Control", 
_______________
</t>
  </si>
  <si>
    <t xml:space="preserve">- Subdirectora de Seguimiento a la Gestión de Inspección, Vigilancia y Control.
- Subdirectora de Seguimiento a la Gestión de Inspección, Vigilancia y Control.
_______________
</t>
  </si>
  <si>
    <t xml:space="preserve">- Procedimiento actualizado con los puntos de control establecidos.
- Procedimiento actualizado con los puntos de control establecidos.
_______________
</t>
  </si>
  <si>
    <t xml:space="preserve">01/09/2020
01/09/2020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</si>
  <si>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</si>
  <si>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</si>
  <si>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</si>
  <si>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</si>
  <si>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</si>
  <si>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</si>
  <si>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</si>
  <si>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</si>
  <si>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</si>
  <si>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</si>
  <si>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 xml:space="preserve">
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</si>
  <si>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Realizar reinducción en el procedimiento de Facturación y Cobro por concepto de uso de espacios en los SuperCADE.
- Actualizar el mapa de riesgos del proceso Gestión del Sistema Distrital de Servicio a la Ciudadanía</t>
  </si>
  <si>
    <t>- Reporte de monitoreo indicando la materialización del riesgo de Errores (fallas o deficiencias) en la elaboración de facturas y cuentas de cobro de los espacios de la RED CADE.
- Servidores con reinducción en el procedimiento de Facturación y Cobro por concepto de uso de espacios en la RED CADE.
- Mapa de riesgo del proceso Gestión del Sistema Distrital de Servicio a la Ciudadanía, actualizado.</t>
  </si>
  <si>
    <t>Creación de la ficha del riesgo proveniente del riesgo "Errores (fallas o deficiencias) en la elaboración  de facturas y cuentas de cobro de los espacios de la RED CADE".</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</si>
  <si>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</si>
  <si>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</si>
  <si>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</si>
  <si>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</si>
  <si>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</si>
  <si>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</si>
  <si>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 xml:space="preserve">- 1090 Lo mejor del mundo por una Bogotá para todos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</si>
  <si>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</si>
  <si>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</si>
  <si>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</si>
  <si>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</si>
  <si>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</si>
  <si>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</si>
  <si>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</si>
  <si>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</si>
  <si>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</si>
  <si>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</si>
  <si>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</si>
  <si>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</si>
  <si>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</si>
  <si>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</si>
  <si>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</si>
  <si>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</si>
  <si>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</si>
  <si>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</si>
  <si>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</si>
  <si>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</si>
  <si>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</si>
  <si>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</si>
  <si>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</si>
  <si>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</si>
  <si>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</si>
  <si>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</si>
  <si>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</si>
  <si>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</si>
  <si>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</si>
  <si>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</si>
  <si>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</si>
  <si>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</si>
  <si>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</si>
  <si>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xml:space="preserve">
_______________
- Socializar con el equipo profesional de CLAV y PAV los resultados de la Matriz de seguimiento AHI (mes).
</t>
  </si>
  <si>
    <t xml:space="preserve">
_______________
- El profesional especializado y/o universitario y/o Contratista de la ACDVPR presente en los CLAV y PAV
</t>
  </si>
  <si>
    <t xml:space="preserve">
_______________
- Evidencia de reunión para cada uno de los CLAV y PAV 
</t>
  </si>
  <si>
    <t xml:space="preserve">
_______________
01/03/2020
</t>
  </si>
  <si>
    <t xml:space="preserve">
_______________
31/12/2020
</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</si>
  <si>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</si>
  <si>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</si>
  <si>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</si>
  <si>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</si>
  <si>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</si>
  <si>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</si>
  <si>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</si>
  <si>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</si>
  <si>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Ejecutar 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</si>
  <si>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</si>
  <si>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</si>
  <si>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</si>
  <si>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</si>
  <si>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</si>
  <si>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</si>
  <si>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</si>
  <si>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</si>
  <si>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</si>
  <si>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</si>
  <si>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</si>
  <si>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</si>
  <si>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</si>
  <si>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</si>
  <si>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</si>
  <si>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</si>
  <si>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</si>
  <si>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</si>
  <si>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</si>
  <si>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Evidencia de reunión para cada uno de los CLAV y PAV.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</si>
  <si>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</si>
  <si>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</si>
  <si>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</si>
  <si>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</si>
  <si>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</si>
  <si>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Se suprimen los controles detectivos institucionales, asociados con la realización de auditorías internas de gestión y de calidad, y se incluyen controles propios del proceso.</t>
  </si>
  <si>
    <t>Se ajusta la tipología del riesgo pasando de operativo a cumplimiento.
Se suprimen los controles detectivos institucionales, asociados con la realización de auditorías internas de gestión y de calidad, y se incluyen controles propios del proceso.</t>
  </si>
  <si>
    <t xml:space="preserve">- Cambios en normas y  lineamientos Distritales y nacionales que afectan el desarrollo del proceso.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</si>
  <si>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Se determinó la probabilidad (3 posible) ya que este riesgo se materializó una vez en los últimos 2 años. El impacto (4 mayor) obedece a que este riesgo podría generar incumplimiento de metas y objetivos .</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</si>
  <si>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</si>
  <si>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Alta (45)</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</si>
  <si>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</si>
  <si>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</si>
  <si>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</si>
  <si>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</si>
  <si>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</si>
  <si>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</si>
  <si>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</si>
  <si>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</si>
  <si>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</si>
  <si>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</si>
  <si>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</si>
  <si>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</si>
  <si>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</si>
  <si>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</si>
  <si>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</si>
  <si>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</si>
  <si>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</si>
  <si>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</si>
  <si>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</si>
  <si>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</si>
  <si>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</si>
  <si>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</si>
  <si>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</si>
  <si>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</si>
  <si>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</si>
  <si>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</si>
  <si>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</si>
  <si>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</si>
  <si>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Perfil del riesgo de gestión y corrupción</t>
  </si>
  <si>
    <t>VALORACIÓN ANTES DE CONTROLES (Número de riesgos)</t>
  </si>
  <si>
    <t>VALORACIÓN DESPUÉS DE CONTROLES (Número de riesgos)</t>
  </si>
  <si>
    <t>Perfil de riesgo institucional antes de controles</t>
  </si>
  <si>
    <t>Perfil de riesgo institucional después de controles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</si>
</sst>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3"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
      <sz val="12"/>
      <color theme="1"/>
      <name val="Calibri"/>
      <family val="2"/>
      <scheme val="minor"/>
    </font>
    <font>
      <b/>
      <sz val="12"/>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38">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3" borderId="32" xfId="0" applyFont="1" applyFill="1" applyBorder="1" applyAlignment="1" applyProtection="1">
      <alignment horizontal="center" vertical="center"/>
      <protection hidden="1"/>
    </xf>
    <xf numFmtId="0" fontId="18" fillId="14" borderId="32" xfId="0" applyFont="1" applyFill="1" applyBorder="1" applyAlignment="1" applyProtection="1">
      <alignment horizontal="center" vertical="center"/>
      <protection hidden="1"/>
    </xf>
    <xf numFmtId="0" fontId="21" fillId="0" borderId="0" xfId="0" applyFont="1" applyProtection="1">
      <protection hidden="1"/>
    </xf>
    <xf numFmtId="0" fontId="22" fillId="0" borderId="0" xfId="0" applyFont="1" applyProtection="1">
      <protection hidden="1"/>
    </xf>
    <xf numFmtId="0" fontId="22" fillId="0" borderId="0" xfId="0" applyFont="1" applyAlignment="1" applyProtection="1">
      <alignment vertical="center"/>
      <protection hidden="1"/>
    </xf>
    <xf numFmtId="0" fontId="2" fillId="24" borderId="19" xfId="0" applyFont="1" applyFill="1" applyBorder="1" applyAlignment="1" applyProtection="1">
      <alignment horizont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12"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8">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[Mapa_de_Riesgos_Institucional_2020-09-10 P 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Dependencias_Procesos!$A$4:$A$21</c:f>
              <c:strCache>
                <c:ptCount val="17"/>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strCache>
            </c:strRef>
          </c:cat>
          <c:val>
            <c:numRef>
              <c:f>Dependencias_Procesos!$B$4:$B$21</c:f>
              <c:numCache>
                <c:formatCode>General</c:formatCode>
                <c:ptCount val="17"/>
                <c:pt idx="0">
                  <c:v>4</c:v>
                </c:pt>
                <c:pt idx="1">
                  <c:v>4</c:v>
                </c:pt>
                <c:pt idx="2">
                  <c:v>4</c:v>
                </c:pt>
                <c:pt idx="3">
                  <c:v>7</c:v>
                </c:pt>
                <c:pt idx="4">
                  <c:v>3</c:v>
                </c:pt>
                <c:pt idx="5">
                  <c:v>3</c:v>
                </c:pt>
                <c:pt idx="6">
                  <c:v>7</c:v>
                </c:pt>
                <c:pt idx="7">
                  <c:v>13</c:v>
                </c:pt>
                <c:pt idx="8">
                  <c:v>4</c:v>
                </c:pt>
                <c:pt idx="9">
                  <c:v>2</c:v>
                </c:pt>
                <c:pt idx="10">
                  <c:v>3</c:v>
                </c:pt>
                <c:pt idx="11">
                  <c:v>3</c:v>
                </c:pt>
                <c:pt idx="12">
                  <c:v>4</c:v>
                </c:pt>
                <c:pt idx="13">
                  <c:v>6</c:v>
                </c:pt>
                <c:pt idx="14">
                  <c:v>17</c:v>
                </c:pt>
                <c:pt idx="15">
                  <c:v>6</c:v>
                </c:pt>
                <c:pt idx="16">
                  <c:v>12</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[Mapa_de_Riesgos_Institucional_2020-09-10 P 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Dependencias_Procesos!$A$27:$A$48</c:f>
              <c:strCache>
                <c:ptCount val="21"/>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Recursos Físicos</c:v>
                </c:pt>
                <c:pt idx="12">
                  <c:v>Gestión de Seguridad y Salud en el Trabajo</c:v>
                </c:pt>
                <c:pt idx="13">
                  <c:v>Gestión de Servicios Administrativos</c:v>
                </c:pt>
                <c:pt idx="14">
                  <c:v>Gestión del Sistema Distrital de Servicio a la Ciudadanía</c:v>
                </c:pt>
                <c:pt idx="15">
                  <c:v>Gestión Documental Interna</c:v>
                </c:pt>
                <c:pt idx="16">
                  <c:v>Gestión Estratégica de Talento Humano</c:v>
                </c:pt>
                <c:pt idx="17">
                  <c:v>Gestión Financiera</c:v>
                </c:pt>
                <c:pt idx="18">
                  <c:v>Gestión Jurídica</c:v>
                </c:pt>
                <c:pt idx="19">
                  <c:v>Gestión, Administración y Soporte de infraestructura y Recursos tecnológicos</c:v>
                </c:pt>
                <c:pt idx="20">
                  <c:v>Internacionalización de Bogotá</c:v>
                </c:pt>
              </c:strCache>
            </c:strRef>
          </c:cat>
          <c:val>
            <c:numRef>
              <c:f>Dependencias_Procesos!$B$27:$B$48</c:f>
              <c:numCache>
                <c:formatCode>General</c:formatCode>
                <c:ptCount val="21"/>
                <c:pt idx="0">
                  <c:v>3</c:v>
                </c:pt>
                <c:pt idx="1">
                  <c:v>3</c:v>
                </c:pt>
                <c:pt idx="2">
                  <c:v>4</c:v>
                </c:pt>
                <c:pt idx="3">
                  <c:v>7</c:v>
                </c:pt>
                <c:pt idx="4">
                  <c:v>4</c:v>
                </c:pt>
                <c:pt idx="5">
                  <c:v>3</c:v>
                </c:pt>
                <c:pt idx="6">
                  <c:v>6</c:v>
                </c:pt>
                <c:pt idx="7">
                  <c:v>5</c:v>
                </c:pt>
                <c:pt idx="8">
                  <c:v>4</c:v>
                </c:pt>
                <c:pt idx="9">
                  <c:v>2</c:v>
                </c:pt>
                <c:pt idx="10">
                  <c:v>4</c:v>
                </c:pt>
                <c:pt idx="11">
                  <c:v>4</c:v>
                </c:pt>
                <c:pt idx="12">
                  <c:v>5</c:v>
                </c:pt>
                <c:pt idx="13">
                  <c:v>5</c:v>
                </c:pt>
                <c:pt idx="14">
                  <c:v>12</c:v>
                </c:pt>
                <c:pt idx="15">
                  <c:v>8</c:v>
                </c:pt>
                <c:pt idx="16">
                  <c:v>8</c:v>
                </c:pt>
                <c:pt idx="17">
                  <c:v>6</c:v>
                </c:pt>
                <c:pt idx="18">
                  <c:v>4</c:v>
                </c:pt>
                <c:pt idx="19">
                  <c:v>2</c:v>
                </c:pt>
                <c:pt idx="20">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106456</xdr:colOff>
      <xdr:row>10</xdr:row>
      <xdr:rowOff>46130</xdr:rowOff>
    </xdr:from>
    <xdr:to>
      <xdr:col>12</xdr:col>
      <xdr:colOff>62752</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7663703" y="3255495"/>
          <a:ext cx="1471331" cy="671046"/>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285750</xdr:rowOff>
    </xdr:from>
    <xdr:to>
      <xdr:col>11</xdr:col>
      <xdr:colOff>666750</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651250"/>
          <a:ext cx="2540000" cy="555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12</xdr:col>
      <xdr:colOff>107577</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652682" y="3290048"/>
          <a:ext cx="4527177" cy="1272988"/>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V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90.524326041668" createdVersion="6" refreshedVersion="6" minRefreshableVersion="3" recordCount="102" xr:uid="{C6E5ACE6-FB74-4714-A30B-9BB6C3137F71}">
  <cacheSource type="worksheet">
    <worksheetSource ref="A11:BU113" sheet="Mapa_Proceso"/>
  </cacheSource>
  <cacheFields count="89">
    <cacheField name="Proceso" numFmtId="0">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Omisión"/>
        <s v="Errores (fallas o deficiencias)"/>
        <s v="Realización de cobros indebidos"/>
        <s v="Supervisión inapropiada"/>
        <s v="Incumplimiento legal"/>
        <s v="Desvío de recursos físicos o económicos"/>
        <s v="Interrupciones"/>
        <s v="Uso indebido de información privilegiada"/>
        <s v="Exceso de las facultades otorgadas"/>
        <s v="Incumplimiento total de compromiso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oderado (3)"/>
        <s v="Menor (2)"/>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oderado (3)"/>
        <s v="Mayor (4)"/>
      </sharedItems>
    </cacheField>
    <cacheField name="Valoración final" numFmtId="0">
      <sharedItems count="4">
        <s v="Baja"/>
        <s v="Extrema"/>
        <s v="Moderada"/>
        <s v="Alt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9-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9-0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9-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9-03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9-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9-11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90.525027777781" createdVersion="6" refreshedVersion="6" minRefreshableVersion="3" recordCount="102" xr:uid="{74BF4AD6-9E63-481B-838F-4FDD38F5A1F6}">
  <cacheSource type="worksheet">
    <worksheetSource ref="A11:BV113" sheet="Mapa_Proceso"/>
  </cacheSource>
  <cacheFields count="90">
    <cacheField name="Proceso" numFmtId="0">
      <sharedItems count="22">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Gestión del Sistema Distrital de Servicio a la Ciudadanía"/>
        <s v="Internacionalización de Bogotá"/>
        <s v="Asistencia, atención y reparación integral a víctimas del conflicto armado e implementación de acciones de memoria, paz y reconciliación en Bogotá"/>
        <s v="Gestión de Políticas Públicas Distritales" u="1"/>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9-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9-0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9-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9-03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9-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9-11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Dirección Distrital de Archivo de Bogotá"/>
        <s v=" Oficina Asesora de Jurídica"/>
        <s v="Dirección de Talento Humano"/>
        <s v="Subdirección Financiera"/>
        <s v="Subsecretaría de Servicio a la Ciudadanía"/>
        <s v="Dirección Distrital de Relaciones Internacionales"/>
        <s v="Alta Consejería para los Derechos de las Víctimas, la Paz y la Reconciliación"/>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s v="Asesoría Técnica y Proyectos en Materia TIC"/>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11/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x v="3"/>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x v="4"/>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4"/>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3"/>
    <x v="2"/>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x v="4"/>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x v="4"/>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s v=""/>
    <s v="_x000a__x000a__x000a__x000a_"/>
    <s v=""/>
    <s v=""/>
    <s v="_x000a__x000a__x000a__x000a_"/>
    <s v=""/>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x v="6"/>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x v="4"/>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4"/>
    <s v="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4"/>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x v="2"/>
    <s v="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4"/>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_x000a__x000a_"/>
    <s v="Moderado_x000a_Moderado_x000a_Moderado_x000a_Moderado_x000a__x000a__x000a__x000a__x000a__x000a_"/>
    <s v="Moderado_x000a_Fuerte_x000a_Fuerte_x000a_Fuerte_x000a__x000a__x000a__x000a__x000a__x000a_"/>
    <s v="Moderado_x000a_Moderado_x000a_Moderado_x000a_Moderado_x000a__x000a__x000a__x000a__x000a__x000a_"/>
    <s v="Moderado"/>
    <s v="Todos"/>
    <x v="0"/>
    <x v="3"/>
    <x v="2"/>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8/2020_x000a_31/08/2020_x000a_31/08/2020_x000a_31/08/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de sostenimiento y mejora del Sistema de Gestión"/>
    <x v="1"/>
    <s v="en  la ejecución del plan  sostenimiento y mejora del sistema de gestión"/>
    <x v="0"/>
    <s v="Cumplimiento"/>
    <s v="- 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ros. 221 Auditorías como control preventivo y Nro. 222-revisión y ajuste de las tipologías de riesgos._x000a__x000a_Se cambia de Estratégico a Cumplimiento teniendo en cuenta la categoría y que  involucra  la ejecución del plan sostenimiento y mejora del sistema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_x000a__x000a_"/>
    <s v="Moderado_x000a_Moderado_x000a__x000a__x000a__x000a__x000a__x000a__x000a__x000a_"/>
    <s v="Moderado_x000a_Moderado_x000a__x000a__x000a__x000a__x000a__x000a__x000a__x000a_"/>
    <s v="Moderado_x000a_Moderado_x000a__x000a__x000a__x000a__x000a__x000a__x000a__x000a_"/>
    <s v="Moderado"/>
    <s v="Todos"/>
    <x v="0"/>
    <x v="3"/>
    <x v="2"/>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8/2020_x000a_31/08/2020_x000a_31/07/2020_x000a__x000a_31/08/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4"/>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3"/>
    <x v="2"/>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1"/>
    <s v="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1"/>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ón en el Software Emlaze comparando ordenes recibidas con el avance reportado._x000a__x000a__x000a__x000a__x000a__x000a__x000a__x000a__x000a__x000a_________________x000a__x000a_- AP:21 Complementar (Act.10) del procedimiento 2213300PR-098 con el seguimiento de la producció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é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laborar el Registro Distrital publicando los actos administrativos en el "/>
    <x v="7"/>
    <s v="con la publicación oportuna e íntegra de los actos administrativos (Registro Distrital)"/>
    <x v="0"/>
    <s v="Cumplimient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2"/>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ns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é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ía de Trámites y socialización con usuarios internos._x000a_- AP:22 Socializar con las entidades, organismos y ó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écnico operativo 314-04_x000a_- Técnico operativo 314-04_x000a_- Técnico operativo 314-04_x000a__x000a__x000a__x000a__x000a__x000a__x000a__x000a_________________x000a__x000a__x000a__x000a__x000a__x000a__x000a__x000a__x000a__x000a__x000a_"/>
    <s v="- Estrategia de socialización._x000a_- Evidencias de la actualización en SUIT y Guí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8"/>
    <s v="durante la recepción y almacenamiento de insumos, repuestos y/o sobrantes que se pueden reciclar y producto terminado, con el fin de obtener dádivas o beneficio a nombre propio"/>
    <x v="1"/>
    <s v="Financier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oderado (3)"/>
    <s v="Mayor (4)"/>
    <s v="Mayor (4)"/>
    <s v="Insignificante (1)"/>
    <s v="Menor (2)"/>
    <x v="1"/>
    <x v="1"/>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1"/>
    <x v="1"/>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8"/>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1"/>
    <x v="1"/>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x v="0"/>
    <x v="1"/>
    <x v="1"/>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tware con el fin de administrar té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écnico_x000a_- Profesional Universitario 219-09-Asesor-Subdirector Técnico_x000a_- Asesor-Profesional universitario 219-09-Subdirector Técnico_x000a_- Subdirector té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álisis de su verificación._x000a_- Reporte de planchas usadas y aná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1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x v="9"/>
    <s v="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 producción por daño, le pondrán el formato &quot;Fuera de servicio&quot;. Queda como evidencia el Cronograma de mantenimiento, formato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 (Actividad 2) indica que Profesional universitario o auxiliar administrativo de coordinación de producción, autorizado(a) por Subdirector(a) de Imprenta, cada vez que se proyecte una respuesta de solicitud de cuantificación Si  la  Subdirección  de  Imprenta  Distrital  por alto    volumen    de    trabajo,    por    tiempo requerido    para    la    entrega,    u    otras especificaciones técnicas,  no le es posible atender el respectivo requerimiento. La(s) fuente(s) de información utilizadas es(son) la programación de la producción. En caso de evidenciar observaciones, desviaciones o diferencias, deberá informarlo por escrito al solicitante que no esta en capacitada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x v="3"/>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écnico_x000a__x000a__x000a__x000a__x000a__x000a__x000a__x000a_"/>
    <s v="_x000a_- Registro lista de verificación de requisitos FT-128 diligenciado._x000a__x000a__x000a__x000a__x000a__x000a__x000a__x000a__x000a_________________x000a__x000a__x000a_- Registro de reunión de producción FT-836 diligenciado._x000a__x000a__x000a__x000a__x000a__x000a__x000a__x000a_"/>
    <s v="_x000a_14/08/2019_x000a__x000a__x000a__x000a__x000a__x000a__x000a__x000a__x000a_________________x000a__x000a__x000a_14/08/2019_x000a__x000a__x000a__x000a__x000a__x000a__x000a__x000a_"/>
    <s v="_x000a_18/01/2021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écnico._x000a_- Profesional Especializado 222-30- Subdirector Técnico._x000a_- Profesional universitario 219-09- Subdirector Técnico._x000a__x000a__x000a__x000a__x000a__x000a__x000a__x000a_________________x000a__x000a__x000a__x000a__x000a__x000a__x000a__x000a__x000a__x000a__x000a_"/>
    <s v="- Análisis del Stock mí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 _x000a_- Registros formalizados._x000a_- Procedimiento actualizado PR-116 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3"/>
    <s v="en la verificación del registro de activos de información"/>
    <x v="0"/>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9 indica que El Oficial de Seguridad de la Información., autorizado(a) por Jefe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para el inventario, clasificación, etiquetado de información, protección de datos personales y análisis de riesgos de los activos de información (2213200-GS-004).. La(s) fuente(s) de información utilizadas es(son) Registro de información del formato 2213200-FT-367 “Identificación, Valoración y Planes de Tratamiento a los Activos de Información”. En caso de evidenciar observaciones, desviaciones o diferencias, Si se encuentran inconsistencias, se informará mediante memorando electrónico al responsable del proceso, para que se realice los ajustes correspondiente.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13: indica que Oficial de Seguridad de la Información y la Dependencia responsable, autorizado(a) por El Jefe de la Oficina de Tecnologías de la Información y las Comunicaciones, anualmente Verifica las evidencias de la aplicación de los controles definidos por responsable del proceso o responsable designado . La(s) fuente(s) de información utilizadas es(son)  el registro de “Identificación, Valoración y Planes de Tratamiento a los Activos de Información”, las evidencias de los Información”, las evidencias de los controles. . En caso de evidenciar observaciones, desviaciones o diferencia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Mitigación de Riesgos asociados a cada Activo de Información e Identificación, valoración y planes de tratamiento de los Activos de información 2213200-FT-367._x000a_- Seguimiento plan de tratamiento (PR-187) PC #14 indica que Responsable Proceso y/o Responsable Designado y el Oficial de Seguridad de la Información, autorizado(a) por El Jefe de la Oficina de Tecnologías de la Información y las Comunicaciones, anualmente Verifica el cumplimiento de las actividades que componen el plan de mitigación definido para el riesgo y las evidencias correspondientes. . La(s) fuente(s) de información utilizadas es(son) plan de mitigación y las evidencias que dan cuenta de la ejecución de las acciones. En caso de evidenciar observaciones, desviaciones o diferencia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 _x0009__x000a_Fortalecer los procedimientos PR-187 y PR-116 con base en las metodologías y lineamientos nacionales y distritales vigentes._x000a__x000a_AM: Nro. 2-2020 Actividad 2_x000a__x000a__x000a__x000a__x000a__x000a__x000a__x000a_"/>
    <s v="- Jefe de la OTIC_x000a__x000a__x000a__x000a__x000a__x000a__x000a__x000a__x000a__x000a_________________x000a__x000a_- Jefe de la OTIC_x000a_- Jefe de la OTIC_x000a__x000a__x000a__x000a__x000a__x000a__x000a__x000a_"/>
    <s v="- PR-187actualizado._x000a__x000a__x000a__x000a__x000a__x000a__x000a__x000a__x000a__x000a_________________x000a__x000a_- PR-187actualizado._x000a_- PR-187actualizado._x000a__x000a__x000a__x000a__x000a__x000a__x000a__x000a_"/>
    <s v="01/04/2020_x000a__x000a__x000a__x000a__x000a__x000a__x000a__x000a__x000a__x000a_________________x000a__x000a_01/04/2020_x000a_01/04/2020_x000a__x000a__x000a__x000a__x000a__x000a__x000a__x000a_"/>
    <s v="31/07/2020_x000a__x000a__x000a__x000a__x000a__x000a__x000a__x000a__x000a__x000a_________________x000a__x000a_31/07/2020_x000a_31/07/2020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3"/>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 Registros formalizados.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8/2020_x000a_31/08/2020_x000a_31/08/2020_x000a_31/08/2020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x v="6"/>
    <s v="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x v="4"/>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x v="4"/>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x v="4"/>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x v="4"/>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x v="4"/>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x v="8"/>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4"/>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4"/>
    <x v="3"/>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4"/>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3"/>
    <x v="2"/>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8"/>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4"/>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x v="4"/>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x v="4"/>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x v="4"/>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La(s) fuente(s) de información utilizadas es(son) Registro de solicitud de servicios TIC en la Secretaría General. En caso de evidenciar observaciones, desviaciones o diferencias, se debe devolver el formato y se cierra la solicitud. Queda como evidencia solicitud de servicios TIC en la Secretaría General, Sistema de gestión de servicios._x000a_- (PR-272 PC#1)  indica que el profesional de la Oficina de Tecnologías de la Información, autorizado(a) por Jefe de la Oficina TIC´s,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Queda como evidencia Log de eventos._x000a_- (PR-273 PC# 4)  indica que el profesional de la Oficina de Tecnologías de la Información, autorizado(a) por Jefe de la Oficina TIC´s,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En caso de evidenciar observaciones, desviaciones o diferencias, se corrige cualquier situación anormal identificada. Queda como evidencia log de bases de dat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 (PR-109 PC#4) indica que el profesional de la Oficina de Tecnologías de la Información,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06/09/2020_x000a__x000a__x000a__x000a_________________x000a__x000a_31/08/2020_x000a_31/08/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x v="11"/>
    <s v="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_x000a__x000a__x000a__x000a_________________x000a__x000a_31/08/2020_x000a_31/08/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x v="3"/>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x v="3"/>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6) &quot;Formulación, ejecución y seguimiento al Plan Institucional de Gestión Ambiental - PIGA &quot; indica que la Mesa técnica de Apoyo en Gestión Ambiental y el Comité Institucional de Gestión y Desempeño, autorizado(a) por la Resolución 494 de 2019, cada cuatro años revisan que 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se aprueba el plan. Queda como evidencia Plan Institucional de Gestión ambiental –PIGA (Aprobado), Acta 2211600-FT-008: Mesa Técnica de apoyo en Gestión Ambiental y Acta 2211600-FT-008: Comité Institucional de Gestión y Desempeño Alcaldía Mayor de Bogotá D.C._x000a_- PR -203 (PC # 7) &quot;Formulación, ejecución y seguimiento al Plan Institucional de Gestión Ambiental - PIGA &quot; indica que La Mesa técnica de Apoyo en Gestión Ambiental y el Comité Institucional de Gestión y Desempeño, autorizado(a) por la Resolución 494 de 2019, anualmente revisa que el Plan de Acción anual d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queda el PIGA aprobado. Queda como evidencia Plan de acción anual del Plan Institucional de Gestión ambiental –PIGA (Aprobado), Acta 2211600-FT-008: Mesa Técnica de apoyo en Gestión Ambiental y Acta 2211600-FT-008: Comité Institucional de Gestión y Desempeño Alcaldía Mayor de Bogotá D.C..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en caso contrario queda aprobada. Queda como evidencia Acta 2211600-FT-008 o Evidencia de reunión 2213100-FT-449 de la verificación y aprobación de la Matriz de aspectos y potenciales impactos ambientales y la Matriz de riesgo ambiental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 -203 (PC # 14)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Interlocutores PIGA realizarán los ajustes pertinentes, los cuales serán presentados en la siguiente Mesa Técnic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 Director(a) Administrativos y Financiero_x000a__x000a__x000a__x000a__x000a__x000a__x000a__x000a_________________x000a__x000a_- Director(a) Administrativos y Financiero_x000a__x000a__x000a__x000a__x000a__x000a__x000a__x000a__x000a_"/>
    <s v="- Propuesta de procedimiento_x000a_- Propuesta de procedimiento_x000a_- Propuesta de procedimiento_x000a__x000a__x000a__x000a__x000a__x000a__x000a__x000a_________________x000a__x000a_- Propuesta de procedimiento_x000a__x000a__x000a__x000a__x000a__x000a__x000a__x000a__x000a_"/>
    <s v="02/11/2018_x000a_02/11/2018_x000a_02/11/2018_x000a__x000a__x000a__x000a__x000a__x000a__x000a__x000a_________________x000a__x000a_02/11/2018_x000a__x000a__x000a__x000a__x000a__x000a__x000a__x000a__x000a_"/>
    <s v="31/08/2020_x000a_31/08/2020_x000a_31/08/2020_x000a__x000a__x000a__x000a__x000a__x000a__x000a__x000a_________________x000a__x000a_31/08/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31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x v="4"/>
    <s v="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5) &quot;Administración del parque automotor&quot;: indica que el Profesional o técnico de la Subdirección de Servicios Administrativos, autorizado(a) por el/la Subdirector(a) de Servicios Administrativos, cada vez que se realice un mantenimiento verifica su cumplimiento conforme con lo solicitado. La(s) fuente(s) de información utilizadas es(son) la remisión y/o autorización del mantenimiento. En caso de evidenciar observaciones, desviaciones o diferencias, el profesional o técnico solicita al taller contratado la intervención necesaria, en caso contrario lo recibe a satisfacción. Queda como evidencia el “Acta de entrega y recibido a satisfacción”._x000a_- PR-152 (Act. #8) &quot;Administración del parque automotor&quot;: indica que el auxiliar Administrativo, autorizado(a) por el/la Subdirector(a) de Servicios Administrativos, cada vez que reciba la factura  verifica contra la información de las colillas de tanqueo. La(s) fuente(s) de información utilizadas es(son) el Sistema Hoja de Vida de Vehículos. En caso de evidenciar observaciones, desviaciones o diferencias, el auxiliar administrativo solicita por correo electrónico al área de facturación los ajustes necesarios, en caso contrario se registra la información en el sistema. Queda como evidencia la información en el Sistema Hoja de Vida de Vehículos y correo electrónico de observaciones._x000a_- PR-363 (PC 5) &quot;Uso de Espacios&quot; indica que el profesional, técnico operativo o auxiliar administrativo de la sede, autorizado(a) por el/la Subdirector(a)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3"/>
    <x v="0"/>
    <x v="2"/>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 AP:# 39(ACT.2 ): Realizar la revisión y propuesta al procedimiento prestación de servicios administrativos y demás documentos asociados._x000a_- AP:# 39(ACT.2 ): Realizar la revisión y propuesta al procedimiento prestación de servicios administrativos y demás documentos asociados.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Propuesta de procedimiento prestación de servicios administrativos_x000a_- Publicación de documentos en aplicativo SIG_x000a_- Talleres ejecutados_x000a__x000a__x000a__x000a__x000a__x000a__x000a__x000a_________________x000a__x000a_- Propuesta de procedimiento prestación de servicios administrativos_x000a_- Propuesta de procedimiento prestación de servicios administrativos_x000a_- Propuesta de procedimiento_x000a_- Propuesta de procedimiento_x000a_- Propuesta de procedimiento_x000a__x000a__x000a__x000a__x000a_"/>
    <s v="21/09/2018_x000a_21/09/2018_x000a_21/09/2018_x000a__x000a__x000a__x000a__x000a__x000a__x000a__x000a_________________x000a__x000a_21/09/2018_x000a_21/09/2018_x000a_02/11/2018_x000a_02/11/2018_x000a_02/11/2018_x000a__x000a__x000a__x000a__x000a_"/>
    <s v="31/07/2020_x000a_31/07/2020_x000a_22/07/2020_x000a__x000a__x000a__x000a__x000a__x000a__x000a__x000a_________________x000a__x000a_31/07/2020_x000a_31/07/2020_x000a_31/08/2020_x000a_31/08/2020_x000a_31/08/2020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31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x v="4"/>
    <s v="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
    <x v="8"/>
    <s v="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1/08/2020_x000a_31/08/2020_x000a_31/12/2020_x000a__x000a__x000a__x000a__x000a__x000a__x000a__x000a_________________x000a__x000a_31/08/2020_x000a_31/08/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x v="4"/>
    <s v="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Servicios Administrativos_x000a_- Subdirector Servicios Administrativos_x000a_- Subdirector Servicios Administrativos_x000a__x000a__x000a__x000a__x000a__x000a__x000a__x000a_________________x000a__x000a_- Subdirector Servicios Administrativos_x000a_- Subdirector Servicios Administrativos_x000a__x000a__x000a__x000a__x000a__x000a__x000a__x000a_"/>
    <s v="- Propuesta de procedimientos_x000a_- Propuesta de procedimientos_x000a_- Propuesta de procedimientos_x000a__x000a__x000a__x000a__x000a__x000a__x000a__x000a_________________x000a__x000a_- Propuesta de procedimientos_x000a_- Propuesta de procedimientos_x000a__x000a__x000a__x000a__x000a__x000a__x000a__x000a_"/>
    <s v="02/11/2018_x000a_02/11/2018_x000a_02/11/2018_x000a__x000a__x000a__x000a__x000a__x000a__x000a__x000a_________________x000a__x000a_02/11/2018_x000a_02/11/2018_x000a__x000a__x000a__x000a__x000a__x000a__x000a__x000a_"/>
    <s v="31/07/2020_x000a_31/07/2020_x000a_31/07/2020_x000a__x000a__x000a__x000a__x000a__x000a__x000a__x000a_________________x000a__x000a_31/07/2020_x000a_31/07/2020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31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4"/>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30/03/2020_x000a_19/03/2020_x000a_27/04/2020_x000a_30/06/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6/2020_x000a_30/06/2020_x000a__x000a__x000a__x000a__x000a__x000a__x000a__x000a__x000a_________________x000a__x000a_30/06/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9"/>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o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30/06/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x v="3"/>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22/04/2020_x000a_22/04/2020_x000a__x000a__x000a__x000a__x000a__x000a__x000a__x000a__x000a_________________x000a__x000a_13/05/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actos administrativos."/>
    <x v="4"/>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2"/>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02/04/2020_x000a__x000a__x000a__x000a__x000a__x000a__x000a__x000a__x000a__x000a_________________x000a__x000a_02/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Consulta y préstamo de documentos."/>
    <x v="4"/>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3"/>
    <s v="La valoración del riesgo después de controles bajo de improbable a rara vez en la escala de probabilidad con un impacto mayor , en consecuencia mantiene la ubicación del riesgo en zona resultante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30/06/2020_x000a_30/06/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30/06/2020_x000a_30/06/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Actualizar instrumentos archivísticos."/>
    <x v="4"/>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12/2020_x000a__x000a__x000a__x000a__x000a__x000a__x000a__x000a__x000a__x000a_________________x000a__x000a_30/12/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x v="4"/>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30/06/2020_x000a_30/06/2020_x000a__x000a__x000a__x000a__x000a__x000a__x000a__x000a__x000a_________________x000a__x000a_30/06/2020_x000a_30/06/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se ajusta explicación de valoración obtenida luego de controles, ya que el riesgo para de ser &quot;débil a&quot; fuerte&quot;."/>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x v="4"/>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x v="3"/>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iv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8"/>
    <s v="durante la liquidación de nómina con errores o fallas en la plataforma o sistema usado para la liquidación de nómina para el otorgamiento de beneficios salariales (prima técnica, antigüedad, vacaciones, etc.)."/>
    <x v="1"/>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4"/>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x v="4"/>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x v="4"/>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3"/>
    <x v="2"/>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x v="5"/>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x v="10"/>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x v="4"/>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2"/>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x v="9"/>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 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1"/>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4"/>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4"/>
    <s v="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2"/>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2"/>
    <s v="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paso de posible a rara vez en la escala de probabilidad con un impacto insignificante, lo cual se debe a que los controles identificados son efectivos."/>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x v="3"/>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3"/>
    <x v="2"/>
    <x v="0"/>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Proporcionar asesoría y asistencia técnica para fortalecer las acciones de internacionalización de la ciudad"/>
    <x v="4"/>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Coordinar y gestionar el relacionamiento estratégico Internacional y los proyectos y programas de cooperación."/>
    <x v="4"/>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Gestionar las oportunidades de proyección, promoción y posicionamiento estratégico internacional."/>
    <x v="4"/>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4"/>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Insignificante (1)"/>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oderado (3)"/>
    <s v="Menor (2)"/>
    <s v="Insignificante (1)"/>
    <s v="Insignificante (1)"/>
    <s v="Moderado (3)"/>
    <x v="2"/>
    <x v="2"/>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3"/>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11/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s v=""/>
    <s v="_x000a__x000a__x000a__x000a_"/>
    <s v=""/>
    <s v=""/>
    <s v="_x000a__x000a__x000a__x000a_"/>
    <s v=""/>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s v="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_x000a__x000a_"/>
    <s v="Moderado_x000a_Moderado_x000a_Moderado_x000a_Moderado_x000a__x000a__x000a__x000a__x000a__x000a_"/>
    <s v="Moderado_x000a_Fuerte_x000a_Fuerte_x000a_Fuerte_x000a__x000a__x000a__x000a__x000a__x000a_"/>
    <s v="Moderado_x000a_Moderado_x000a_Moderado_x000a_Moderado_x000a__x000a_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8/2020_x000a_31/08/2020_x000a_31/08/2020_x000a_31/08/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jecutar las actividades definidas en el plan de sostenimiento y mejora del Sistema de Gestión"/>
    <s v="Incumplimiento parcial de compromisos"/>
    <s v="en  la ejecución del plan  sostenimiento y mejora del sistema de gestión"/>
    <s v="Gestión de procesos"/>
    <s v="Cumplimiento"/>
    <s v="- 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ros. 221 Auditorías como control preventivo y Nro. 222-revisión y ajuste de las tipologías de riesgos._x000a__x000a_Se cambia de Estratégico a Cumplimiento teniendo en cuenta la categoría y que  involucra  la ejecución del plan sostenimiento y mejora del sistema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_x000a__x000a_"/>
    <s v="Moderado_x000a_Moderado_x000a__x000a__x000a__x000a__x000a__x000a__x000a__x000a_"/>
    <s v="Moderado_x000a_Moderado_x000a__x000a__x000a__x000a__x000a__x000a__x000a__x000a_"/>
    <s v="Moderado_x000a_Moderado_x000a__x000a_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8/2020_x000a_31/08/2020_x000a_31/07/2020_x000a__x000a_31/08/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Incumplimiento parcial de compromisos"/>
    <s v="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Probable (4)"/>
    <s v="Mayor (4)"/>
    <s v="Extrema"/>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ón en el Software Emlaze comparando ordenes recibidas con el avance reportado._x000a__x000a__x000a__x000a__x000a__x000a__x000a__x000a__x000a__x000a_________________x000a__x000a_- AP:21 Complementar (Act.10) del procedimiento 2213300PR-098 con el seguimiento de la producció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é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el Registro Distrital publicando los actos administrativos en el "/>
    <s v="Incumplimiento legal"/>
    <s v="con la publicación oportuna e íntegra de los actos administrativos (Registro Distrital)"/>
    <s v="Gestión de procesos"/>
    <s v="Cumplimient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ns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é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ía de Trámites y socialización con usuarios internos._x000a_- AP:22 Socializar con las entidades, organismos y ó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écnico operativo 314-04_x000a_- Técnico operativo 314-04_x000a_- Técnico operativo 314-04_x000a__x000a__x000a__x000a__x000a__x000a__x000a__x000a_________________x000a__x000a__x000a__x000a__x000a__x000a__x000a__x000a__x000a__x000a__x000a_"/>
    <s v="- Estrategia de socialización._x000a_- Evidencias de la actualización en SUIT y Guí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Financier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Menor (2)"/>
    <s v="Moderado (3)"/>
    <s v="Mayor (4)"/>
    <s v="Mayor (4)"/>
    <s v="Insignificante (1)"/>
    <s v="Menor (2)"/>
    <s v="Catastrófico (5)"/>
    <s v="Extrema"/>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Catastrófico (5)"/>
    <s v="Extrem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Insignificante (1)"/>
    <s v="Insignificante (1)"/>
    <s v="Insignificante (1)"/>
    <s v="Insignificante (1)"/>
    <s v="Catastrófico (5)"/>
    <s v="Extrema"/>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Rara vez (1)"/>
    <s v="Catastrófico (5)"/>
    <s v="Extrem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tware con el fin de administrar té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écnico_x000a_- Profesional Universitario 219-09-Asesor-Subdirector Técnico_x000a_- Asesor-Profesional universitario 219-09-Subdirector Técnico_x000a_- Subdirector té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álisis de su verificación._x000a_- Reporte de planchas usadas y aná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1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s v="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 producción por daño, le pondrán el formato &quot;Fuera de servicio&quot;. Queda como evidencia el Cronograma de mantenimiento, formato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 (Actividad 2) indica que Profesional universitario o auxiliar administrativo de coordinación de producción, autorizado(a) por Subdirector(a) de Imprenta, cada vez que se proyecte una respuesta de solicitud de cuantificación Si  la  Subdirección  de  Imprenta  Distrital  por alto    volumen    de    trabajo,    por    tiempo requerido    para    la    entrega,    u    otras especificaciones técnicas,  no le es posible atender el respectivo requerimiento. La(s) fuente(s) de información utilizadas es(son) la programación de la producción. En caso de evidenciar observaciones, desviaciones o diferencias, deberá informarlo por escrito al solicitante que no esta en capacitada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s v="Posible (3)"/>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écnico_x000a__x000a__x000a__x000a__x000a__x000a__x000a__x000a_"/>
    <s v="_x000a_- Registro lista de verificación de requisitos FT-128 diligenciado._x000a__x000a__x000a__x000a__x000a__x000a__x000a__x000a__x000a_________________x000a__x000a__x000a_- Registro de reunión de producción FT-836 diligenciado._x000a__x000a__x000a__x000a__x000a__x000a__x000a__x000a_"/>
    <s v="_x000a_14/08/2019_x000a__x000a__x000a__x000a__x000a__x000a__x000a__x000a__x000a_________________x000a__x000a__x000a_14/08/2019_x000a__x000a__x000a__x000a__x000a__x000a__x000a__x000a_"/>
    <s v="_x000a_18/01/2021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écnico._x000a_- Profesional Especializado 222-30- Subdirector Técnico._x000a_- Profesional universitario 219-09- Subdirector Técnico._x000a__x000a__x000a__x000a__x000a__x000a__x000a__x000a_________________x000a__x000a__x000a__x000a__x000a__x000a__x000a__x000a__x000a__x000a__x000a_"/>
    <s v="- Análisis del Stock mí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 _x000a_- Registros formalizados._x000a_- Procedimiento actualizado PR-116 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la verificación del registro de activos de información"/>
    <s v="Gestión de procesos"/>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9 indica que El Oficial de Seguridad de la Información., autorizado(a) por Jefe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para el inventario, clasificación, etiquetado de información, protección de datos personales y análisis de riesgos de los activos de información (2213200-GS-004).. La(s) fuente(s) de información utilizadas es(son) Registro de información del formato 2213200-FT-367 “Identificación, Valoración y Planes de Tratamiento a los Activos de Información”. En caso de evidenciar observaciones, desviaciones o diferencias, Si se encuentran inconsistencias, se informará mediante memorando electrónico al responsable del proceso, para que se realice los ajustes correspondiente.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13: indica que Oficial de Seguridad de la Información y la Dependencia responsable, autorizado(a) por El Jefe de la Oficina de Tecnologías de la Información y las Comunicaciones, anualmente Verifica las evidencias de la aplicación de los controles definidos por responsable del proceso o responsable designado . La(s) fuente(s) de información utilizadas es(son)  el registro de “Identificación, Valoración y Planes de Tratamiento a los Activos de Información”, las evidencias de los Información”, las evidencias de los controles. . En caso de evidenciar observaciones, desviaciones o diferencia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Mitigación de Riesgos asociados a cada Activo de Información e Identificación, valoración y planes de tratamiento de los Activos de información 2213200-FT-367._x000a_- Seguimiento plan de tratamiento (PR-187) PC #14 indica que Responsable Proceso y/o Responsable Designado y el Oficial de Seguridad de la Información, autorizado(a) por El Jefe de la Oficina de Tecnologías de la Información y las Comunicaciones, anualmente Verifica el cumplimiento de las actividades que componen el plan de mitigación definido para el riesgo y las evidencias correspondientes. . La(s) fuente(s) de información utilizadas es(son) plan de mitigación y las evidencias que dan cuenta de la ejecución de las acciones. En caso de evidenciar observaciones, desviaciones o diferencia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 _x0009__x000a_Fortalecer los procedimientos PR-187 y PR-116 con base en las metodologías y lineamientos nacionales y distritales vigentes._x000a__x000a_AM: Nro. 2-2020 Actividad 2_x000a__x000a__x000a__x000a__x000a__x000a__x000a__x000a_"/>
    <s v="- Jefe de la OTIC_x000a__x000a__x000a__x000a__x000a__x000a__x000a__x000a__x000a__x000a_________________x000a__x000a_- Jefe de la OTIC_x000a_- Jefe de la OTIC_x000a__x000a__x000a__x000a__x000a__x000a__x000a__x000a_"/>
    <s v="- PR-187actualizado._x000a__x000a__x000a__x000a__x000a__x000a__x000a__x000a__x000a__x000a_________________x000a__x000a_- PR-187actualizado._x000a_- PR-187actualizado._x000a__x000a__x000a__x000a__x000a__x000a__x000a__x000a_"/>
    <s v="01/04/2020_x000a__x000a__x000a__x000a__x000a__x000a__x000a__x000a__x000a__x000a_________________x000a__x000a_01/04/2020_x000a_01/04/2020_x000a__x000a__x000a__x000a__x000a__x000a__x000a__x000a_"/>
    <s v="31/07/2020_x000a__x000a__x000a__x000a__x000a__x000a__x000a__x000a__x000a__x000a_________________x000a__x000a_31/07/2020_x000a_31/07/2020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 Registros formalizados.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8/2020_x000a_31/08/2020_x000a_31/08/2020_x000a_31/08/2020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Desarrollar la gestión de soluciones tecnológicas"/>
    <s v="Supervisión inapropiada"/>
    <s v="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x v="10"/>
  </r>
  <r>
    <x v="10"/>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x v="10"/>
  </r>
  <r>
    <x v="10"/>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La(s) fuente(s) de información utilizadas es(son) Registro de solicitud de servicios TIC en la Secretaría General. En caso de evidenciar observaciones, desviaciones o diferencias, se debe devolver el formato y se cierra la solicitud. Queda como evidencia solicitud de servicios TIC en la Secretaría General, Sistema de gestión de servicios._x000a_- (PR-272 PC#1)  indica que el profesional de la Oficina de Tecnologías de la Información, autorizado(a) por Jefe de la Oficina TIC´s,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Queda como evidencia Log de eventos._x000a_- (PR-273 PC# 4)  indica que el profesional de la Oficina de Tecnologías de la Información, autorizado(a) por Jefe de la Oficina TIC´s,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En caso de evidenciar observaciones, desviaciones o diferencias, se corrige cualquier situación anormal identificada. Queda como evidencia log de bases de dat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 (PR-109 PC#4) indica que el profesional de la Oficina de Tecnologías de la Información,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06/09/2020_x000a__x000a__x000a__x000a_________________x000a__x000a_31/08/2020_x000a_31/08/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2"/>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_x000a__x000a__x000a__x000a_________________x000a__x000a_31/08/2020_x000a_31/08/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4"/>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6) &quot;Formulación, ejecución y seguimiento al Plan Institucional de Gestión Ambiental - PIGA &quot; indica que la Mesa técnica de Apoyo en Gestión Ambiental y el Comité Institucional de Gestión y Desempeño, autorizado(a) por la Resolución 494 de 2019, cada cuatro años revisan que 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se aprueba el plan. Queda como evidencia Plan Institucional de Gestión ambiental –PIGA (Aprobado), Acta 2211600-FT-008: Mesa Técnica de apoyo en Gestión Ambiental y Acta 2211600-FT-008: Comité Institucional de Gestión y Desempeño Alcaldía Mayor de Bogotá D.C._x000a_- PR -203 (PC # 7) &quot;Formulación, ejecución y seguimiento al Plan Institucional de Gestión Ambiental - PIGA &quot; indica que La Mesa técnica de Apoyo en Gestión Ambiental y el Comité Institucional de Gestión y Desempeño, autorizado(a) por la Resolución 494 de 2019, anualmente revisa que el Plan de Acción anual d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queda el PIGA aprobado. Queda como evidencia Plan de acción anual del Plan Institucional de Gestión ambiental –PIGA (Aprobado), Acta 2211600-FT-008: Mesa Técnica de apoyo en Gestión Ambiental y Acta 2211600-FT-008: Comité Institucional de Gestión y Desempeño Alcaldía Mayor de Bogotá D.C..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en caso contrario queda aprobada. Queda como evidencia Acta 2211600-FT-008 o Evidencia de reunión 2213100-FT-449 de la verificación y aprobación de la Matriz de aspectos y potenciales impactos ambientales y la Matriz de riesgo ambiental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 -203 (PC # 14)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Interlocutores PIGA realizarán los ajustes pertinentes, los cuales serán presentados en la siguiente Mesa Técnic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 Director(a) Administrativos y Financiero_x000a__x000a__x000a__x000a__x000a__x000a__x000a__x000a_________________x000a__x000a_- Director(a) Administrativos y Financiero_x000a__x000a__x000a__x000a__x000a__x000a__x000a__x000a__x000a_"/>
    <s v="- Propuesta de procedimiento_x000a_- Propuesta de procedimiento_x000a_- Propuesta de procedimiento_x000a__x000a__x000a__x000a__x000a__x000a__x000a__x000a_________________x000a__x000a_- Propuesta de procedimiento_x000a__x000a__x000a__x000a__x000a__x000a__x000a__x000a__x000a_"/>
    <s v="02/11/2018_x000a_02/11/2018_x000a_02/11/2018_x000a__x000a__x000a__x000a__x000a__x000a__x000a__x000a_________________x000a__x000a_02/11/2018_x000a__x000a__x000a__x000a__x000a__x000a__x000a__x000a__x000a_"/>
    <s v="31/08/2020_x000a_31/08/2020_x000a_31/08/2020_x000a__x000a__x000a__x000a__x000a__x000a__x000a__x000a_________________x000a__x000a_31/08/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31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Prestar los servicios de apoyo administrativo "/>
    <s v="Errores (fallas o deficiencias)"/>
    <s v="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5) &quot;Administración del parque automotor&quot;: indica que el Profesional o técnico de la Subdirección de Servicios Administrativos, autorizado(a) por el/la Subdirector(a) de Servicios Administrativos, cada vez que se realice un mantenimiento verifica su cumplimiento conforme con lo solicitado. La(s) fuente(s) de información utilizadas es(son) la remisión y/o autorización del mantenimiento. En caso de evidenciar observaciones, desviaciones o diferencias, el profesional o técnico solicita al taller contratado la intervención necesaria, en caso contrario lo recibe a satisfacción. Queda como evidencia el “Acta de entrega y recibido a satisfacción”._x000a_- PR-152 (Act. #8) &quot;Administración del parque automotor&quot;: indica que el auxiliar Administrativo, autorizado(a) por el/la Subdirector(a) de Servicios Administrativos, cada vez que reciba la factura  verifica contra la información de las colillas de tanqueo. La(s) fuente(s) de información utilizadas es(son) el Sistema Hoja de Vida de Vehículos. En caso de evidenciar observaciones, desviaciones o diferencias, el auxiliar administrativo solicita por correo electrónico al área de facturación los ajustes necesarios, en caso contrario se registra la información en el sistema. Queda como evidencia la información en el Sistema Hoja de Vida de Vehículos y correo electrónico de observaciones._x000a_- PR-363 (PC 5) &quot;Uso de Espacios&quot; indica que el profesional, técnico operativo o auxiliar administrativo de la sede, autorizado(a) por el/la Subdirector(a)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 AP:# 39(ACT.2 ): Realizar la revisión y propuesta al procedimiento prestación de servicios administrativos y demás documentos asociados._x000a_- AP:# 39(ACT.2 ): Realizar la revisión y propuesta al procedimiento prestación de servicios administrativos y demás documentos asociados.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Propuesta de procedimiento prestación de servicios administrativos_x000a_- Publicación de documentos en aplicativo SIG_x000a_- Talleres ejecutados_x000a__x000a__x000a__x000a__x000a__x000a__x000a__x000a_________________x000a__x000a_- Propuesta de procedimiento prestación de servicios administrativos_x000a_- Propuesta de procedimiento prestación de servicios administrativos_x000a_- Propuesta de procedimiento_x000a_- Propuesta de procedimiento_x000a_- Propuesta de procedimiento_x000a__x000a__x000a__x000a__x000a_"/>
    <s v="21/09/2018_x000a_21/09/2018_x000a_21/09/2018_x000a__x000a__x000a__x000a__x000a__x000a__x000a__x000a_________________x000a__x000a_21/09/2018_x000a_21/09/2018_x000a_02/11/2018_x000a_02/11/2018_x000a_02/11/2018_x000a__x000a__x000a__x000a__x000a_"/>
    <s v="31/07/2020_x000a_31/07/2020_x000a_22/07/2020_x000a__x000a__x000a__x000a__x000a__x000a__x000a__x000a_________________x000a__x000a_31/07/2020_x000a_31/07/2020_x000a_31/08/2020_x000a_31/08/2020_x000a_31/08/2020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31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Realizar la adquisición del bien o servicio y su legalización"/>
    <s v="Errores (fallas o deficiencias)"/>
    <s v="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Realizar la adquisición del bien o servicio y su legalización "/>
    <s v="Desvío de recursos físicos o económicos"/>
    <s v="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1/08/2020_x000a_31/08/2020_x000a_31/12/2020_x000a__x000a__x000a__x000a__x000a__x000a__x000a__x000a_________________x000a__x000a_31/08/2020_x000a_31/08/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Prestar los servicios de mantenimiento de las edificaciones, maquinaria y equipos de la Entidad."/>
    <s v="Errores (fallas o deficiencias)"/>
    <s v="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Servicios Administrativos_x000a_- Subdirector Servicios Administrativos_x000a_- Subdirector Servicios Administrativos_x000a__x000a__x000a__x000a__x000a__x000a__x000a__x000a_________________x000a__x000a_- Subdirector Servicios Administrativos_x000a_- Subdirector Servicios Administrativos_x000a__x000a__x000a__x000a__x000a__x000a__x000a__x000a_"/>
    <s v="- Propuesta de procedimientos_x000a_- Propuesta de procedimientos_x000a_- Propuesta de procedimientos_x000a__x000a__x000a__x000a__x000a__x000a__x000a__x000a_________________x000a__x000a_- Propuesta de procedimientos_x000a_- Propuesta de procedimientos_x000a__x000a__x000a__x000a__x000a__x000a__x000a__x000a_"/>
    <s v="02/11/2018_x000a_02/11/2018_x000a_02/11/2018_x000a__x000a__x000a__x000a__x000a__x000a__x000a__x000a_________________x000a__x000a_02/11/2018_x000a_02/11/2018_x000a__x000a__x000a__x000a__x000a__x000a__x000a__x000a_"/>
    <s v="31/07/2020_x000a_31/07/2020_x000a_31/07/2020_x000a__x000a__x000a__x000a__x000a__x000a__x000a__x000a_________________x000a__x000a_31/07/2020_x000a_31/07/2020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31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30/03/2020_x000a_19/03/2020_x000a_27/04/2020_x000a_30/06/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6/2020_x000a_30/06/2020_x000a__x000a__x000a__x000a__x000a__x000a__x000a__x000a__x000a_________________x000a__x000a_30/06/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o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30/06/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22/04/2020_x000a_22/04/2020_x000a__x000a__x000a__x000a__x000a__x000a__x000a__x000a__x000a_________________x000a__x000a_13/05/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02/04/2020_x000a__x000a__x000a__x000a__x000a__x000a__x000a__x000a__x000a__x000a_________________x000a__x000a_02/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del riesgo después de controles bajo de improbable a rara vez en la escala de probabilidad con un impacto mayor , en consecuencia mantiene la ubicación del riesgo en zona resultante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30/06/2020_x000a_30/06/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30/06/2020_x000a_30/06/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12/2020_x000a__x000a__x000a__x000a__x000a__x000a__x000a__x000a__x000a__x000a_________________x000a__x000a_30/12/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30/06/2020_x000a_30/06/2020_x000a__x000a__x000a__x000a__x000a__x000a__x000a__x000a__x000a_________________x000a__x000a_30/06/2020_x000a_30/06/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se ajusta explicación de valoración obtenida luego de controles, ya que el riesgo para de ser &quot;débil a&quot; fuerte&quot;."/>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6"/>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iv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 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as peticiones ciudadanas, que ingresan al Sistema Distrital para la Gestión de Peticiones Ciudadanas, brindar el soporte funcional y evaluar la conformidad de las respuestas emitidas."/>
    <s v="Errores (fallas o deficiencias)"/>
    <s v="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s v="Casi seguro (5)"/>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9"/>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8"/>
        <item x="4"/>
        <item x="7"/>
        <item x="1"/>
        <item x="12"/>
        <item x="3"/>
        <item x="5"/>
        <item x="10"/>
        <item x="6"/>
        <item x="9"/>
        <item x="11"/>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7">
      <pivotArea type="all" dataOnly="0" outline="0" fieldPosition="0"/>
    </format>
    <format dxfId="46">
      <pivotArea outline="0" collapsedLevelsAreSubtotals="1" fieldPosition="0"/>
    </format>
    <format dxfId="45">
      <pivotArea field="4" type="button" dataOnly="0" labelOnly="1" outline="0" axis="axisRow" fieldPosition="0"/>
    </format>
    <format dxfId="44">
      <pivotArea field="2" type="button" dataOnly="0" labelOnly="1" outline="0" axis="axisRow" fieldPosition="1"/>
    </format>
    <format dxfId="43">
      <pivotArea dataOnly="0" labelOnly="1" fieldPosition="0">
        <references count="1">
          <reference field="4" count="0"/>
        </references>
      </pivotArea>
    </format>
    <format dxfId="42">
      <pivotArea dataOnly="0" labelOnly="1" fieldPosition="0">
        <references count="1">
          <reference field="4" count="0" defaultSubtotal="1"/>
        </references>
      </pivotArea>
    </format>
    <format dxfId="41">
      <pivotArea dataOnly="0" labelOnly="1" grandRow="1" outline="0" fieldPosition="0"/>
    </format>
    <format dxfId="40">
      <pivotArea dataOnly="0" labelOnly="1" fieldPosition="0">
        <references count="2">
          <reference field="2" count="5">
            <x v="0"/>
            <x v="2"/>
            <x v="8"/>
            <x v="9"/>
            <x v="12"/>
          </reference>
          <reference field="4" count="1" selected="0">
            <x v="0"/>
          </reference>
        </references>
      </pivotArea>
    </format>
    <format dxfId="39">
      <pivotArea dataOnly="0" labelOnly="1" fieldPosition="0">
        <references count="2">
          <reference field="2" count="8">
            <x v="1"/>
            <x v="3"/>
            <x v="4"/>
            <x v="5"/>
            <x v="6"/>
            <x v="7"/>
            <x v="10"/>
            <x v="11"/>
          </reference>
          <reference field="4" count="1" selected="0">
            <x v="1"/>
          </reference>
        </references>
      </pivotArea>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3"/>
        <item x="0"/>
        <item x="1"/>
        <item x="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2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1"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1"/>
        <item x="7"/>
        <item x="3"/>
        <item x="6"/>
        <item x="0"/>
        <item x="16"/>
        <item x="2"/>
        <item x="12"/>
        <item x="10"/>
        <item x="8"/>
        <item x="15"/>
        <item x="4"/>
        <item x="1"/>
        <item x="5"/>
        <item x="9"/>
        <item x="13"/>
        <item x="14"/>
        <item m="1" x="17"/>
        <item t="default"/>
      </items>
    </pivotField>
  </pivotFields>
  <rowFields count="1">
    <field x="89"/>
  </rowFields>
  <rowItems count="18">
    <i>
      <x/>
    </i>
    <i>
      <x v="1"/>
    </i>
    <i>
      <x v="2"/>
    </i>
    <i>
      <x v="3"/>
    </i>
    <i>
      <x v="4"/>
    </i>
    <i>
      <x v="5"/>
    </i>
    <i>
      <x v="6"/>
    </i>
    <i>
      <x v="7"/>
    </i>
    <i>
      <x v="8"/>
    </i>
    <i>
      <x v="9"/>
    </i>
    <i>
      <x v="10"/>
    </i>
    <i>
      <x v="11"/>
    </i>
    <i>
      <x v="12"/>
    </i>
    <i>
      <x v="13"/>
    </i>
    <i>
      <x v="14"/>
    </i>
    <i>
      <x v="15"/>
    </i>
    <i>
      <x v="16"/>
    </i>
    <i t="grand">
      <x/>
    </i>
  </rowItems>
  <colItems count="1">
    <i/>
  </colItems>
  <dataFields count="1">
    <dataField name="Número de riesgos" fld="3" subtotal="count" baseField="0" baseItem="0"/>
  </dataFields>
  <formats count="10">
    <format dxfId="25">
      <pivotArea type="all" dataOnly="0" outline="0" fieldPosition="0"/>
    </format>
    <format dxfId="24">
      <pivotArea outline="0" collapsedLevelsAreSubtotals="1" fieldPosition="0"/>
    </format>
    <format dxfId="23">
      <pivotArea dataOnly="0" labelOnly="1" grandRow="1" outline="0" fieldPosition="0"/>
    </format>
    <format dxfId="22">
      <pivotArea dataOnly="0" labelOnly="1" outline="0" axis="axisValues" fieldPosition="0"/>
    </format>
    <format dxfId="21">
      <pivotArea type="all" dataOnly="0" outline="0" fieldPosition="0"/>
    </format>
    <format dxfId="20">
      <pivotArea outline="0" collapsedLevelsAreSubtotals="1" fieldPosition="0"/>
    </format>
    <format dxfId="19">
      <pivotArea field="89" type="button" dataOnly="0" labelOnly="1" outline="0" axis="axisRow" fieldPosition="0"/>
    </format>
    <format dxfId="18">
      <pivotArea dataOnly="0" labelOnly="1" fieldPosition="0">
        <references count="1">
          <reference field="89" count="0"/>
        </references>
      </pivotArea>
    </format>
    <format dxfId="17">
      <pivotArea dataOnly="0" labelOnly="1" grandRow="1" outline="0" fieldPosition="0"/>
    </format>
    <format dxfId="1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2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8" firstHeaderRow="1" firstDataRow="1" firstDataCol="1"/>
  <pivotFields count="90">
    <pivotField axis="axisRow" showAll="0">
      <items count="23">
        <item x="0"/>
        <item x="20"/>
        <item x="1"/>
        <item x="2"/>
        <item x="3"/>
        <item x="4"/>
        <item x="5"/>
        <item x="6"/>
        <item x="7"/>
        <item x="8"/>
        <item x="10"/>
        <item m="1" x="21"/>
        <item x="9"/>
        <item x="13"/>
        <item x="14"/>
        <item x="18"/>
        <item x="15"/>
        <item x="16"/>
        <item x="17"/>
        <item x="11"/>
        <item x="12"/>
        <item x="19"/>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2">
    <i>
      <x/>
    </i>
    <i>
      <x v="1"/>
    </i>
    <i>
      <x v="2"/>
    </i>
    <i>
      <x v="3"/>
    </i>
    <i>
      <x v="4"/>
    </i>
    <i>
      <x v="5"/>
    </i>
    <i>
      <x v="6"/>
    </i>
    <i>
      <x v="7"/>
    </i>
    <i>
      <x v="8"/>
    </i>
    <i>
      <x v="9"/>
    </i>
    <i>
      <x v="10"/>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37">
      <pivotArea type="all" dataOnly="0" outline="0" fieldPosition="0"/>
    </format>
    <format dxfId="36">
      <pivotArea outline="0" collapsedLevelsAreSubtotals="1" fieldPosition="0"/>
    </format>
    <format dxfId="35">
      <pivotArea field="0" type="button" dataOnly="0" labelOnly="1" outline="0" axis="axisRow" fieldPosition="0"/>
    </format>
    <format dxfId="34">
      <pivotArea dataOnly="0" labelOnly="1" fieldPosition="0">
        <references count="1">
          <reference field="0" count="0"/>
        </references>
      </pivotArea>
    </format>
    <format dxfId="33">
      <pivotArea dataOnly="0" labelOnly="1" grandRow="1" outline="0" fieldPosition="0"/>
    </format>
    <format dxfId="32">
      <pivotArea dataOnly="0" labelOnly="1" outline="0" axis="axisValues" fieldPosition="0"/>
    </format>
    <format dxfId="31">
      <pivotArea type="all" dataOnly="0" outline="0" fieldPosition="0"/>
    </format>
    <format dxfId="30">
      <pivotArea outline="0" collapsedLevelsAreSubtotals="1" fieldPosition="0"/>
    </format>
    <format dxfId="29">
      <pivotArea field="0" type="button" dataOnly="0" labelOnly="1" outline="0" axis="axisRow" fieldPosition="0"/>
    </format>
    <format dxfId="28">
      <pivotArea dataOnly="0" labelOnly="1" fieldPosition="0">
        <references count="1">
          <reference field="0" count="0"/>
        </references>
      </pivotArea>
    </format>
    <format dxfId="27">
      <pivotArea dataOnly="0" labelOnly="1" grandRow="1" outline="0" fieldPosition="0"/>
    </format>
    <format dxfId="2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4">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4">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4">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5"/>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6"/>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7"/>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104"/>
    <col min="2" max="2" width="5.7109375" style="104" customWidth="1"/>
    <col min="3" max="3" width="6.85546875" style="104" customWidth="1"/>
    <col min="4" max="4" width="19.28515625" style="104" customWidth="1"/>
    <col min="5" max="5" width="4.140625" style="104" customWidth="1"/>
    <col min="6" max="6" width="19.7109375" style="104" customWidth="1"/>
    <col min="7" max="7" width="2" style="104" customWidth="1"/>
    <col min="8" max="8" width="19.7109375" style="104" customWidth="1"/>
    <col min="9" max="9" width="2" style="104" customWidth="1"/>
    <col min="10" max="10" width="19.7109375" style="104" customWidth="1"/>
    <col min="11" max="11" width="2.42578125" style="104" customWidth="1"/>
    <col min="12" max="12" width="19.7109375" style="104" customWidth="1"/>
    <col min="13" max="13" width="2.5703125" style="104" customWidth="1"/>
    <col min="14" max="14" width="19.7109375" style="104" customWidth="1"/>
    <col min="15" max="15" width="5.7109375" style="104" customWidth="1"/>
    <col min="16" max="16384" width="11.42578125" style="104"/>
  </cols>
  <sheetData>
    <row r="1" spans="2:18" ht="19.5" customHeight="1" x14ac:dyDescent="0.25"/>
    <row r="2" spans="2:18" ht="27" customHeight="1" x14ac:dyDescent="0.25">
      <c r="B2" s="232" t="s">
        <v>1939</v>
      </c>
      <c r="C2" s="233"/>
      <c r="D2" s="233"/>
      <c r="E2" s="233"/>
      <c r="F2" s="233"/>
      <c r="G2" s="233"/>
      <c r="H2" s="233"/>
      <c r="I2" s="233"/>
      <c r="J2" s="233"/>
      <c r="K2" s="233"/>
      <c r="L2" s="233"/>
      <c r="M2" s="233"/>
      <c r="N2" s="233"/>
      <c r="O2" s="234"/>
    </row>
    <row r="3" spans="2:18" ht="30" customHeight="1" x14ac:dyDescent="0.25">
      <c r="B3" s="235"/>
      <c r="C3" s="236"/>
      <c r="D3" s="236"/>
      <c r="E3" s="236"/>
      <c r="F3" s="236"/>
      <c r="G3" s="236"/>
      <c r="H3" s="236"/>
      <c r="I3" s="236"/>
      <c r="J3" s="236"/>
      <c r="K3" s="236"/>
      <c r="L3" s="236"/>
      <c r="M3" s="236"/>
      <c r="N3" s="236"/>
      <c r="O3" s="237"/>
    </row>
    <row r="4" spans="2:18" ht="19.5" customHeight="1" x14ac:dyDescent="0.25">
      <c r="B4" s="106"/>
      <c r="C4" s="105"/>
      <c r="D4" s="105"/>
      <c r="E4" s="105"/>
      <c r="F4" s="105"/>
      <c r="G4" s="105"/>
      <c r="H4" s="105"/>
      <c r="I4" s="105"/>
      <c r="J4" s="105"/>
      <c r="K4" s="105"/>
      <c r="L4" s="105"/>
      <c r="M4" s="105"/>
      <c r="N4" s="105"/>
      <c r="O4" s="121"/>
    </row>
    <row r="5" spans="2:18" x14ac:dyDescent="0.25">
      <c r="B5" s="106"/>
      <c r="C5" s="108"/>
      <c r="D5" s="107"/>
      <c r="E5" s="108"/>
      <c r="F5" s="107"/>
      <c r="G5" s="108"/>
      <c r="H5" s="107"/>
      <c r="I5" s="108"/>
      <c r="J5" s="107"/>
      <c r="K5" s="108"/>
      <c r="L5" s="107"/>
      <c r="M5" s="108"/>
      <c r="N5" s="107"/>
      <c r="O5" s="121"/>
    </row>
    <row r="6" spans="2:18" ht="40.5" customHeight="1" x14ac:dyDescent="0.25">
      <c r="B6" s="106"/>
      <c r="C6" s="231" t="s">
        <v>307</v>
      </c>
      <c r="D6" s="109" t="str">
        <f>Datos!T2</f>
        <v>Casi seguro (5)</v>
      </c>
      <c r="E6" s="108"/>
      <c r="F6" s="110">
        <f>COUNTIFS(Mapa_Proceso!$N$12:$N$113,$D6,Mapa_Proceso!$O$12:$O$113,F$16)</f>
        <v>0</v>
      </c>
      <c r="G6" s="111"/>
      <c r="H6" s="110">
        <f>COUNTIFS(Mapa_Proceso!$N$12:$N$113,$D6,Mapa_Proceso!$O$12:$O$113,H$16)</f>
        <v>1</v>
      </c>
      <c r="I6" s="111"/>
      <c r="J6" s="112">
        <f>COUNTIFS(Mapa_Proceso!$N$12:$N$113,$D6,Mapa_Proceso!$O$12:$O$113,J$16)</f>
        <v>0</v>
      </c>
      <c r="K6" s="111"/>
      <c r="L6" s="112">
        <f>COUNTIFS(Mapa_Proceso!$N$12:$N$113,$D6,Mapa_Proceso!$O$12:$O$113,L$16)</f>
        <v>2</v>
      </c>
      <c r="M6" s="111"/>
      <c r="N6" s="112">
        <f>COUNTIFS(Mapa_Proceso!$N$12:$N$113,$D6,Mapa_Proceso!$O$12:$O$113,N$16)</f>
        <v>0</v>
      </c>
      <c r="O6" s="121"/>
    </row>
    <row r="7" spans="2:18" ht="12" customHeight="1" x14ac:dyDescent="0.25">
      <c r="B7" s="106"/>
      <c r="C7" s="231"/>
      <c r="D7" s="113"/>
      <c r="E7" s="108"/>
      <c r="F7" s="114"/>
      <c r="G7" s="111"/>
      <c r="H7" s="114"/>
      <c r="I7" s="111"/>
      <c r="J7" s="114"/>
      <c r="K7" s="111"/>
      <c r="L7" s="114"/>
      <c r="M7" s="111"/>
      <c r="N7" s="114"/>
      <c r="O7" s="121"/>
    </row>
    <row r="8" spans="2:18" ht="40.5" customHeight="1" x14ac:dyDescent="0.25">
      <c r="B8" s="106"/>
      <c r="C8" s="231"/>
      <c r="D8" s="109" t="str">
        <f>Datos!T3</f>
        <v>Probable (4)</v>
      </c>
      <c r="E8" s="108"/>
      <c r="F8" s="115">
        <f>COUNTIFS(Mapa_Proceso!$N$12:$N$113,$D8,Mapa_Proceso!$O$12:$O$113,F$16)</f>
        <v>0</v>
      </c>
      <c r="G8" s="111"/>
      <c r="H8" s="110">
        <f>COUNTIFS(Mapa_Proceso!$N$12:$N$113,$D8,Mapa_Proceso!$O$12:$O$113,H$16)</f>
        <v>1</v>
      </c>
      <c r="I8" s="111"/>
      <c r="J8" s="110">
        <f>COUNTIFS(Mapa_Proceso!$N$12:$N$113,$D8,Mapa_Proceso!$O$12:$O$113,J$16)</f>
        <v>0</v>
      </c>
      <c r="K8" s="111"/>
      <c r="L8" s="112">
        <f>COUNTIFS(Mapa_Proceso!$N$12:$N$113,$D8,Mapa_Proceso!$O$12:$O$113,L$16)</f>
        <v>1</v>
      </c>
      <c r="M8" s="111"/>
      <c r="N8" s="112">
        <f>COUNTIFS(Mapa_Proceso!$N$12:$N$113,$D8,Mapa_Proceso!$O$12:$O$113,N$16)</f>
        <v>1</v>
      </c>
      <c r="O8" s="121"/>
    </row>
    <row r="9" spans="2:18" ht="11.25" customHeight="1" x14ac:dyDescent="0.25">
      <c r="B9" s="106"/>
      <c r="C9" s="231"/>
      <c r="D9" s="113"/>
      <c r="E9" s="108"/>
      <c r="F9" s="114"/>
      <c r="G9" s="111"/>
      <c r="H9" s="114"/>
      <c r="I9" s="111"/>
      <c r="J9" s="114"/>
      <c r="K9" s="111"/>
      <c r="L9" s="114"/>
      <c r="M9" s="111"/>
      <c r="N9" s="114"/>
      <c r="O9" s="121"/>
    </row>
    <row r="10" spans="2:18" ht="40.5" customHeight="1" x14ac:dyDescent="0.25">
      <c r="B10" s="106"/>
      <c r="C10" s="231"/>
      <c r="D10" s="109" t="str">
        <f>Datos!T4</f>
        <v>Posible (3)</v>
      </c>
      <c r="E10" s="108"/>
      <c r="F10" s="116">
        <f>COUNTIFS(Mapa_Proceso!$N$12:$N$113,$D10,Mapa_Proceso!$O$12:$O$113,F$16)</f>
        <v>0</v>
      </c>
      <c r="G10" s="111"/>
      <c r="H10" s="115">
        <f>COUNTIFS(Mapa_Proceso!$N$12:$N$113,$D10,Mapa_Proceso!$O$12:$O$113,H$16)</f>
        <v>6</v>
      </c>
      <c r="I10" s="111"/>
      <c r="J10" s="110">
        <f>COUNTIFS(Mapa_Proceso!$N$12:$N$113,$D10,Mapa_Proceso!$O$12:$O$113,J$16)</f>
        <v>6</v>
      </c>
      <c r="K10" s="111"/>
      <c r="L10" s="112">
        <f>COUNTIFS(Mapa_Proceso!$N$12:$N$113,$D10,Mapa_Proceso!$O$12:$O$113,L$16)</f>
        <v>3</v>
      </c>
      <c r="M10" s="111"/>
      <c r="N10" s="112">
        <f>COUNTIFS(Mapa_Proceso!$N$12:$N$113,$D10,Mapa_Proceso!$O$12:$O$113,N$16)</f>
        <v>3</v>
      </c>
      <c r="O10" s="121"/>
      <c r="Q10" s="175"/>
      <c r="R10" s="176"/>
    </row>
    <row r="11" spans="2:18" ht="9" customHeight="1" thickBot="1" x14ac:dyDescent="0.3">
      <c r="B11" s="106"/>
      <c r="C11" s="231"/>
      <c r="D11" s="113"/>
      <c r="E11" s="108"/>
      <c r="F11" s="114"/>
      <c r="G11" s="111"/>
      <c r="H11" s="114"/>
      <c r="I11" s="111"/>
      <c r="J11" s="114"/>
      <c r="K11" s="111"/>
      <c r="L11" s="114"/>
      <c r="M11" s="111"/>
      <c r="N11" s="114"/>
      <c r="O11" s="121"/>
    </row>
    <row r="12" spans="2:18" ht="40.5" customHeight="1" thickTop="1" thickBot="1" x14ac:dyDescent="0.3">
      <c r="B12" s="106"/>
      <c r="C12" s="231"/>
      <c r="D12" s="109" t="str">
        <f>Datos!T5</f>
        <v>Improbable (2)</v>
      </c>
      <c r="E12" s="108"/>
      <c r="F12" s="116">
        <f>COUNTIFS(Mapa_Proceso!$N$12:$N$113,$D12,Mapa_Proceso!$O$12:$O$113,F$16)</f>
        <v>0</v>
      </c>
      <c r="G12" s="111"/>
      <c r="H12" s="116">
        <f>COUNTIFS(Mapa_Proceso!$N$12:$N$113,$D12,Mapa_Proceso!$O$12:$O$113,H$16)</f>
        <v>1</v>
      </c>
      <c r="I12" s="111"/>
      <c r="J12" s="115">
        <f>COUNTIFS(Mapa_Proceso!$N$12:$N$113,$D12,Mapa_Proceso!$O$12:$O$113,J$16)</f>
        <v>3</v>
      </c>
      <c r="K12" s="111"/>
      <c r="L12" s="173">
        <f>COUNTIFS(Mapa_Proceso!$N$12:$N$113,$D12,Mapa_Proceso!$O$12:$O$113,L$16)</f>
        <v>3</v>
      </c>
      <c r="M12" s="111"/>
      <c r="N12" s="112">
        <f>COUNTIFS(Mapa_Proceso!$N$12:$N$113,$D12,Mapa_Proceso!$O$12:$O$113,N$16)</f>
        <v>1</v>
      </c>
      <c r="O12" s="121"/>
      <c r="Q12" s="175"/>
      <c r="R12" s="177" t="s">
        <v>1941</v>
      </c>
    </row>
    <row r="13" spans="2:18" ht="9.75" customHeight="1" thickTop="1" x14ac:dyDescent="0.25">
      <c r="B13" s="106"/>
      <c r="C13" s="231"/>
      <c r="D13" s="113"/>
      <c r="E13" s="108"/>
      <c r="F13" s="114"/>
      <c r="G13" s="111"/>
      <c r="H13" s="114"/>
      <c r="I13" s="111"/>
      <c r="J13" s="114"/>
      <c r="K13" s="111"/>
      <c r="L13" s="114"/>
      <c r="M13" s="111"/>
      <c r="N13" s="114"/>
      <c r="O13" s="121"/>
    </row>
    <row r="14" spans="2:18" ht="40.5" customHeight="1" x14ac:dyDescent="0.25">
      <c r="B14" s="106"/>
      <c r="C14" s="231"/>
      <c r="D14" s="109" t="s">
        <v>144</v>
      </c>
      <c r="E14" s="108"/>
      <c r="F14" s="116">
        <f>COUNTIFS(Mapa_Proceso!$N$12:$N$113,$D14,Mapa_Proceso!$O$12:$O$113,F$16)</f>
        <v>0</v>
      </c>
      <c r="G14" s="111"/>
      <c r="H14" s="116">
        <f>COUNTIFS(Mapa_Proceso!$N$12:$N$113,$D14,Mapa_Proceso!$O$12:$O$113,H$16)</f>
        <v>3</v>
      </c>
      <c r="I14" s="111"/>
      <c r="J14" s="115">
        <f>COUNTIFS(Mapa_Proceso!$N$12:$N$113,$D14,Mapa_Proceso!$O$12:$O$113,J$16)</f>
        <v>23</v>
      </c>
      <c r="K14" s="111"/>
      <c r="L14" s="110">
        <f>COUNTIFS(Mapa_Proceso!$N$12:$N$113,$D14,Mapa_Proceso!$O$12:$O$113,L$16)</f>
        <v>34</v>
      </c>
      <c r="M14" s="111"/>
      <c r="N14" s="112">
        <f>COUNTIFS(Mapa_Proceso!$N$12:$N$113,$D14,Mapa_Proceso!$O$12:$O$113,N$16)</f>
        <v>10</v>
      </c>
      <c r="O14" s="121"/>
    </row>
    <row r="15" spans="2:18" ht="27.75" customHeight="1" x14ac:dyDescent="0.25">
      <c r="B15" s="106"/>
      <c r="C15" s="108"/>
      <c r="D15" s="107"/>
      <c r="E15" s="108"/>
      <c r="F15" s="107"/>
      <c r="G15" s="108"/>
      <c r="H15" s="107"/>
      <c r="I15" s="108"/>
      <c r="J15" s="107"/>
      <c r="K15" s="108"/>
      <c r="L15" s="107"/>
      <c r="M15" s="108"/>
      <c r="N15" s="107"/>
      <c r="O15" s="121"/>
    </row>
    <row r="16" spans="2:18" ht="41.25" customHeight="1" x14ac:dyDescent="0.25">
      <c r="B16" s="106"/>
      <c r="C16" s="108"/>
      <c r="D16" s="108"/>
      <c r="E16" s="108"/>
      <c r="F16" s="109" t="str">
        <f>Datos!U6</f>
        <v>Insignificante (1)</v>
      </c>
      <c r="G16" s="117"/>
      <c r="H16" s="109" t="str">
        <f>Datos!U5</f>
        <v>Menor (2)</v>
      </c>
      <c r="I16" s="117"/>
      <c r="J16" s="109" t="str">
        <f>Datos!U4</f>
        <v>Moderado (3)</v>
      </c>
      <c r="K16" s="117"/>
      <c r="L16" s="109" t="str">
        <f>Datos!U3</f>
        <v>Mayor (4)</v>
      </c>
      <c r="M16" s="117"/>
      <c r="N16" s="109" t="str">
        <f>Datos!U2</f>
        <v>Catastrófico (5)</v>
      </c>
      <c r="O16" s="121"/>
    </row>
    <row r="17" spans="2:15" ht="41.25" customHeight="1" x14ac:dyDescent="0.25">
      <c r="B17" s="106"/>
      <c r="C17" s="108"/>
      <c r="D17" s="108"/>
      <c r="E17" s="108"/>
      <c r="F17" s="118"/>
      <c r="G17" s="119"/>
      <c r="H17" s="118"/>
      <c r="I17" s="119"/>
      <c r="J17" s="120" t="s">
        <v>306</v>
      </c>
      <c r="K17" s="119"/>
      <c r="L17" s="118"/>
      <c r="M17" s="119"/>
      <c r="N17" s="118"/>
      <c r="O17" s="121"/>
    </row>
    <row r="18" spans="2:15" ht="18" customHeight="1" x14ac:dyDescent="0.25">
      <c r="B18" s="106"/>
      <c r="C18" s="108"/>
      <c r="D18" s="108"/>
      <c r="E18" s="108"/>
      <c r="F18" s="108"/>
      <c r="G18" s="108"/>
      <c r="H18" s="108"/>
      <c r="I18" s="108"/>
      <c r="J18" s="108"/>
      <c r="K18" s="108"/>
      <c r="L18" s="108"/>
      <c r="M18" s="108"/>
      <c r="N18" s="108"/>
      <c r="O18" s="121"/>
    </row>
    <row r="19" spans="2:15" ht="26.25" customHeight="1" x14ac:dyDescent="0.25">
      <c r="B19" s="106"/>
      <c r="C19" s="108"/>
      <c r="D19" s="120" t="s">
        <v>237</v>
      </c>
      <c r="E19" s="108"/>
      <c r="F19" s="122">
        <f>F10+F12+F14+H12+H14</f>
        <v>4</v>
      </c>
      <c r="G19" s="111"/>
      <c r="H19" s="122">
        <f>F8+H10+J12+J14</f>
        <v>32</v>
      </c>
      <c r="I19" s="111"/>
      <c r="J19" s="122">
        <f>F6+H6+H8+J8+J10+L12+L14</f>
        <v>45</v>
      </c>
      <c r="K19" s="111"/>
      <c r="L19" s="122">
        <f>J6+L6+N6+L8+N8+L10+N10+N12+N14</f>
        <v>21</v>
      </c>
      <c r="M19" s="119"/>
      <c r="N19" s="119"/>
      <c r="O19" s="121"/>
    </row>
    <row r="20" spans="2:15" ht="26.25" customHeight="1" x14ac:dyDescent="0.3">
      <c r="B20" s="106"/>
      <c r="C20" s="108"/>
      <c r="D20" s="123">
        <f>SUM(F6:N14)</f>
        <v>102</v>
      </c>
      <c r="E20" s="108"/>
      <c r="F20" s="124" t="s">
        <v>308</v>
      </c>
      <c r="G20" s="125"/>
      <c r="H20" s="126" t="s">
        <v>86</v>
      </c>
      <c r="I20" s="125"/>
      <c r="J20" s="127" t="s">
        <v>309</v>
      </c>
      <c r="K20" s="125"/>
      <c r="L20" s="128" t="s">
        <v>310</v>
      </c>
      <c r="M20" s="108"/>
      <c r="N20" s="108"/>
      <c r="O20" s="121"/>
    </row>
    <row r="21" spans="2:15" x14ac:dyDescent="0.25">
      <c r="B21" s="129"/>
      <c r="C21" s="130"/>
      <c r="D21" s="130"/>
      <c r="E21" s="130"/>
      <c r="F21" s="130"/>
      <c r="G21" s="130"/>
      <c r="H21" s="130"/>
      <c r="I21" s="130"/>
      <c r="J21" s="130"/>
      <c r="K21" s="130"/>
      <c r="L21" s="130"/>
      <c r="M21" s="130"/>
      <c r="N21" s="130"/>
      <c r="O21" s="131"/>
    </row>
  </sheetData>
  <sheetProtection algorithmName="SHA-512" hashValue="KYwR0EhkxNC5HzHCf6Efjq1FofWms1QzazNZjYQUi/5vrrHbKuGbDcKbun/cBclR0JqVHoBVFxgL9Nc5fE8FIA==" saltValue="QMrtN1ROHr9d6xrrJDEhlg=="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1" t="s">
        <v>236</v>
      </c>
      <c r="C2" s="91" t="s">
        <v>238</v>
      </c>
      <c r="D2" s="91" t="s">
        <v>290</v>
      </c>
    </row>
    <row r="3" spans="2:5" x14ac:dyDescent="0.25">
      <c r="B3" t="s">
        <v>326</v>
      </c>
      <c r="C3" t="s">
        <v>54</v>
      </c>
      <c r="D3" s="148">
        <v>11</v>
      </c>
    </row>
    <row r="4" spans="2:5" x14ac:dyDescent="0.25">
      <c r="C4" t="s">
        <v>81</v>
      </c>
      <c r="D4" s="148">
        <v>2</v>
      </c>
    </row>
    <row r="5" spans="2:5" x14ac:dyDescent="0.25">
      <c r="C5" t="s">
        <v>105</v>
      </c>
      <c r="D5" s="148">
        <v>5</v>
      </c>
    </row>
    <row r="6" spans="2:5" x14ac:dyDescent="0.25">
      <c r="B6" s="103"/>
      <c r="C6" s="103" t="s">
        <v>126</v>
      </c>
      <c r="D6" s="149">
        <v>3</v>
      </c>
    </row>
    <row r="7" spans="2:5" x14ac:dyDescent="0.25">
      <c r="B7" s="95" t="s">
        <v>1909</v>
      </c>
      <c r="C7" s="95" t="s">
        <v>81</v>
      </c>
      <c r="D7" s="150">
        <v>12</v>
      </c>
    </row>
    <row r="8" spans="2:5" x14ac:dyDescent="0.25">
      <c r="B8" s="95"/>
      <c r="C8" s="95" t="s">
        <v>105</v>
      </c>
      <c r="D8" s="150">
        <v>5</v>
      </c>
    </row>
    <row r="9" spans="2:5" x14ac:dyDescent="0.25">
      <c r="B9" s="103"/>
      <c r="C9" s="103" t="s">
        <v>126</v>
      </c>
      <c r="D9" s="149">
        <v>28</v>
      </c>
    </row>
    <row r="10" spans="2:5" x14ac:dyDescent="0.25">
      <c r="B10" s="95" t="s">
        <v>327</v>
      </c>
      <c r="C10" s="95" t="s">
        <v>105</v>
      </c>
      <c r="D10" s="148">
        <v>2</v>
      </c>
    </row>
    <row r="11" spans="2:5" x14ac:dyDescent="0.25">
      <c r="C11" s="95" t="s">
        <v>126</v>
      </c>
      <c r="D11" s="150">
        <v>30</v>
      </c>
    </row>
    <row r="12" spans="2:5" x14ac:dyDescent="0.25">
      <c r="B12" s="92" t="s">
        <v>328</v>
      </c>
      <c r="C12" s="94" t="s">
        <v>126</v>
      </c>
      <c r="D12" s="151">
        <v>4</v>
      </c>
    </row>
    <row r="13" spans="2:5" x14ac:dyDescent="0.25">
      <c r="B13" s="93" t="s">
        <v>291</v>
      </c>
      <c r="C13" s="92"/>
      <c r="D13" s="152">
        <f>SUM(D3:D12)</f>
        <v>102</v>
      </c>
    </row>
    <row r="14" spans="2:5" x14ac:dyDescent="0.25">
      <c r="D14" s="102"/>
    </row>
    <row r="15" spans="2:5" x14ac:dyDescent="0.25">
      <c r="D15" s="102"/>
    </row>
    <row r="16" spans="2:5" x14ac:dyDescent="0.25">
      <c r="B16" s="102"/>
      <c r="C16" s="102"/>
      <c r="D16" s="102"/>
      <c r="E16" s="102"/>
    </row>
    <row r="17" spans="2:5" x14ac:dyDescent="0.25">
      <c r="B17" s="102"/>
      <c r="C17" s="102"/>
      <c r="D17" s="102"/>
      <c r="E17" s="102"/>
    </row>
    <row r="18" spans="2:5" x14ac:dyDescent="0.25">
      <c r="B18" s="102"/>
      <c r="C18" s="102"/>
      <c r="D18" s="102"/>
      <c r="E18" s="102"/>
    </row>
    <row r="19" spans="2:5" x14ac:dyDescent="0.25">
      <c r="B19" s="102"/>
      <c r="C19" s="102"/>
      <c r="D19" s="102"/>
      <c r="E19" s="102"/>
    </row>
    <row r="20" spans="2:5" x14ac:dyDescent="0.25">
      <c r="B20" s="102"/>
      <c r="C20" s="102"/>
      <c r="D20" s="102"/>
      <c r="E20" s="102"/>
    </row>
    <row r="21" spans="2:5" x14ac:dyDescent="0.25">
      <c r="B21" s="102"/>
      <c r="C21" s="102"/>
      <c r="D21" s="102"/>
      <c r="E21" s="102"/>
    </row>
    <row r="22" spans="2:5" x14ac:dyDescent="0.25">
      <c r="B22" s="102"/>
      <c r="C22" s="102"/>
      <c r="D22" s="102"/>
      <c r="E22" s="102"/>
    </row>
    <row r="23" spans="2:5" x14ac:dyDescent="0.25">
      <c r="B23" s="102"/>
      <c r="C23" s="102"/>
      <c r="D23" s="102"/>
      <c r="E23" s="102"/>
    </row>
    <row r="24" spans="2:5" x14ac:dyDescent="0.25">
      <c r="B24" s="102"/>
      <c r="C24" s="102"/>
      <c r="D24" s="102"/>
      <c r="E24" s="102"/>
    </row>
    <row r="25" spans="2:5" x14ac:dyDescent="0.25">
      <c r="B25" s="102"/>
      <c r="C25" s="102"/>
      <c r="D25" s="102"/>
      <c r="E25" s="102"/>
    </row>
    <row r="26" spans="2:5" x14ac:dyDescent="0.25">
      <c r="B26" s="102"/>
      <c r="C26" s="102"/>
      <c r="D26" s="102"/>
      <c r="E26" s="102"/>
    </row>
    <row r="27" spans="2:5" x14ac:dyDescent="0.25">
      <c r="B27" s="102"/>
      <c r="C27" s="102"/>
      <c r="D27" s="102"/>
      <c r="E27" s="102"/>
    </row>
  </sheetData>
  <sheetProtection algorithmName="SHA-512" hashValue="Z50LGL4aImVmJ3E9fYY5zONzzsOuPsJinv77yvlQBa+QY0bPIvrn2RWs42Y4zJ5jyLooodFY0ioWNLbCCuHT+Q==" saltValue="tFBSeTXyHH+CepN5U0Jgl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104" customWidth="1"/>
    <col min="2" max="2" width="5.7109375" style="104" customWidth="1"/>
    <col min="3" max="3" width="6.85546875" style="104" customWidth="1"/>
    <col min="4" max="4" width="19.28515625" style="104" customWidth="1"/>
    <col min="5" max="5" width="4.140625" style="104" customWidth="1"/>
    <col min="6" max="6" width="19.7109375" style="104" customWidth="1"/>
    <col min="7" max="7" width="2" style="104" customWidth="1"/>
    <col min="8" max="8" width="19.7109375" style="104" customWidth="1"/>
    <col min="9" max="9" width="2" style="104" customWidth="1"/>
    <col min="10" max="10" width="19.7109375" style="104" customWidth="1"/>
    <col min="11" max="11" width="2.42578125" style="104" customWidth="1"/>
    <col min="12" max="12" width="19.7109375" style="104" customWidth="1"/>
    <col min="13" max="13" width="2.5703125" style="104" customWidth="1"/>
    <col min="14" max="14" width="19.7109375" style="104" customWidth="1"/>
    <col min="15" max="15" width="5.7109375" style="104" customWidth="1"/>
    <col min="16" max="16384" width="11.42578125" style="104"/>
  </cols>
  <sheetData>
    <row r="1" spans="2:18" ht="20.25" customHeight="1" x14ac:dyDescent="0.25"/>
    <row r="2" spans="2:18" ht="27" customHeight="1" x14ac:dyDescent="0.25">
      <c r="B2" s="232" t="s">
        <v>1940</v>
      </c>
      <c r="C2" s="233"/>
      <c r="D2" s="233"/>
      <c r="E2" s="233"/>
      <c r="F2" s="233"/>
      <c r="G2" s="233"/>
      <c r="H2" s="233"/>
      <c r="I2" s="233"/>
      <c r="J2" s="233"/>
      <c r="K2" s="233"/>
      <c r="L2" s="233"/>
      <c r="M2" s="233"/>
      <c r="N2" s="233"/>
      <c r="O2" s="234"/>
      <c r="P2" s="134"/>
    </row>
    <row r="3" spans="2:18" ht="30" customHeight="1" x14ac:dyDescent="0.25">
      <c r="B3" s="235"/>
      <c r="C3" s="236"/>
      <c r="D3" s="236"/>
      <c r="E3" s="236"/>
      <c r="F3" s="236"/>
      <c r="G3" s="236"/>
      <c r="H3" s="236"/>
      <c r="I3" s="236"/>
      <c r="J3" s="236"/>
      <c r="K3" s="236"/>
      <c r="L3" s="236"/>
      <c r="M3" s="236"/>
      <c r="N3" s="236"/>
      <c r="O3" s="237"/>
      <c r="P3" s="134"/>
    </row>
    <row r="4" spans="2:18" ht="20.25" customHeight="1" x14ac:dyDescent="0.25">
      <c r="B4" s="106"/>
      <c r="C4" s="108"/>
      <c r="D4" s="108"/>
      <c r="E4" s="108"/>
      <c r="F4" s="108"/>
      <c r="G4" s="108"/>
      <c r="H4" s="108"/>
      <c r="I4" s="108"/>
      <c r="J4" s="108"/>
      <c r="K4" s="108"/>
      <c r="L4" s="108"/>
      <c r="M4" s="108"/>
      <c r="N4" s="108"/>
      <c r="O4" s="121"/>
      <c r="P4" s="106"/>
    </row>
    <row r="5" spans="2:18" x14ac:dyDescent="0.25">
      <c r="B5" s="106"/>
      <c r="C5" s="108"/>
      <c r="D5" s="107"/>
      <c r="E5" s="108"/>
      <c r="F5" s="107"/>
      <c r="G5" s="108"/>
      <c r="H5" s="107"/>
      <c r="I5" s="108"/>
      <c r="J5" s="107"/>
      <c r="K5" s="108"/>
      <c r="L5" s="107"/>
      <c r="M5" s="108"/>
      <c r="N5" s="107"/>
      <c r="O5" s="121"/>
      <c r="P5" s="106"/>
    </row>
    <row r="6" spans="2:18" ht="40.5" customHeight="1" x14ac:dyDescent="0.25">
      <c r="B6" s="106"/>
      <c r="C6" s="231" t="s">
        <v>307</v>
      </c>
      <c r="D6" s="109" t="str">
        <f>Datos!T2</f>
        <v>Casi seguro (5)</v>
      </c>
      <c r="E6" s="108"/>
      <c r="F6" s="110">
        <f>COUNTIFS(Mapa_Proceso!$R$12:$R$113,$D6,Mapa_Proceso!$S$12:$S$113,F$16)</f>
        <v>0</v>
      </c>
      <c r="G6" s="111"/>
      <c r="H6" s="110">
        <f>COUNTIFS(Mapa_Proceso!$R$12:$R$113,$D6,Mapa_Proceso!$S$12:$S$113,H$16)</f>
        <v>0</v>
      </c>
      <c r="I6" s="111"/>
      <c r="J6" s="112">
        <f>COUNTIFS(Mapa_Proceso!$R$12:$R$113,$D6,Mapa_Proceso!$S$12:$S$113,J$16)</f>
        <v>0</v>
      </c>
      <c r="K6" s="111"/>
      <c r="L6" s="112">
        <f>COUNTIFS(Mapa_Proceso!$R$12:$R$113,$D6,Mapa_Proceso!$S$12:$S$113,L$16)</f>
        <v>0</v>
      </c>
      <c r="M6" s="111"/>
      <c r="N6" s="112">
        <f>COUNTIFS(Mapa_Proceso!$R$12:$R$113,$D6,Mapa_Proceso!$S$12:$S$113,N$16)</f>
        <v>0</v>
      </c>
      <c r="O6" s="121"/>
      <c r="P6" s="106"/>
    </row>
    <row r="7" spans="2:18" ht="12" customHeight="1" x14ac:dyDescent="0.25">
      <c r="B7" s="106"/>
      <c r="C7" s="231"/>
      <c r="D7" s="113"/>
      <c r="E7" s="108"/>
      <c r="F7" s="114"/>
      <c r="G7" s="111"/>
      <c r="H7" s="114"/>
      <c r="I7" s="111"/>
      <c r="J7" s="114"/>
      <c r="K7" s="111"/>
      <c r="L7" s="114"/>
      <c r="M7" s="111"/>
      <c r="N7" s="114"/>
      <c r="O7" s="121"/>
      <c r="P7" s="106"/>
    </row>
    <row r="8" spans="2:18" ht="40.5" customHeight="1" x14ac:dyDescent="0.25">
      <c r="B8" s="106"/>
      <c r="C8" s="231"/>
      <c r="D8" s="109" t="str">
        <f>Datos!T3</f>
        <v>Probable (4)</v>
      </c>
      <c r="E8" s="108"/>
      <c r="F8" s="115">
        <f>COUNTIFS(Mapa_Proceso!$R$12:$R$113,$D8,Mapa_Proceso!$S$12:$S$113,F$16)</f>
        <v>0</v>
      </c>
      <c r="G8" s="111"/>
      <c r="H8" s="110">
        <f>COUNTIFS(Mapa_Proceso!$R$12:$R$113,$D8,Mapa_Proceso!$S$12:$S$113,H$16)</f>
        <v>0</v>
      </c>
      <c r="I8" s="111"/>
      <c r="J8" s="110">
        <f>COUNTIFS(Mapa_Proceso!$R$12:$R$113,$D8,Mapa_Proceso!$S$12:$S$113,J$16)</f>
        <v>0</v>
      </c>
      <c r="K8" s="111"/>
      <c r="L8" s="112">
        <f>COUNTIFS(Mapa_Proceso!$R$12:$R$113,$D8,Mapa_Proceso!$S$12:$S$113,L$16)</f>
        <v>1</v>
      </c>
      <c r="M8" s="111"/>
      <c r="N8" s="112">
        <f>COUNTIFS(Mapa_Proceso!$R$12:$R$113,$D8,Mapa_Proceso!$S$12:$S$113,N$16)</f>
        <v>0</v>
      </c>
      <c r="O8" s="121"/>
      <c r="P8" s="106"/>
    </row>
    <row r="9" spans="2:18" ht="11.25" customHeight="1" x14ac:dyDescent="0.25">
      <c r="B9" s="106"/>
      <c r="C9" s="231"/>
      <c r="D9" s="113"/>
      <c r="E9" s="108"/>
      <c r="F9" s="114"/>
      <c r="G9" s="111"/>
      <c r="H9" s="114"/>
      <c r="I9" s="111"/>
      <c r="J9" s="114"/>
      <c r="K9" s="111"/>
      <c r="L9" s="114"/>
      <c r="M9" s="111"/>
      <c r="N9" s="114"/>
      <c r="O9" s="121"/>
      <c r="P9" s="106"/>
    </row>
    <row r="10" spans="2:18" ht="40.5" customHeight="1" x14ac:dyDescent="0.25">
      <c r="B10" s="106"/>
      <c r="C10" s="231"/>
      <c r="D10" s="109" t="str">
        <f>Datos!T4</f>
        <v>Posible (3)</v>
      </c>
      <c r="E10" s="108"/>
      <c r="F10" s="116">
        <f>COUNTIFS(Mapa_Proceso!$R$12:$R$113,$D10,Mapa_Proceso!$S$12:$S$113,F$16)</f>
        <v>2</v>
      </c>
      <c r="G10" s="111"/>
      <c r="H10" s="115">
        <f>COUNTIFS(Mapa_Proceso!$R$12:$R$113,$D10,Mapa_Proceso!$S$12:$S$113,H$16)</f>
        <v>1</v>
      </c>
      <c r="I10" s="111"/>
      <c r="J10" s="110">
        <f>COUNTIFS(Mapa_Proceso!$R$12:$R$113,$D10,Mapa_Proceso!$S$12:$S$113,J$16)</f>
        <v>0</v>
      </c>
      <c r="K10" s="111"/>
      <c r="L10" s="112">
        <f>COUNTIFS(Mapa_Proceso!$R$12:$R$113,$D10,Mapa_Proceso!$S$12:$S$113,L$16)</f>
        <v>0</v>
      </c>
      <c r="M10" s="111"/>
      <c r="N10" s="112">
        <f>COUNTIFS(Mapa_Proceso!$R$12:$R$113,$D10,Mapa_Proceso!$S$12:$S$113,N$16)</f>
        <v>1</v>
      </c>
      <c r="O10" s="121"/>
      <c r="P10" s="106"/>
      <c r="R10" s="176"/>
    </row>
    <row r="11" spans="2:18" ht="9" customHeight="1" thickBot="1" x14ac:dyDescent="0.3">
      <c r="B11" s="106"/>
      <c r="C11" s="231"/>
      <c r="D11" s="113"/>
      <c r="E11" s="108"/>
      <c r="F11" s="114"/>
      <c r="G11" s="111"/>
      <c r="H11" s="114"/>
      <c r="I11" s="111"/>
      <c r="J11" s="114"/>
      <c r="K11" s="111"/>
      <c r="L11" s="114"/>
      <c r="M11" s="111"/>
      <c r="N11" s="114"/>
      <c r="O11" s="121"/>
      <c r="P11" s="106"/>
    </row>
    <row r="12" spans="2:18" ht="40.5" customHeight="1" thickTop="1" thickBot="1" x14ac:dyDescent="0.3">
      <c r="B12" s="106"/>
      <c r="C12" s="231"/>
      <c r="D12" s="109" t="str">
        <f>Datos!T5</f>
        <v>Improbable (2)</v>
      </c>
      <c r="E12" s="108"/>
      <c r="F12" s="116">
        <f>COUNTIFS(Mapa_Proceso!$R$12:$R$113,$D12,Mapa_Proceso!$S$12:$S$113,F$16)</f>
        <v>2</v>
      </c>
      <c r="G12" s="111"/>
      <c r="H12" s="116">
        <f>COUNTIFS(Mapa_Proceso!$R$12:$R$113,$D12,Mapa_Proceso!$S$12:$S$113,H$16)</f>
        <v>2</v>
      </c>
      <c r="I12" s="111"/>
      <c r="J12" s="115">
        <f>COUNTIFS(Mapa_Proceso!$R$12:$R$113,$D12,Mapa_Proceso!$S$12:$S$113,J$16)</f>
        <v>1</v>
      </c>
      <c r="K12" s="111"/>
      <c r="L12" s="173">
        <f>COUNTIFS(Mapa_Proceso!$R$12:$R$113,$D12,Mapa_Proceso!$S$12:$S$113,L$16)</f>
        <v>0</v>
      </c>
      <c r="M12" s="111"/>
      <c r="N12" s="112">
        <f>COUNTIFS(Mapa_Proceso!$R$12:$R$113,$D12,Mapa_Proceso!$S$12:$S$113,N$16)</f>
        <v>0</v>
      </c>
      <c r="O12" s="121"/>
      <c r="P12" s="106"/>
      <c r="R12" s="177" t="s">
        <v>1942</v>
      </c>
    </row>
    <row r="13" spans="2:18" ht="9.75" customHeight="1" thickTop="1" thickBot="1" x14ac:dyDescent="0.3">
      <c r="B13" s="106"/>
      <c r="C13" s="231"/>
      <c r="D13" s="113"/>
      <c r="E13" s="108"/>
      <c r="F13" s="114"/>
      <c r="G13" s="111"/>
      <c r="H13" s="114"/>
      <c r="I13" s="111"/>
      <c r="J13" s="114"/>
      <c r="K13" s="111"/>
      <c r="L13" s="114"/>
      <c r="M13" s="111"/>
      <c r="N13" s="114"/>
      <c r="O13" s="121"/>
      <c r="P13" s="106"/>
    </row>
    <row r="14" spans="2:18" ht="40.5" customHeight="1" thickTop="1" thickBot="1" x14ac:dyDescent="0.3">
      <c r="B14" s="106"/>
      <c r="C14" s="231"/>
      <c r="D14" s="109" t="s">
        <v>144</v>
      </c>
      <c r="E14" s="108"/>
      <c r="F14" s="116">
        <f>COUNTIFS(Mapa_Proceso!$R$12:$R$113,$D14,Mapa_Proceso!$S$12:$S$113,F$16)</f>
        <v>25</v>
      </c>
      <c r="G14" s="111"/>
      <c r="H14" s="174">
        <f>COUNTIFS(Mapa_Proceso!$R$12:$R$113,$D14,Mapa_Proceso!$S$12:$S$113,H$16)</f>
        <v>34</v>
      </c>
      <c r="I14" s="111"/>
      <c r="J14" s="115">
        <f>COUNTIFS(Mapa_Proceso!$R$12:$R$113,$D14,Mapa_Proceso!$S$12:$S$113,J$16)</f>
        <v>10</v>
      </c>
      <c r="K14" s="111"/>
      <c r="L14" s="110">
        <f>COUNTIFS(Mapa_Proceso!$R$12:$R$113,$D14,Mapa_Proceso!$S$12:$S$113,L$16)</f>
        <v>14</v>
      </c>
      <c r="M14" s="111"/>
      <c r="N14" s="112">
        <f>COUNTIFS(Mapa_Proceso!$R$12:$R$113,$D14,Mapa_Proceso!$S$12:$S$113,N$16)</f>
        <v>9</v>
      </c>
      <c r="O14" s="121"/>
      <c r="P14" s="106"/>
    </row>
    <row r="15" spans="2:18" ht="27.75" customHeight="1" thickTop="1" x14ac:dyDescent="0.25">
      <c r="B15" s="106"/>
      <c r="C15" s="108"/>
      <c r="D15" s="107"/>
      <c r="E15" s="108"/>
      <c r="F15" s="107"/>
      <c r="G15" s="108"/>
      <c r="H15" s="107"/>
      <c r="I15" s="108"/>
      <c r="J15" s="107"/>
      <c r="K15" s="108"/>
      <c r="L15" s="107"/>
      <c r="M15" s="108"/>
      <c r="N15" s="107"/>
      <c r="O15" s="121"/>
      <c r="P15" s="106"/>
    </row>
    <row r="16" spans="2:18" ht="41.25" customHeight="1" x14ac:dyDescent="0.25">
      <c r="B16" s="106"/>
      <c r="C16" s="108"/>
      <c r="D16" s="108"/>
      <c r="E16" s="108"/>
      <c r="F16" s="109" t="str">
        <f>Datos!U6</f>
        <v>Insignificante (1)</v>
      </c>
      <c r="G16" s="117"/>
      <c r="H16" s="109" t="str">
        <f>Datos!U5</f>
        <v>Menor (2)</v>
      </c>
      <c r="I16" s="117"/>
      <c r="J16" s="109" t="str">
        <f>Datos!U4</f>
        <v>Moderado (3)</v>
      </c>
      <c r="K16" s="117"/>
      <c r="L16" s="109" t="str">
        <f>Datos!U3</f>
        <v>Mayor (4)</v>
      </c>
      <c r="M16" s="117"/>
      <c r="N16" s="109" t="str">
        <f>Datos!U2</f>
        <v>Catastrófico (5)</v>
      </c>
      <c r="O16" s="121"/>
      <c r="P16" s="106"/>
    </row>
    <row r="17" spans="2:16" ht="41.25" customHeight="1" x14ac:dyDescent="0.25">
      <c r="B17" s="106"/>
      <c r="C17" s="108"/>
      <c r="D17" s="108"/>
      <c r="E17" s="108"/>
      <c r="F17" s="118"/>
      <c r="G17" s="119"/>
      <c r="H17" s="118"/>
      <c r="I17" s="119"/>
      <c r="J17" s="120" t="s">
        <v>306</v>
      </c>
      <c r="K17" s="119"/>
      <c r="L17" s="118"/>
      <c r="M17" s="119"/>
      <c r="N17" s="118"/>
      <c r="O17" s="121"/>
      <c r="P17" s="106"/>
    </row>
    <row r="18" spans="2:16" ht="18" customHeight="1" x14ac:dyDescent="0.25">
      <c r="B18" s="106"/>
      <c r="C18" s="108"/>
      <c r="D18" s="108"/>
      <c r="E18" s="108"/>
      <c r="F18" s="108"/>
      <c r="G18" s="108"/>
      <c r="H18" s="108"/>
      <c r="I18" s="108"/>
      <c r="J18" s="108"/>
      <c r="K18" s="108"/>
      <c r="L18" s="108"/>
      <c r="M18" s="108"/>
      <c r="N18" s="108"/>
      <c r="O18" s="121"/>
      <c r="P18" s="106"/>
    </row>
    <row r="19" spans="2:16" ht="26.25" x14ac:dyDescent="0.25">
      <c r="B19" s="106"/>
      <c r="C19" s="108"/>
      <c r="D19" s="120" t="s">
        <v>237</v>
      </c>
      <c r="E19" s="108"/>
      <c r="F19" s="122">
        <f>F10+F12+F14+H12+H14</f>
        <v>65</v>
      </c>
      <c r="G19" s="111"/>
      <c r="H19" s="122">
        <f>F8+H10+J12+J14</f>
        <v>12</v>
      </c>
      <c r="I19" s="111"/>
      <c r="J19" s="122">
        <f>F6+H6+H8+J8+J10+L12+L14</f>
        <v>14</v>
      </c>
      <c r="K19" s="111"/>
      <c r="L19" s="122">
        <f>J6+L6+N6+L8+N8+L10+N10+N12+N14</f>
        <v>11</v>
      </c>
      <c r="M19" s="119"/>
      <c r="N19" s="119"/>
      <c r="O19" s="121"/>
      <c r="P19" s="106"/>
    </row>
    <row r="20" spans="2:16" ht="26.25" customHeight="1" x14ac:dyDescent="0.3">
      <c r="B20" s="106"/>
      <c r="C20" s="108"/>
      <c r="D20" s="123">
        <f>SUM(F6:N14)</f>
        <v>102</v>
      </c>
      <c r="E20" s="108"/>
      <c r="F20" s="124" t="s">
        <v>308</v>
      </c>
      <c r="G20" s="125"/>
      <c r="H20" s="126" t="s">
        <v>86</v>
      </c>
      <c r="I20" s="125"/>
      <c r="J20" s="127" t="s">
        <v>309</v>
      </c>
      <c r="K20" s="125"/>
      <c r="L20" s="128" t="s">
        <v>310</v>
      </c>
      <c r="M20" s="108"/>
      <c r="N20" s="108"/>
      <c r="O20" s="121"/>
      <c r="P20" s="106"/>
    </row>
    <row r="21" spans="2:16" x14ac:dyDescent="0.25">
      <c r="B21" s="129"/>
      <c r="C21" s="130"/>
      <c r="D21" s="130"/>
      <c r="E21" s="130"/>
      <c r="F21" s="130"/>
      <c r="G21" s="130"/>
      <c r="H21" s="130"/>
      <c r="I21" s="130"/>
      <c r="J21" s="130"/>
      <c r="K21" s="130"/>
      <c r="L21" s="130"/>
      <c r="M21" s="130"/>
      <c r="N21" s="130"/>
      <c r="O21" s="131"/>
      <c r="P21" s="106"/>
    </row>
  </sheetData>
  <sheetProtection algorithmName="SHA-512" hashValue="IxuJTmW+rN8O5c03o1IHRLc+HGa2ikqw7UmWMAEgv5vY4MZGUM4MOFbCCLN17ByBwRHOAZV35Ub5/bK00B67TA==" saltValue="Zx3NbvwzHEE02ZcCqm5CQQ=="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0"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6" sqref="B6"/>
    </sheetView>
  </sheetViews>
  <sheetFormatPr baseColWidth="10" defaultColWidth="11.42578125" defaultRowHeight="15" x14ac:dyDescent="0.25"/>
  <cols>
    <col min="1" max="1" width="24.28515625" style="104" bestFit="1" customWidth="1"/>
    <col min="2" max="2" width="56.5703125" style="104" bestFit="1" customWidth="1"/>
    <col min="3" max="3" width="16.7109375" style="104" bestFit="1" customWidth="1"/>
    <col min="4" max="4" width="23.140625" style="104" bestFit="1" customWidth="1"/>
    <col min="5" max="16384" width="11.42578125" style="104"/>
  </cols>
  <sheetData>
    <row r="3" spans="1:3" x14ac:dyDescent="0.25">
      <c r="A3" s="135" t="s">
        <v>266</v>
      </c>
      <c r="B3" s="135" t="s">
        <v>256</v>
      </c>
      <c r="C3" s="104" t="s">
        <v>269</v>
      </c>
    </row>
    <row r="4" spans="1:3" x14ac:dyDescent="0.25">
      <c r="A4" s="104" t="s">
        <v>64</v>
      </c>
      <c r="B4" s="104" t="s">
        <v>40</v>
      </c>
      <c r="C4" s="136">
        <v>10</v>
      </c>
    </row>
    <row r="5" spans="1:3" x14ac:dyDescent="0.25">
      <c r="B5" s="104" t="s">
        <v>68</v>
      </c>
      <c r="C5" s="136">
        <v>6</v>
      </c>
    </row>
    <row r="6" spans="1:3" x14ac:dyDescent="0.25">
      <c r="B6" s="104" t="s">
        <v>116</v>
      </c>
      <c r="C6" s="136">
        <v>3</v>
      </c>
    </row>
    <row r="7" spans="1:3" x14ac:dyDescent="0.25">
      <c r="B7" s="104" t="s">
        <v>150</v>
      </c>
      <c r="C7" s="136">
        <v>3</v>
      </c>
    </row>
    <row r="8" spans="1:3" x14ac:dyDescent="0.25">
      <c r="B8" s="104" t="s">
        <v>94</v>
      </c>
      <c r="C8" s="136">
        <v>1</v>
      </c>
    </row>
    <row r="9" spans="1:3" x14ac:dyDescent="0.25">
      <c r="A9" s="104" t="s">
        <v>292</v>
      </c>
      <c r="C9" s="136">
        <v>23</v>
      </c>
    </row>
    <row r="10" spans="1:3" x14ac:dyDescent="0.25">
      <c r="A10" s="104" t="s">
        <v>35</v>
      </c>
      <c r="B10" s="104" t="s">
        <v>39</v>
      </c>
      <c r="C10" s="136">
        <v>8</v>
      </c>
    </row>
    <row r="11" spans="1:3" x14ac:dyDescent="0.25">
      <c r="B11" s="104" t="s">
        <v>93</v>
      </c>
      <c r="C11" s="136">
        <v>42</v>
      </c>
    </row>
    <row r="12" spans="1:3" x14ac:dyDescent="0.25">
      <c r="B12" s="104" t="s">
        <v>115</v>
      </c>
      <c r="C12" s="136">
        <v>2</v>
      </c>
    </row>
    <row r="13" spans="1:3" x14ac:dyDescent="0.25">
      <c r="B13" s="104" t="s">
        <v>133</v>
      </c>
      <c r="C13" s="136">
        <v>14</v>
      </c>
    </row>
    <row r="14" spans="1:3" x14ac:dyDescent="0.25">
      <c r="B14" s="104" t="s">
        <v>149</v>
      </c>
      <c r="C14" s="136">
        <v>1</v>
      </c>
    </row>
    <row r="15" spans="1:3" x14ac:dyDescent="0.25">
      <c r="B15" s="104" t="s">
        <v>171</v>
      </c>
      <c r="C15" s="136">
        <v>7</v>
      </c>
    </row>
    <row r="16" spans="1:3" x14ac:dyDescent="0.25">
      <c r="B16" s="104" t="s">
        <v>178</v>
      </c>
      <c r="C16" s="136">
        <v>2</v>
      </c>
    </row>
    <row r="17" spans="1:3" x14ac:dyDescent="0.25">
      <c r="B17" s="104" t="s">
        <v>161</v>
      </c>
      <c r="C17" s="136">
        <v>3</v>
      </c>
    </row>
    <row r="18" spans="1:3" x14ac:dyDescent="0.25">
      <c r="A18" s="104" t="s">
        <v>293</v>
      </c>
      <c r="C18" s="136">
        <v>79</v>
      </c>
    </row>
    <row r="19" spans="1:3" x14ac:dyDescent="0.25">
      <c r="A19" s="104" t="s">
        <v>267</v>
      </c>
      <c r="C19" s="136">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104" customWidth="1"/>
    <col min="2" max="2" width="4.28515625" style="104" customWidth="1"/>
    <col min="3" max="3" width="11.85546875" style="104" customWidth="1"/>
    <col min="4" max="4" width="21.140625" style="104" customWidth="1"/>
    <col min="5" max="16384" width="11.42578125" style="104"/>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4" t="s">
        <v>299</v>
      </c>
      <c r="B9" s="104" t="e">
        <f>COUNTIF(Mapa_Proceso!#REF!,Perpectivas!$A$3)+COUNTIF(Mapa_Proceso!#REF!,Perpectivas!$A$4)+COUNTIF(Mapa_Proceso!#REF!,Perpectivas!$A$2)</f>
        <v>#REF!</v>
      </c>
    </row>
    <row r="10" spans="1:2" x14ac:dyDescent="0.25">
      <c r="A10" s="104" t="s">
        <v>136</v>
      </c>
      <c r="B10" s="104" t="e">
        <f>COUNTIF(Mapa_Proceso!#REF!,Perpectivas!$A$3)+COUNTIF(Mapa_Proceso!#REF!,Perpectivas!$A$4)+COUNTIF(Mapa_Proceso!#REF!,Perpectivas!$A$2)</f>
        <v>#REF!</v>
      </c>
    </row>
    <row r="11" spans="1:2" x14ac:dyDescent="0.25">
      <c r="A11" s="104" t="s">
        <v>70</v>
      </c>
      <c r="B11" s="104" t="e">
        <f>COUNTIF(Mapa_Proceso!#REF!,Perpectivas!$A$3)+COUNTIF(Mapa_Proceso!#REF!,Perpectivas!$A$4)+COUNTIF(Mapa_Proceso!#REF!,Perpectivas!$A$2)</f>
        <v>#REF!</v>
      </c>
    </row>
    <row r="12" spans="1:2" x14ac:dyDescent="0.25">
      <c r="A12" s="104" t="s">
        <v>298</v>
      </c>
      <c r="B12" s="104" t="e">
        <f>COUNTIF(Mapa_Proceso!#REF!,Perpectivas!$A$3)+COUNTIF(Mapa_Proceso!#REF!,Perpectivas!$A$4)+COUNTIF(Mapa_Proceso!#REF!,Perpectivas!$A$2)</f>
        <v>#REF!</v>
      </c>
    </row>
    <row r="13" spans="1:2" x14ac:dyDescent="0.25">
      <c r="A13" s="104" t="s">
        <v>297</v>
      </c>
      <c r="B13" s="104" t="e">
        <f>COUNTIF(Mapa_Proceso!#REF!,Perpectivas!$A$3)+COUNTIF(Mapa_Proceso!#REF!,Perpectivas!$A$4)+COUNTIF(Mapa_Proceso!#REF!,Perpectivas!$A$2)</f>
        <v>#REF!</v>
      </c>
    </row>
    <row r="14" spans="1:2" x14ac:dyDescent="0.25">
      <c r="A14" s="104" t="s">
        <v>152</v>
      </c>
      <c r="B14" s="104"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17.140625" bestFit="1" customWidth="1"/>
    <col min="3" max="3" width="16.710937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311</v>
      </c>
    </row>
    <row r="3" spans="1:8" x14ac:dyDescent="0.25">
      <c r="A3" s="87" t="s">
        <v>269</v>
      </c>
      <c r="B3" s="87" t="s">
        <v>268</v>
      </c>
    </row>
    <row r="4" spans="1:8" x14ac:dyDescent="0.25">
      <c r="A4" s="87" t="s">
        <v>266</v>
      </c>
      <c r="B4" t="s">
        <v>52</v>
      </c>
      <c r="C4" t="s">
        <v>79</v>
      </c>
      <c r="D4" t="s">
        <v>125</v>
      </c>
      <c r="E4" t="s">
        <v>104</v>
      </c>
      <c r="F4" t="s">
        <v>267</v>
      </c>
    </row>
    <row r="5" spans="1:8" x14ac:dyDescent="0.25">
      <c r="A5" s="88" t="s">
        <v>51</v>
      </c>
      <c r="B5" s="89"/>
      <c r="C5" s="89">
        <v>2</v>
      </c>
      <c r="D5" s="89">
        <v>1</v>
      </c>
      <c r="E5" s="89"/>
      <c r="F5" s="89">
        <v>3</v>
      </c>
    </row>
    <row r="6" spans="1:8" x14ac:dyDescent="0.25">
      <c r="A6" s="88" t="s">
        <v>124</v>
      </c>
      <c r="B6" s="89">
        <v>1</v>
      </c>
      <c r="C6" s="89">
        <v>3</v>
      </c>
      <c r="D6" s="89">
        <v>1</v>
      </c>
      <c r="E6" s="89">
        <v>3</v>
      </c>
      <c r="F6" s="89">
        <v>8</v>
      </c>
    </row>
    <row r="7" spans="1:8" x14ac:dyDescent="0.25">
      <c r="A7" s="88" t="s">
        <v>103</v>
      </c>
      <c r="B7" s="89">
        <v>3</v>
      </c>
      <c r="C7" s="89">
        <v>3</v>
      </c>
      <c r="D7" s="89">
        <v>6</v>
      </c>
      <c r="E7" s="89">
        <v>6</v>
      </c>
      <c r="F7" s="89">
        <v>18</v>
      </c>
    </row>
    <row r="8" spans="1:8" x14ac:dyDescent="0.25">
      <c r="A8" s="88" t="s">
        <v>78</v>
      </c>
      <c r="B8" s="89">
        <v>1</v>
      </c>
      <c r="C8" s="89">
        <v>1</v>
      </c>
      <c r="D8" s="89">
        <v>1</v>
      </c>
      <c r="E8" s="89"/>
      <c r="F8" s="89">
        <v>3</v>
      </c>
    </row>
    <row r="9" spans="1:8" x14ac:dyDescent="0.25">
      <c r="A9" s="88" t="s">
        <v>144</v>
      </c>
      <c r="B9" s="89">
        <v>10</v>
      </c>
      <c r="C9" s="89">
        <v>34</v>
      </c>
      <c r="D9" s="89">
        <v>3</v>
      </c>
      <c r="E9" s="89">
        <v>23</v>
      </c>
      <c r="F9" s="89">
        <v>70</v>
      </c>
    </row>
    <row r="10" spans="1:8" x14ac:dyDescent="0.25">
      <c r="A10" s="88" t="s">
        <v>267</v>
      </c>
      <c r="B10" s="89">
        <v>15</v>
      </c>
      <c r="C10" s="89">
        <v>43</v>
      </c>
      <c r="D10" s="89">
        <v>12</v>
      </c>
      <c r="E10" s="89">
        <v>32</v>
      </c>
      <c r="F10" s="89">
        <v>102</v>
      </c>
    </row>
    <row r="12" spans="1:8" x14ac:dyDescent="0.25">
      <c r="A12" s="88"/>
      <c r="B12" s="89"/>
      <c r="C12" s="89"/>
      <c r="D12" s="89"/>
      <c r="E12" s="89"/>
      <c r="F12" s="89"/>
      <c r="G12" s="89"/>
      <c r="H12" s="89"/>
    </row>
    <row r="13" spans="1:8" x14ac:dyDescent="0.25">
      <c r="A13" s="88"/>
      <c r="B13" s="89"/>
      <c r="C13" s="89"/>
      <c r="D13" s="89"/>
      <c r="E13" s="89"/>
      <c r="F13" s="89"/>
      <c r="G13" s="89"/>
      <c r="H13" s="89"/>
    </row>
    <row r="14" spans="1:8" x14ac:dyDescent="0.25">
      <c r="A14" s="88"/>
      <c r="B14" s="89"/>
      <c r="C14" s="89"/>
      <c r="D14" s="89"/>
      <c r="E14" s="89"/>
      <c r="F14" s="89"/>
      <c r="G14" s="89"/>
      <c r="H14" s="89"/>
    </row>
    <row r="18" spans="1:24" x14ac:dyDescent="0.25">
      <c r="A18" t="s">
        <v>312</v>
      </c>
    </row>
    <row r="19" spans="1:24" x14ac:dyDescent="0.25">
      <c r="A19" s="87" t="s">
        <v>269</v>
      </c>
      <c r="B19" s="87" t="s">
        <v>268</v>
      </c>
    </row>
    <row r="20" spans="1:24" x14ac:dyDescent="0.25">
      <c r="A20" s="87" t="s">
        <v>266</v>
      </c>
      <c r="B20" t="s">
        <v>52</v>
      </c>
      <c r="C20" t="s">
        <v>145</v>
      </c>
      <c r="D20" t="s">
        <v>79</v>
      </c>
      <c r="E20" t="s">
        <v>125</v>
      </c>
      <c r="F20" t="s">
        <v>104</v>
      </c>
      <c r="G20" t="s">
        <v>267</v>
      </c>
    </row>
    <row r="21" spans="1:24" x14ac:dyDescent="0.25">
      <c r="A21" s="88" t="s">
        <v>124</v>
      </c>
      <c r="B21" s="89"/>
      <c r="C21" s="89">
        <v>2</v>
      </c>
      <c r="D21" s="89"/>
      <c r="E21" s="89">
        <v>2</v>
      </c>
      <c r="F21" s="89">
        <v>1</v>
      </c>
      <c r="G21" s="89">
        <v>5</v>
      </c>
    </row>
    <row r="22" spans="1:24" x14ac:dyDescent="0.25">
      <c r="A22" s="88" t="s">
        <v>103</v>
      </c>
      <c r="B22" s="89">
        <v>1</v>
      </c>
      <c r="C22" s="89">
        <v>2</v>
      </c>
      <c r="D22" s="89"/>
      <c r="E22" s="89">
        <v>1</v>
      </c>
      <c r="F22" s="89"/>
      <c r="G22" s="89">
        <v>4</v>
      </c>
    </row>
    <row r="23" spans="1:24" x14ac:dyDescent="0.25">
      <c r="A23" s="88" t="s">
        <v>78</v>
      </c>
      <c r="B23" s="89"/>
      <c r="C23" s="89"/>
      <c r="D23" s="89">
        <v>1</v>
      </c>
      <c r="E23" s="89"/>
      <c r="F23" s="89"/>
      <c r="G23" s="89">
        <v>1</v>
      </c>
    </row>
    <row r="24" spans="1:24" x14ac:dyDescent="0.25">
      <c r="A24" s="88" t="s">
        <v>144</v>
      </c>
      <c r="B24" s="89">
        <v>9</v>
      </c>
      <c r="C24" s="89">
        <v>25</v>
      </c>
      <c r="D24" s="89">
        <v>14</v>
      </c>
      <c r="E24" s="89">
        <v>34</v>
      </c>
      <c r="F24" s="89">
        <v>10</v>
      </c>
      <c r="G24" s="89">
        <v>92</v>
      </c>
    </row>
    <row r="25" spans="1:24" x14ac:dyDescent="0.25">
      <c r="A25" s="88" t="s">
        <v>267</v>
      </c>
      <c r="B25" s="89">
        <v>10</v>
      </c>
      <c r="C25" s="89">
        <v>29</v>
      </c>
      <c r="D25" s="89">
        <v>15</v>
      </c>
      <c r="E25" s="89">
        <v>37</v>
      </c>
      <c r="F25" s="89">
        <v>11</v>
      </c>
      <c r="G25" s="89">
        <v>102</v>
      </c>
    </row>
    <row r="31" spans="1:24" x14ac:dyDescent="0.25">
      <c r="A31" s="87" t="s">
        <v>302</v>
      </c>
      <c r="B31" s="87" t="s">
        <v>305</v>
      </c>
      <c r="C31" t="s">
        <v>269</v>
      </c>
    </row>
    <row r="32" spans="1:24" x14ac:dyDescent="0.25">
      <c r="A32" t="s">
        <v>81</v>
      </c>
      <c r="B32" t="s">
        <v>81</v>
      </c>
      <c r="C32" s="89">
        <v>12</v>
      </c>
      <c r="K32" s="87"/>
      <c r="L32" s="87"/>
      <c r="M32" s="87"/>
      <c r="N32" s="87"/>
      <c r="O32" s="87"/>
      <c r="P32" s="87"/>
      <c r="Q32" s="87"/>
      <c r="R32" s="87"/>
      <c r="S32" s="87"/>
      <c r="T32" s="87"/>
      <c r="U32" s="87"/>
      <c r="V32" s="87"/>
      <c r="W32" s="87"/>
      <c r="X32" s="87"/>
    </row>
    <row r="33" spans="1:3" x14ac:dyDescent="0.25">
      <c r="B33" t="s">
        <v>126</v>
      </c>
      <c r="C33" s="89">
        <v>28</v>
      </c>
    </row>
    <row r="34" spans="1:3" x14ac:dyDescent="0.25">
      <c r="B34" t="s">
        <v>105</v>
      </c>
      <c r="C34" s="89">
        <v>5</v>
      </c>
    </row>
    <row r="35" spans="1:3" x14ac:dyDescent="0.25">
      <c r="A35" t="s">
        <v>126</v>
      </c>
      <c r="B35" t="s">
        <v>126</v>
      </c>
      <c r="C35" s="89">
        <v>4</v>
      </c>
    </row>
    <row r="36" spans="1:3" x14ac:dyDescent="0.25">
      <c r="A36" t="s">
        <v>54</v>
      </c>
      <c r="B36" t="s">
        <v>81</v>
      </c>
      <c r="C36" s="89">
        <v>2</v>
      </c>
    </row>
    <row r="37" spans="1:3" x14ac:dyDescent="0.25">
      <c r="B37" t="s">
        <v>126</v>
      </c>
      <c r="C37" s="89">
        <v>3</v>
      </c>
    </row>
    <row r="38" spans="1:3" x14ac:dyDescent="0.25">
      <c r="B38" t="s">
        <v>54</v>
      </c>
      <c r="C38" s="89">
        <v>11</v>
      </c>
    </row>
    <row r="39" spans="1:3" x14ac:dyDescent="0.25">
      <c r="B39" t="s">
        <v>105</v>
      </c>
      <c r="C39" s="89">
        <v>5</v>
      </c>
    </row>
    <row r="40" spans="1:3" x14ac:dyDescent="0.25">
      <c r="A40" t="s">
        <v>105</v>
      </c>
      <c r="B40" t="s">
        <v>126</v>
      </c>
      <c r="C40" s="89">
        <v>30</v>
      </c>
    </row>
    <row r="41" spans="1:3" x14ac:dyDescent="0.25">
      <c r="B41" t="s">
        <v>105</v>
      </c>
      <c r="C41" s="89">
        <v>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7" t="s">
        <v>266</v>
      </c>
      <c r="B3" s="87" t="s">
        <v>296</v>
      </c>
      <c r="C3" t="s">
        <v>269</v>
      </c>
    </row>
    <row r="4" spans="1:3" x14ac:dyDescent="0.25">
      <c r="A4" s="88" t="s">
        <v>81</v>
      </c>
      <c r="B4" s="88" t="s">
        <v>110</v>
      </c>
      <c r="C4" s="89">
        <v>1</v>
      </c>
    </row>
    <row r="5" spans="1:3" x14ac:dyDescent="0.25">
      <c r="B5" s="88" t="s">
        <v>61</v>
      </c>
      <c r="C5" s="89">
        <v>17</v>
      </c>
    </row>
    <row r="6" spans="1:3" x14ac:dyDescent="0.25">
      <c r="B6" s="88" t="s">
        <v>86</v>
      </c>
      <c r="C6" s="89">
        <v>1</v>
      </c>
    </row>
    <row r="7" spans="1:3" x14ac:dyDescent="0.25">
      <c r="A7" s="88" t="s">
        <v>126</v>
      </c>
      <c r="B7" s="88" t="s">
        <v>61</v>
      </c>
      <c r="C7" s="89">
        <v>57</v>
      </c>
    </row>
    <row r="8" spans="1:3" x14ac:dyDescent="0.25">
      <c r="B8" s="88" t="s">
        <v>86</v>
      </c>
      <c r="C8" s="89">
        <v>2</v>
      </c>
    </row>
    <row r="9" spans="1:3" x14ac:dyDescent="0.25">
      <c r="A9" s="88" t="s">
        <v>54</v>
      </c>
      <c r="B9" s="88" t="s">
        <v>61</v>
      </c>
      <c r="C9" s="89">
        <v>7</v>
      </c>
    </row>
    <row r="10" spans="1:3" x14ac:dyDescent="0.25">
      <c r="A10" s="88" t="s">
        <v>105</v>
      </c>
      <c r="B10" s="88" t="s">
        <v>61</v>
      </c>
      <c r="C10" s="89">
        <v>17</v>
      </c>
    </row>
    <row r="11" spans="1:3" x14ac:dyDescent="0.25">
      <c r="B11" s="88" t="s">
        <v>86</v>
      </c>
      <c r="C11" s="89">
        <v>3</v>
      </c>
    </row>
    <row r="12" spans="1:3" x14ac:dyDescent="0.25">
      <c r="A12" s="88" t="s">
        <v>267</v>
      </c>
      <c r="C12" s="89">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DJ113"/>
  <sheetViews>
    <sheetView showGridLines="0" tabSelected="1" view="pageBreakPreview"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21" width="31.140625" style="2" customWidth="1"/>
    <col min="22" max="22" width="15.85546875" style="2" customWidth="1"/>
    <col min="23" max="23" width="134" style="2" customWidth="1"/>
    <col min="24" max="24" width="22" style="2" customWidth="1"/>
    <col min="25" max="25" width="26.28515625" style="2" customWidth="1"/>
    <col min="26" max="27" width="20.42578125" style="2" customWidth="1"/>
    <col min="28" max="28" width="57.7109375" style="2" customWidth="1"/>
    <col min="29" max="30" width="31.85546875" style="2" customWidth="1"/>
    <col min="31" max="32" width="20.42578125" style="2" customWidth="1"/>
    <col min="33" max="37" width="31.8554687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1.42578125" style="2" hidden="1" customWidth="1"/>
    <col min="75" max="86" width="0" style="2" hidden="1" customWidth="1"/>
    <col min="87" max="87" width="37.140625" style="2" hidden="1" customWidth="1"/>
    <col min="88" max="95" width="0" style="2" hidden="1" customWidth="1"/>
    <col min="96" max="96" width="37.140625" style="2" hidden="1" customWidth="1"/>
    <col min="97" max="16384" width="11.42578125" style="2"/>
  </cols>
  <sheetData>
    <row r="1" spans="1:96" ht="81" customHeight="1" x14ac:dyDescent="0.2">
      <c r="A1" s="83"/>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2"/>
    </row>
    <row r="2" spans="1:96" ht="9.75" customHeight="1" x14ac:dyDescent="0.2">
      <c r="A2" s="179" t="s">
        <v>265</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80"/>
    </row>
    <row r="3" spans="1:96" ht="9.75" customHeight="1" x14ac:dyDescent="0.2">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80"/>
    </row>
    <row r="4" spans="1:96" ht="9.75" customHeight="1" x14ac:dyDescent="0.2">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80"/>
    </row>
    <row r="5" spans="1:96" ht="5.25" customHeight="1" x14ac:dyDescent="0.2">
      <c r="A5" s="83"/>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5"/>
      <c r="AJ5" s="185"/>
      <c r="AK5" s="186"/>
    </row>
    <row r="6" spans="1:96" ht="18" customHeight="1" x14ac:dyDescent="0.2">
      <c r="A6" s="82" t="s">
        <v>247</v>
      </c>
      <c r="B6" s="101">
        <v>44084</v>
      </c>
      <c r="C6" s="3"/>
      <c r="D6" s="8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53"/>
    </row>
    <row r="7" spans="1:96" ht="4.5" customHeight="1" x14ac:dyDescent="0.2">
      <c r="A7" s="83"/>
      <c r="B7" s="83"/>
      <c r="AK7" s="45"/>
    </row>
    <row r="8" spans="1:96" ht="5.25" customHeight="1" thickBot="1" x14ac:dyDescent="0.25">
      <c r="A8" s="46"/>
      <c r="B8" s="83"/>
      <c r="AK8" s="45"/>
    </row>
    <row r="9" spans="1:96" ht="18" customHeight="1" x14ac:dyDescent="0.2">
      <c r="A9" s="85"/>
      <c r="B9" s="216" t="s">
        <v>248</v>
      </c>
      <c r="C9" s="216"/>
      <c r="D9" s="216"/>
      <c r="E9" s="216"/>
      <c r="F9" s="217"/>
      <c r="G9" s="192" t="s">
        <v>249</v>
      </c>
      <c r="H9" s="193"/>
      <c r="I9" s="194"/>
      <c r="J9" s="220" t="s">
        <v>250</v>
      </c>
      <c r="K9" s="221"/>
      <c r="L9" s="221"/>
      <c r="M9" s="222"/>
      <c r="N9" s="178"/>
      <c r="O9" s="187" t="s">
        <v>251</v>
      </c>
      <c r="P9" s="187"/>
      <c r="Q9" s="188"/>
      <c r="R9" s="198" t="s">
        <v>252</v>
      </c>
      <c r="S9" s="199"/>
      <c r="T9" s="199"/>
      <c r="U9" s="200"/>
      <c r="V9" s="226" t="s">
        <v>246</v>
      </c>
      <c r="W9" s="216"/>
      <c r="X9" s="216"/>
      <c r="Y9" s="216"/>
      <c r="Z9" s="216"/>
      <c r="AA9" s="216"/>
      <c r="AB9" s="216"/>
      <c r="AC9" s="216"/>
      <c r="AD9" s="216"/>
      <c r="AE9" s="216"/>
      <c r="AF9" s="216"/>
      <c r="AG9" s="216"/>
      <c r="AH9" s="216"/>
      <c r="AI9" s="216"/>
      <c r="AJ9" s="187" t="s">
        <v>1938</v>
      </c>
      <c r="AK9" s="229"/>
      <c r="AL9" s="210" t="s">
        <v>244</v>
      </c>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2"/>
      <c r="BX9" s="4"/>
      <c r="BY9" s="4"/>
      <c r="BZ9" s="4"/>
      <c r="CA9" s="163" t="s">
        <v>1915</v>
      </c>
      <c r="CB9" s="163"/>
      <c r="CC9" s="166"/>
      <c r="CD9" s="166"/>
      <c r="CE9" s="163"/>
      <c r="CF9" s="163"/>
      <c r="CG9" s="166"/>
    </row>
    <row r="10" spans="1:96" ht="21.95" customHeight="1" x14ac:dyDescent="0.2">
      <c r="A10" s="86"/>
      <c r="B10" s="218"/>
      <c r="C10" s="218"/>
      <c r="D10" s="218"/>
      <c r="E10" s="218"/>
      <c r="F10" s="219"/>
      <c r="G10" s="195"/>
      <c r="H10" s="196"/>
      <c r="I10" s="197"/>
      <c r="J10" s="223"/>
      <c r="K10" s="224"/>
      <c r="L10" s="224"/>
      <c r="M10" s="225"/>
      <c r="N10" s="59"/>
      <c r="O10" s="189"/>
      <c r="P10" s="190"/>
      <c r="Q10" s="191"/>
      <c r="R10" s="201"/>
      <c r="S10" s="202"/>
      <c r="T10" s="202"/>
      <c r="U10" s="203"/>
      <c r="V10" s="63"/>
      <c r="W10" s="204" t="s">
        <v>253</v>
      </c>
      <c r="X10" s="205"/>
      <c r="Y10" s="205"/>
      <c r="Z10" s="205"/>
      <c r="AA10" s="206"/>
      <c r="AB10" s="207" t="s">
        <v>254</v>
      </c>
      <c r="AC10" s="208"/>
      <c r="AD10" s="208"/>
      <c r="AE10" s="208"/>
      <c r="AF10" s="209"/>
      <c r="AG10" s="227" t="s">
        <v>255</v>
      </c>
      <c r="AH10" s="228"/>
      <c r="AI10" s="228"/>
      <c r="AJ10" s="190"/>
      <c r="AK10" s="230"/>
      <c r="AL10" s="213"/>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5"/>
      <c r="CA10" s="167" t="s">
        <v>1916</v>
      </c>
      <c r="CB10" s="168"/>
      <c r="CC10" s="163" t="s">
        <v>1917</v>
      </c>
      <c r="CD10" s="163"/>
      <c r="CE10" s="168"/>
      <c r="CF10" s="169"/>
      <c r="CG10" s="163"/>
      <c r="CH10" s="163"/>
      <c r="CI10" s="162" t="s">
        <v>1914</v>
      </c>
      <c r="CR10" s="162" t="s">
        <v>1914</v>
      </c>
    </row>
    <row r="11" spans="1:96" ht="132" customHeight="1" x14ac:dyDescent="0.2">
      <c r="A11" s="96" t="s">
        <v>228</v>
      </c>
      <c r="B11" s="72" t="s">
        <v>230</v>
      </c>
      <c r="C11" s="57" t="s">
        <v>256</v>
      </c>
      <c r="D11" s="81" t="s">
        <v>231</v>
      </c>
      <c r="E11" s="51" t="s">
        <v>229</v>
      </c>
      <c r="F11" s="51" t="s">
        <v>232</v>
      </c>
      <c r="G11" s="47" t="s">
        <v>234</v>
      </c>
      <c r="H11" s="47" t="s">
        <v>235</v>
      </c>
      <c r="I11" s="51" t="s">
        <v>233</v>
      </c>
      <c r="J11" s="47" t="s">
        <v>257</v>
      </c>
      <c r="K11" s="60" t="s">
        <v>258</v>
      </c>
      <c r="L11" s="47" t="s">
        <v>259</v>
      </c>
      <c r="M11" s="47" t="s">
        <v>313</v>
      </c>
      <c r="N11" s="61" t="s">
        <v>300</v>
      </c>
      <c r="O11" s="61" t="s">
        <v>301</v>
      </c>
      <c r="P11" s="62" t="s">
        <v>302</v>
      </c>
      <c r="Q11" s="62"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1" t="s">
        <v>240</v>
      </c>
      <c r="AJ11" s="171" t="s">
        <v>1918</v>
      </c>
      <c r="AK11" s="172" t="s">
        <v>1935</v>
      </c>
      <c r="AL11" s="69" t="s">
        <v>263</v>
      </c>
      <c r="AM11" s="80" t="s">
        <v>264</v>
      </c>
      <c r="AN11" s="74" t="s">
        <v>245</v>
      </c>
      <c r="AO11" s="51" t="s">
        <v>263</v>
      </c>
      <c r="AP11" s="75" t="s">
        <v>264</v>
      </c>
      <c r="AQ11" s="72" t="s">
        <v>245</v>
      </c>
      <c r="AR11" s="47" t="s">
        <v>263</v>
      </c>
      <c r="AS11" s="80" t="s">
        <v>264</v>
      </c>
      <c r="AT11" s="74" t="s">
        <v>245</v>
      </c>
      <c r="AU11" s="51" t="s">
        <v>263</v>
      </c>
      <c r="AV11" s="75" t="s">
        <v>264</v>
      </c>
      <c r="AW11" s="72" t="s">
        <v>245</v>
      </c>
      <c r="AX11" s="47" t="s">
        <v>263</v>
      </c>
      <c r="AY11" s="80" t="s">
        <v>264</v>
      </c>
      <c r="AZ11" s="74" t="s">
        <v>245</v>
      </c>
      <c r="BA11" s="51" t="s">
        <v>263</v>
      </c>
      <c r="BB11" s="75" t="s">
        <v>264</v>
      </c>
      <c r="BC11" s="72" t="s">
        <v>245</v>
      </c>
      <c r="BD11" s="47" t="s">
        <v>263</v>
      </c>
      <c r="BE11" s="80" t="s">
        <v>264</v>
      </c>
      <c r="BF11" s="74" t="s">
        <v>245</v>
      </c>
      <c r="BG11" s="51" t="s">
        <v>263</v>
      </c>
      <c r="BH11" s="75" t="s">
        <v>264</v>
      </c>
      <c r="BI11" s="72" t="s">
        <v>245</v>
      </c>
      <c r="BJ11" s="47" t="s">
        <v>263</v>
      </c>
      <c r="BK11" s="80" t="s">
        <v>264</v>
      </c>
      <c r="BL11" s="74" t="s">
        <v>245</v>
      </c>
      <c r="BM11" s="51" t="s">
        <v>263</v>
      </c>
      <c r="BN11" s="75" t="s">
        <v>264</v>
      </c>
      <c r="BO11" s="72" t="s">
        <v>245</v>
      </c>
      <c r="BP11" s="47" t="s">
        <v>263</v>
      </c>
      <c r="BQ11" s="80" t="s">
        <v>264</v>
      </c>
      <c r="BR11" s="74" t="s">
        <v>245</v>
      </c>
      <c r="BS11" s="51" t="s">
        <v>263</v>
      </c>
      <c r="BT11" s="80" t="s">
        <v>264</v>
      </c>
      <c r="BU11" s="78" t="s">
        <v>245</v>
      </c>
      <c r="BV11" s="2" t="s">
        <v>289</v>
      </c>
      <c r="BW11" s="97" t="s">
        <v>1910</v>
      </c>
      <c r="BX11" s="97" t="s">
        <v>1911</v>
      </c>
      <c r="BY11" s="97" t="s">
        <v>1912</v>
      </c>
      <c r="BZ11" s="97" t="s">
        <v>1913</v>
      </c>
      <c r="CA11" s="97" t="s">
        <v>1919</v>
      </c>
      <c r="CB11" s="97" t="s">
        <v>1920</v>
      </c>
      <c r="CC11" s="97" t="s">
        <v>1921</v>
      </c>
      <c r="CD11" s="97" t="s">
        <v>1922</v>
      </c>
      <c r="CE11" s="97" t="s">
        <v>1923</v>
      </c>
      <c r="CF11" s="97" t="s">
        <v>1924</v>
      </c>
      <c r="CG11" s="97" t="s">
        <v>1925</v>
      </c>
      <c r="CH11" s="97" t="s">
        <v>1926</v>
      </c>
      <c r="CI11" s="97" t="s">
        <v>1936</v>
      </c>
      <c r="CJ11" s="97" t="s">
        <v>1927</v>
      </c>
      <c r="CK11" s="97" t="s">
        <v>1928</v>
      </c>
      <c r="CL11" s="97" t="s">
        <v>1929</v>
      </c>
      <c r="CM11" s="97" t="s">
        <v>1930</v>
      </c>
      <c r="CN11" s="97" t="s">
        <v>1931</v>
      </c>
      <c r="CO11" s="97" t="s">
        <v>1932</v>
      </c>
      <c r="CP11" s="97" t="s">
        <v>1933</v>
      </c>
      <c r="CQ11" s="97" t="s">
        <v>1934</v>
      </c>
      <c r="CR11" s="97" t="s">
        <v>1937</v>
      </c>
    </row>
    <row r="12" spans="1:96" ht="409.5" customHeight="1" x14ac:dyDescent="0.2">
      <c r="A12" s="54" t="s">
        <v>314</v>
      </c>
      <c r="B12" s="100" t="s">
        <v>329</v>
      </c>
      <c r="C12" s="58" t="s">
        <v>39</v>
      </c>
      <c r="D12" s="56" t="s">
        <v>330</v>
      </c>
      <c r="E12" s="97" t="s">
        <v>35</v>
      </c>
      <c r="F12" s="97" t="s">
        <v>92</v>
      </c>
      <c r="G12" s="54" t="s">
        <v>331</v>
      </c>
      <c r="H12" s="54" t="s">
        <v>332</v>
      </c>
      <c r="I12" s="54" t="s">
        <v>333</v>
      </c>
      <c r="J12" s="54" t="s">
        <v>334</v>
      </c>
      <c r="K12" s="54" t="s">
        <v>335</v>
      </c>
      <c r="L12" s="54" t="s">
        <v>336</v>
      </c>
      <c r="M12" s="54" t="s">
        <v>337</v>
      </c>
      <c r="N12" s="99" t="s">
        <v>144</v>
      </c>
      <c r="O12" s="99" t="s">
        <v>79</v>
      </c>
      <c r="P12" s="97" t="s">
        <v>81</v>
      </c>
      <c r="Q12" s="54" t="s">
        <v>338</v>
      </c>
      <c r="R12" s="99" t="s">
        <v>144</v>
      </c>
      <c r="S12" s="99" t="s">
        <v>125</v>
      </c>
      <c r="T12" s="97" t="s">
        <v>126</v>
      </c>
      <c r="U12" s="54" t="s">
        <v>339</v>
      </c>
      <c r="V12" s="97" t="s">
        <v>340</v>
      </c>
      <c r="W12" s="54" t="s">
        <v>341</v>
      </c>
      <c r="X12" s="54" t="s">
        <v>341</v>
      </c>
      <c r="Y12" s="54" t="s">
        <v>341</v>
      </c>
      <c r="Z12" s="54" t="s">
        <v>341</v>
      </c>
      <c r="AA12" s="54" t="s">
        <v>341</v>
      </c>
      <c r="AB12" s="54" t="s">
        <v>341</v>
      </c>
      <c r="AC12" s="54" t="s">
        <v>341</v>
      </c>
      <c r="AD12" s="54" t="s">
        <v>341</v>
      </c>
      <c r="AE12" s="54" t="s">
        <v>341</v>
      </c>
      <c r="AF12" s="54" t="s">
        <v>341</v>
      </c>
      <c r="AG12" s="54" t="s">
        <v>342</v>
      </c>
      <c r="AH12" s="54" t="s">
        <v>343</v>
      </c>
      <c r="AI12" s="54" t="s">
        <v>344</v>
      </c>
      <c r="AJ12" s="170" t="str">
        <f>CI12</f>
        <v>Antes de controles
Desde el cuadrante de probabilidad Rara vez (1) e impacto Mayor (4)
Después de controles
Hasta el cuadrante de probabilidad Rara vez (1) e impacto Moderado (3)</v>
      </c>
      <c r="AK12" s="55" t="str">
        <f>CR12</f>
        <v>Antes de controles
Desde el cuadrante de probabilidad Improbable (2) e impacto Mayor (4)
Después de controles
Hasta el cuadrante de probabilidad Rara vez (1) e impacto Menor (2)</v>
      </c>
      <c r="AL12" s="70">
        <v>43350</v>
      </c>
      <c r="AM12" s="71" t="s">
        <v>345</v>
      </c>
      <c r="AN12" s="76" t="s">
        <v>346</v>
      </c>
      <c r="AO12" s="68">
        <v>43593</v>
      </c>
      <c r="AP12" s="77" t="s">
        <v>347</v>
      </c>
      <c r="AQ12" s="73" t="s">
        <v>348</v>
      </c>
      <c r="AR12" s="68">
        <v>43755</v>
      </c>
      <c r="AS12" s="71" t="s">
        <v>349</v>
      </c>
      <c r="AT12" s="76" t="s">
        <v>350</v>
      </c>
      <c r="AU12" s="68">
        <v>43896</v>
      </c>
      <c r="AV12" s="77" t="s">
        <v>351</v>
      </c>
      <c r="AW12" s="73" t="s">
        <v>352</v>
      </c>
      <c r="AX12" s="68">
        <v>44056</v>
      </c>
      <c r="AY12" s="71" t="s">
        <v>353</v>
      </c>
      <c r="AZ12" s="76" t="s">
        <v>354</v>
      </c>
      <c r="BA12" s="68" t="s">
        <v>355</v>
      </c>
      <c r="BB12" s="77" t="s">
        <v>356</v>
      </c>
      <c r="BC12" s="73" t="s">
        <v>355</v>
      </c>
      <c r="BD12" s="68" t="s">
        <v>355</v>
      </c>
      <c r="BE12" s="71" t="s">
        <v>356</v>
      </c>
      <c r="BF12" s="76" t="s">
        <v>355</v>
      </c>
      <c r="BG12" s="68" t="s">
        <v>355</v>
      </c>
      <c r="BH12" s="77" t="s">
        <v>356</v>
      </c>
      <c r="BI12" s="73" t="s">
        <v>355</v>
      </c>
      <c r="BJ12" s="68" t="s">
        <v>355</v>
      </c>
      <c r="BK12" s="71" t="s">
        <v>356</v>
      </c>
      <c r="BL12" s="76" t="s">
        <v>355</v>
      </c>
      <c r="BM12" s="68" t="s">
        <v>355</v>
      </c>
      <c r="BN12" s="77" t="s">
        <v>356</v>
      </c>
      <c r="BO12" s="73" t="s">
        <v>355</v>
      </c>
      <c r="BP12" s="68" t="s">
        <v>355</v>
      </c>
      <c r="BQ12" s="71" t="s">
        <v>356</v>
      </c>
      <c r="BR12" s="76" t="s">
        <v>355</v>
      </c>
      <c r="BS12" s="68" t="s">
        <v>355</v>
      </c>
      <c r="BT12" s="77" t="s">
        <v>356</v>
      </c>
      <c r="BU12" s="79" t="s">
        <v>355</v>
      </c>
      <c r="BV12" s="164" t="str">
        <f>IFERROR(VLOOKUP(A12,Listas!$A$2:$B$23,2,FALSE),"")</f>
        <v>Alta Consejería Distrital de Tecnologías de Información y Comunicaciones - TIC</v>
      </c>
      <c r="BW12" s="165">
        <f>_xlfn.NUMBERVALUE(MID(N12,LEN(N12)-1,1))</f>
        <v>1</v>
      </c>
      <c r="BX12" s="165">
        <f>_xlfn.NUMBERVALUE(MID(O12,LEN(O12)-1,1))</f>
        <v>4</v>
      </c>
      <c r="BY12" s="165">
        <f>_xlfn.NUMBERVALUE(MID(R12,LEN(R12)-1,1))</f>
        <v>1</v>
      </c>
      <c r="BZ12" s="165">
        <f>_xlfn.NUMBERVALUE(MID(S12,LEN(S12)-1,1))</f>
        <v>2</v>
      </c>
      <c r="CA12" s="97">
        <f>ROUND(AVERAGEIFS(BW:BW,A:A,A12),0)</f>
        <v>1</v>
      </c>
      <c r="CB12" s="97" t="str">
        <f>IF(CA12="","",IF(CA12=1,"Rara vez (1)",IF(CA12=2,"Improbable (2)",IF(CA12=3,"Posible (3)",IF(CA12=4,"Probable (4)",IF(CA12=5,"Casi seguro (5)",""))))))</f>
        <v>Rara vez (1)</v>
      </c>
      <c r="CC12" s="97">
        <f>ROUND(AVERAGEIFS(BX:BX,A:A,A12),0)</f>
        <v>4</v>
      </c>
      <c r="CD12" s="97" t="str">
        <f>IF(CC12="","",IF(CC12=1,"Insignificante (1)",IF(CC12=2,"Menor (2)",IF(CC12=3,"Moderado (3)",IF(CC12=4,"Mayor (4)",IF(CC12=5,"Catastrófico (5)",""))))))</f>
        <v>Mayor (4)</v>
      </c>
      <c r="CE12" s="97">
        <f>ROUND(AVERAGEIFS(BY:BY,A:A,A12),0)</f>
        <v>1</v>
      </c>
      <c r="CF12" s="97" t="str">
        <f>IF(CE12="","",IF(CE12=1,"Rara vez (1)",IF(CE12=2,"Improbable (2)",IF(CE12=3,"Posible (3)",IF(CE12=4,"Probable (4)",IF(CE12=5,"Casi seguro (5)",""))))))</f>
        <v>Rara vez (1)</v>
      </c>
      <c r="CG12" s="97">
        <f>ROUND(AVERAGEIFS(BZ:BZ,A:A,A12),0)</f>
        <v>3</v>
      </c>
      <c r="CH12" s="97" t="str">
        <f>IF(CG12="","",IF(CG12=1,"Insignificante (1)",IF(CG12=2,"Menor (2)",IF(CG12=3,"Moderado (3)",IF(CG12=4,"Mayor (4)",IF(CG12=5,"Catastrófico (5)",""))))))</f>
        <v>Moderado (3)</v>
      </c>
      <c r="CI12" s="97" t="str">
        <f>CONCATENATE("Antes de controles
Desde el cuadrante de probabilidad ",CB12," e impacto ",CD12,"
Después de controles
Hasta el cuadrante de probabilidad ",CF12," e impacto ",CH12)</f>
        <v>Antes de controles
Desde el cuadrante de probabilidad Rara vez (1) e impacto Mayor (4)
Después de controles
Hasta el cuadrante de probabilidad Rara vez (1) e impacto Moderado (3)</v>
      </c>
      <c r="CJ12" s="97">
        <f>ROUND(AVERAGE($BW:$BW),0)</f>
        <v>2</v>
      </c>
      <c r="CK12" s="97" t="str">
        <f>IF(CJ12="","",IF(CJ12=1,"Rara vez (1)",IF(CJ12=2,"Improbable (2)",IF(CJ12=3,"Posible (3)",IF(CJ12=4,"Probable (4)",IF(CJ12=5,"Casi seguro (5)",""))))))</f>
        <v>Improbable (2)</v>
      </c>
      <c r="CL12" s="97">
        <f>ROUND(AVERAGE(BX:BX),0)</f>
        <v>4</v>
      </c>
      <c r="CM12" s="97" t="str">
        <f>IF(CL12="","",IF(CL12=1,"Insignificante (1)",IF(CL12=2,"Menor (2)",IF(CL12=3,"Moderado (3)",IF(CL12=4,"Mayor (4)",IF(CL12=5,"Catastrófico (5)",""))))))</f>
        <v>Mayor (4)</v>
      </c>
      <c r="CN12" s="97">
        <f>ROUND(AVERAGE(BY:BY),0)</f>
        <v>1</v>
      </c>
      <c r="CO12" s="97" t="str">
        <f>IF(CN12="","",IF(CN12=1,"Rara vez (1)",IF(CN12=2,"Improbable (2)",IF(CN12=3,"Posible (3)",IF(CN12=4,"Probable (4)",IF(CN12=5,"Casi seguro (5)",""))))))</f>
        <v>Rara vez (1)</v>
      </c>
      <c r="CP12" s="97">
        <f>ROUND(AVERAGE(BZ:BZ),0)</f>
        <v>2</v>
      </c>
      <c r="CQ12" s="97" t="str">
        <f>IF(CP12="","",IF(CP12=1,"Insignificante (1)",IF(CP12=2,"Menor (2)",IF(CP12=3,"Moderado (3)",IF(CP12=4,"Mayor (4)",IF(CP12=5,"Catastrófico (5)",""))))))</f>
        <v>Menor (2)</v>
      </c>
      <c r="CR12" s="97" t="str">
        <f>CONCATENATE("Antes de controles
Desde el cuadrante de probabilidad ",CK12," e impacto ",CM12,"
Después de controles
Hasta el cuadrante de probabilidad ",CO12," e impacto ",CQ12)</f>
        <v>Antes de controles
Desde el cuadrante de probabilidad Improbable (2) e impacto Mayor (4)
Después de controles
Hasta el cuadrante de probabilidad Rara vez (1) e impacto Menor (2)</v>
      </c>
    </row>
    <row r="13" spans="1:96" ht="409.5" customHeight="1" x14ac:dyDescent="0.2">
      <c r="A13" s="54" t="s">
        <v>314</v>
      </c>
      <c r="B13" s="100" t="s">
        <v>357</v>
      </c>
      <c r="C13" s="58" t="s">
        <v>133</v>
      </c>
      <c r="D13" s="56" t="s">
        <v>358</v>
      </c>
      <c r="E13" s="97" t="s">
        <v>35</v>
      </c>
      <c r="F13" s="97" t="s">
        <v>42</v>
      </c>
      <c r="G13" s="54" t="s">
        <v>359</v>
      </c>
      <c r="H13" s="54" t="s">
        <v>360</v>
      </c>
      <c r="I13" s="54" t="s">
        <v>361</v>
      </c>
      <c r="J13" s="54" t="s">
        <v>362</v>
      </c>
      <c r="K13" s="54" t="s">
        <v>335</v>
      </c>
      <c r="L13" s="54" t="s">
        <v>336</v>
      </c>
      <c r="M13" s="54" t="s">
        <v>337</v>
      </c>
      <c r="N13" s="99" t="s">
        <v>144</v>
      </c>
      <c r="O13" s="99" t="s">
        <v>79</v>
      </c>
      <c r="P13" s="97" t="s">
        <v>81</v>
      </c>
      <c r="Q13" s="54" t="s">
        <v>363</v>
      </c>
      <c r="R13" s="99" t="s">
        <v>144</v>
      </c>
      <c r="S13" s="99" t="s">
        <v>125</v>
      </c>
      <c r="T13" s="97" t="s">
        <v>126</v>
      </c>
      <c r="U13" s="54" t="s">
        <v>364</v>
      </c>
      <c r="V13" s="97" t="s">
        <v>340</v>
      </c>
      <c r="W13" s="54" t="s">
        <v>341</v>
      </c>
      <c r="X13" s="54" t="s">
        <v>341</v>
      </c>
      <c r="Y13" s="54" t="s">
        <v>341</v>
      </c>
      <c r="Z13" s="54" t="s">
        <v>341</v>
      </c>
      <c r="AA13" s="54" t="s">
        <v>341</v>
      </c>
      <c r="AB13" s="54" t="s">
        <v>341</v>
      </c>
      <c r="AC13" s="54" t="s">
        <v>341</v>
      </c>
      <c r="AD13" s="54" t="s">
        <v>341</v>
      </c>
      <c r="AE13" s="54" t="s">
        <v>341</v>
      </c>
      <c r="AF13" s="54" t="s">
        <v>341</v>
      </c>
      <c r="AG13" s="54" t="s">
        <v>365</v>
      </c>
      <c r="AH13" s="54" t="s">
        <v>366</v>
      </c>
      <c r="AI13" s="54" t="s">
        <v>367</v>
      </c>
      <c r="AJ13" s="170" t="str">
        <f t="shared" ref="AJ13:AJ76" si="0">CI13</f>
        <v>Antes de controles
Desde el cuadrante de probabilidad Rara vez (1) e impacto Mayor (4)
Después de controles
Hasta el cuadrante de probabilidad Rara vez (1) e impacto Moderado (3)</v>
      </c>
      <c r="AK13" s="55" t="str">
        <f t="shared" ref="AK13:AK76" si="1">CR13</f>
        <v xml:space="preserve">Antes de controles
Desde el cuadrante de probabilidad  e impacto 
Después de controles
Hasta el cuadrante de probabilidad  e impacto </v>
      </c>
      <c r="AL13" s="70">
        <v>43350</v>
      </c>
      <c r="AM13" s="71" t="s">
        <v>345</v>
      </c>
      <c r="AN13" s="76" t="s">
        <v>346</v>
      </c>
      <c r="AO13" s="68">
        <v>43593</v>
      </c>
      <c r="AP13" s="77" t="s">
        <v>347</v>
      </c>
      <c r="AQ13" s="73" t="s">
        <v>348</v>
      </c>
      <c r="AR13" s="68">
        <v>43755</v>
      </c>
      <c r="AS13" s="71" t="s">
        <v>349</v>
      </c>
      <c r="AT13" s="76" t="s">
        <v>368</v>
      </c>
      <c r="AU13" s="68">
        <v>43896</v>
      </c>
      <c r="AV13" s="77" t="s">
        <v>369</v>
      </c>
      <c r="AW13" s="73" t="s">
        <v>370</v>
      </c>
      <c r="AX13" s="68">
        <v>44056</v>
      </c>
      <c r="AY13" s="71" t="s">
        <v>353</v>
      </c>
      <c r="AZ13" s="76" t="s">
        <v>371</v>
      </c>
      <c r="BA13" s="68" t="s">
        <v>355</v>
      </c>
      <c r="BB13" s="77" t="s">
        <v>356</v>
      </c>
      <c r="BC13" s="73" t="s">
        <v>355</v>
      </c>
      <c r="BD13" s="68" t="s">
        <v>355</v>
      </c>
      <c r="BE13" s="71" t="s">
        <v>356</v>
      </c>
      <c r="BF13" s="76" t="s">
        <v>355</v>
      </c>
      <c r="BG13" s="68" t="s">
        <v>355</v>
      </c>
      <c r="BH13" s="77" t="s">
        <v>356</v>
      </c>
      <c r="BI13" s="73" t="s">
        <v>355</v>
      </c>
      <c r="BJ13" s="68" t="s">
        <v>355</v>
      </c>
      <c r="BK13" s="71" t="s">
        <v>356</v>
      </c>
      <c r="BL13" s="76" t="s">
        <v>355</v>
      </c>
      <c r="BM13" s="68" t="s">
        <v>355</v>
      </c>
      <c r="BN13" s="77" t="s">
        <v>356</v>
      </c>
      <c r="BO13" s="73" t="s">
        <v>355</v>
      </c>
      <c r="BP13" s="68" t="s">
        <v>355</v>
      </c>
      <c r="BQ13" s="71" t="s">
        <v>356</v>
      </c>
      <c r="BR13" s="76" t="s">
        <v>355</v>
      </c>
      <c r="BS13" s="68" t="s">
        <v>355</v>
      </c>
      <c r="BT13" s="77" t="s">
        <v>356</v>
      </c>
      <c r="BU13" s="79" t="s">
        <v>355</v>
      </c>
      <c r="BV13" s="164" t="str">
        <f>IFERROR(VLOOKUP(A13,Listas!$A$2:$B$23,2,FALSE),"")</f>
        <v>Alta Consejería Distrital de Tecnologías de Información y Comunicaciones - TIC</v>
      </c>
      <c r="BW13" s="165">
        <f>_xlfn.NUMBERVALUE(MID(N13,LEN(N13)-1,1))</f>
        <v>1</v>
      </c>
      <c r="BX13" s="165">
        <f>_xlfn.NUMBERVALUE(MID(O13,LEN(O13)-1,1))</f>
        <v>4</v>
      </c>
      <c r="BY13" s="165">
        <f t="shared" ref="BY13:BY76" si="2">_xlfn.NUMBERVALUE(MID(R13,LEN(R13)-1,1))</f>
        <v>1</v>
      </c>
      <c r="BZ13" s="165">
        <f t="shared" ref="BZ13:BZ76" si="3">_xlfn.NUMBERVALUE(MID(S13,LEN(S13)-1,1))</f>
        <v>2</v>
      </c>
      <c r="CA13" s="97">
        <f>ROUND(AVERAGEIFS(BW:BW,A:A,A13),0)</f>
        <v>1</v>
      </c>
      <c r="CB13" s="97" t="str">
        <f t="shared" ref="CB13:CB76" si="4">IF(CA13="","",IF(CA13=1,"Rara vez (1)",IF(CA13=2,"Improbable (2)",IF(CA13=3,"Posible (3)",IF(CA13=4,"Probable (4)",IF(CA13=5,"Casi seguro (5)",""))))))</f>
        <v>Rara vez (1)</v>
      </c>
      <c r="CC13" s="97">
        <f>ROUND(AVERAGEIFS(BX:BX,A:A,A13),0)</f>
        <v>4</v>
      </c>
      <c r="CD13" s="97" t="str">
        <f t="shared" ref="CD13:CD76" si="5">IF(CC13="","",IF(CC13=1,"Insignificante (1)",IF(CC13=2,"Menor (2)",IF(CC13=3,"Moderado (3)",IF(CC13=4,"Mayor (4)",IF(CC13=5,"Catastrófico (5)",""))))))</f>
        <v>Mayor (4)</v>
      </c>
      <c r="CE13" s="97">
        <f>ROUND(AVERAGEIFS(BY:BY,A:A,A13),0)</f>
        <v>1</v>
      </c>
      <c r="CF13" s="97" t="str">
        <f t="shared" ref="CF13:CF76" si="6">IF(CE13="","",IF(CE13=1,"Rara vez (1)",IF(CE13=2,"Improbable (2)",IF(CE13=3,"Posible (3)",IF(CE13=4,"Probable (4)",IF(CE13=5,"Casi seguro (5)",""))))))</f>
        <v>Rara vez (1)</v>
      </c>
      <c r="CG13" s="97">
        <f>ROUND(AVERAGEIFS(BZ:BZ,A:A,A13),0)</f>
        <v>3</v>
      </c>
      <c r="CH13" s="97" t="str">
        <f t="shared" ref="CH13:CH76" si="7">IF(CG13="","",IF(CG13=1,"Insignificante (1)",IF(CG13=2,"Menor (2)",IF(CG13=3,"Moderado (3)",IF(CG13=4,"Mayor (4)",IF(CG13=5,"Catastrófico (5)",""))))))</f>
        <v>Moderado (3)</v>
      </c>
      <c r="CI13" s="97" t="str">
        <f t="shared" ref="CI13:CI76" si="8">CONCATENATE("Antes de controles
Desde el cuadrante de probabilidad ",CB13," e impacto ",CD13,"
Después de controles
Hasta el cuadrante de probabilidad ",CF13," e impacto ",CH13)</f>
        <v>Antes de controles
Desde el cuadrante de probabilidad Rara vez (1) e impacto Mayor (4)
Después de controles
Hasta el cuadrante de probabilidad Rara vez (1) e impacto Moderado (3)</v>
      </c>
      <c r="CR13" s="97" t="str">
        <f t="shared" ref="CR13:CR76" si="9">CONCATENATE("Antes de controles
Desde el cuadrante de probabilidad ",CK13," e impacto ",CM13,"
Después de controles
Hasta el cuadrante de probabilidad ",CO13," e impacto ",CQ13)</f>
        <v xml:space="preserve">Antes de controles
Desde el cuadrante de probabilidad  e impacto 
Después de controles
Hasta el cuadrante de probabilidad  e impacto </v>
      </c>
    </row>
    <row r="14" spans="1:96" ht="409.5" customHeight="1" x14ac:dyDescent="0.2">
      <c r="A14" s="54" t="s">
        <v>314</v>
      </c>
      <c r="B14" s="100" t="s">
        <v>372</v>
      </c>
      <c r="C14" s="58" t="s">
        <v>40</v>
      </c>
      <c r="D14" s="56" t="s">
        <v>373</v>
      </c>
      <c r="E14" s="97" t="s">
        <v>64</v>
      </c>
      <c r="F14" s="97" t="s">
        <v>92</v>
      </c>
      <c r="G14" s="54" t="s">
        <v>374</v>
      </c>
      <c r="H14" s="54" t="s">
        <v>375</v>
      </c>
      <c r="I14" s="54" t="s">
        <v>376</v>
      </c>
      <c r="J14" s="54" t="s">
        <v>377</v>
      </c>
      <c r="K14" s="54" t="s">
        <v>335</v>
      </c>
      <c r="L14" s="54" t="s">
        <v>336</v>
      </c>
      <c r="M14" s="54" t="s">
        <v>337</v>
      </c>
      <c r="N14" s="99" t="s">
        <v>144</v>
      </c>
      <c r="O14" s="99" t="s">
        <v>52</v>
      </c>
      <c r="P14" s="97" t="s">
        <v>54</v>
      </c>
      <c r="Q14" s="54" t="s">
        <v>378</v>
      </c>
      <c r="R14" s="99" t="s">
        <v>144</v>
      </c>
      <c r="S14" s="99" t="s">
        <v>52</v>
      </c>
      <c r="T14" s="97" t="s">
        <v>54</v>
      </c>
      <c r="U14" s="54" t="s">
        <v>379</v>
      </c>
      <c r="V14" s="97" t="s">
        <v>380</v>
      </c>
      <c r="W14" s="54" t="s">
        <v>341</v>
      </c>
      <c r="X14" s="54" t="s">
        <v>341</v>
      </c>
      <c r="Y14" s="54" t="s">
        <v>341</v>
      </c>
      <c r="Z14" s="54" t="s">
        <v>341</v>
      </c>
      <c r="AA14" s="54" t="s">
        <v>341</v>
      </c>
      <c r="AB14" s="54" t="s">
        <v>381</v>
      </c>
      <c r="AC14" s="54" t="s">
        <v>382</v>
      </c>
      <c r="AD14" s="54" t="s">
        <v>383</v>
      </c>
      <c r="AE14" s="54" t="s">
        <v>384</v>
      </c>
      <c r="AF14" s="54" t="s">
        <v>385</v>
      </c>
      <c r="AG14" s="54" t="s">
        <v>386</v>
      </c>
      <c r="AH14" s="54" t="s">
        <v>387</v>
      </c>
      <c r="AI14" s="54" t="s">
        <v>388</v>
      </c>
      <c r="AJ14" s="170" t="str">
        <f t="shared" si="0"/>
        <v>Antes de controles
Desde el cuadrante de probabilidad Rara vez (1) e impacto Mayor (4)
Después de controles
Hasta el cuadrante de probabilidad Rara vez (1) e impacto Moderado (3)</v>
      </c>
      <c r="AK14" s="55" t="str">
        <f t="shared" si="1"/>
        <v xml:space="preserve">Antes de controles
Desde el cuadrante de probabilidad  e impacto 
Después de controles
Hasta el cuadrante de probabilidad  e impacto </v>
      </c>
      <c r="AL14" s="70">
        <v>43593</v>
      </c>
      <c r="AM14" s="71" t="s">
        <v>345</v>
      </c>
      <c r="AN14" s="76" t="s">
        <v>389</v>
      </c>
      <c r="AO14" s="68">
        <v>43755</v>
      </c>
      <c r="AP14" s="77" t="s">
        <v>349</v>
      </c>
      <c r="AQ14" s="73" t="s">
        <v>390</v>
      </c>
      <c r="AR14" s="68" t="s">
        <v>391</v>
      </c>
      <c r="AS14" s="71" t="s">
        <v>392</v>
      </c>
      <c r="AT14" s="76" t="s">
        <v>393</v>
      </c>
      <c r="AU14" s="68">
        <v>44056</v>
      </c>
      <c r="AV14" s="77" t="s">
        <v>394</v>
      </c>
      <c r="AW14" s="73" t="s">
        <v>395</v>
      </c>
      <c r="AX14" s="68" t="s">
        <v>355</v>
      </c>
      <c r="AY14" s="71" t="s">
        <v>356</v>
      </c>
      <c r="AZ14" s="76" t="s">
        <v>355</v>
      </c>
      <c r="BA14" s="68" t="s">
        <v>355</v>
      </c>
      <c r="BB14" s="77" t="s">
        <v>356</v>
      </c>
      <c r="BC14" s="73" t="s">
        <v>355</v>
      </c>
      <c r="BD14" s="68" t="s">
        <v>355</v>
      </c>
      <c r="BE14" s="71" t="s">
        <v>356</v>
      </c>
      <c r="BF14" s="76" t="s">
        <v>355</v>
      </c>
      <c r="BG14" s="68" t="s">
        <v>355</v>
      </c>
      <c r="BH14" s="77" t="s">
        <v>356</v>
      </c>
      <c r="BI14" s="73" t="s">
        <v>355</v>
      </c>
      <c r="BJ14" s="68" t="s">
        <v>355</v>
      </c>
      <c r="BK14" s="71" t="s">
        <v>356</v>
      </c>
      <c r="BL14" s="76" t="s">
        <v>355</v>
      </c>
      <c r="BM14" s="68" t="s">
        <v>355</v>
      </c>
      <c r="BN14" s="77" t="s">
        <v>356</v>
      </c>
      <c r="BO14" s="73" t="s">
        <v>355</v>
      </c>
      <c r="BP14" s="68" t="s">
        <v>355</v>
      </c>
      <c r="BQ14" s="71" t="s">
        <v>356</v>
      </c>
      <c r="BR14" s="76" t="s">
        <v>355</v>
      </c>
      <c r="BS14" s="68" t="s">
        <v>355</v>
      </c>
      <c r="BT14" s="77" t="s">
        <v>356</v>
      </c>
      <c r="BU14" s="79" t="s">
        <v>355</v>
      </c>
      <c r="BV14" s="164" t="str">
        <f>IFERROR(VLOOKUP(A14,Listas!$A$2:$B$23,2,FALSE),"")</f>
        <v>Alta Consejería Distrital de Tecnologías de Información y Comunicaciones - TIC</v>
      </c>
      <c r="BW14" s="165">
        <f>_xlfn.NUMBERVALUE(MID(N14,LEN(N14)-1,1))</f>
        <v>1</v>
      </c>
      <c r="BX14" s="165">
        <f>_xlfn.NUMBERVALUE(MID(O14,LEN(O14)-1,1))</f>
        <v>5</v>
      </c>
      <c r="BY14" s="165">
        <f t="shared" si="2"/>
        <v>1</v>
      </c>
      <c r="BZ14" s="165">
        <f t="shared" si="3"/>
        <v>5</v>
      </c>
      <c r="CA14" s="97">
        <f>ROUND(AVERAGEIFS(BW:BW,A:A,A14),0)</f>
        <v>1</v>
      </c>
      <c r="CB14" s="97" t="str">
        <f t="shared" si="4"/>
        <v>Rara vez (1)</v>
      </c>
      <c r="CC14" s="97">
        <f>ROUND(AVERAGEIFS(BX:BX,A:A,A14),0)</f>
        <v>4</v>
      </c>
      <c r="CD14" s="97" t="str">
        <f t="shared" si="5"/>
        <v>Mayor (4)</v>
      </c>
      <c r="CE14" s="97">
        <f>ROUND(AVERAGEIFS(BY:BY,A:A,A14),0)</f>
        <v>1</v>
      </c>
      <c r="CF14" s="97" t="str">
        <f t="shared" si="6"/>
        <v>Rara vez (1)</v>
      </c>
      <c r="CG14" s="97">
        <f>ROUND(AVERAGEIFS(BZ:BZ,A:A,A14),0)</f>
        <v>3</v>
      </c>
      <c r="CH14" s="97" t="str">
        <f t="shared" si="7"/>
        <v>Moderado (3)</v>
      </c>
      <c r="CI14" s="97" t="str">
        <f t="shared" si="8"/>
        <v>Antes de controles
Desde el cuadrante de probabilidad Rara vez (1) e impacto Mayor (4)
Después de controles
Hasta el cuadrante de probabilidad Rara vez (1) e impacto Moderado (3)</v>
      </c>
      <c r="CR14" s="97" t="str">
        <f t="shared" si="9"/>
        <v xml:space="preserve">Antes de controles
Desde el cuadrante de probabilidad  e impacto 
Después de controles
Hasta el cuadrante de probabilidad  e impacto </v>
      </c>
    </row>
    <row r="15" spans="1:96" ht="409.5" customHeight="1" x14ac:dyDescent="0.2">
      <c r="A15" s="54" t="s">
        <v>315</v>
      </c>
      <c r="B15" s="100" t="s">
        <v>397</v>
      </c>
      <c r="C15" s="58" t="s">
        <v>171</v>
      </c>
      <c r="D15" s="56" t="s">
        <v>398</v>
      </c>
      <c r="E15" s="97" t="s">
        <v>35</v>
      </c>
      <c r="F15" s="97" t="s">
        <v>152</v>
      </c>
      <c r="G15" s="54" t="s">
        <v>399</v>
      </c>
      <c r="H15" s="54" t="s">
        <v>400</v>
      </c>
      <c r="I15" s="54" t="s">
        <v>401</v>
      </c>
      <c r="J15" s="54" t="s">
        <v>402</v>
      </c>
      <c r="K15" s="54" t="s">
        <v>335</v>
      </c>
      <c r="L15" s="54" t="s">
        <v>403</v>
      </c>
      <c r="M15" s="54" t="s">
        <v>404</v>
      </c>
      <c r="N15" s="99" t="s">
        <v>103</v>
      </c>
      <c r="O15" s="99" t="s">
        <v>104</v>
      </c>
      <c r="P15" s="97" t="s">
        <v>81</v>
      </c>
      <c r="Q15" s="54" t="s">
        <v>405</v>
      </c>
      <c r="R15" s="99" t="s">
        <v>144</v>
      </c>
      <c r="S15" s="99" t="s">
        <v>145</v>
      </c>
      <c r="T15" s="97" t="s">
        <v>126</v>
      </c>
      <c r="U15" s="54" t="s">
        <v>406</v>
      </c>
      <c r="V15" s="97" t="s">
        <v>340</v>
      </c>
      <c r="W15" s="54" t="s">
        <v>341</v>
      </c>
      <c r="X15" s="54" t="s">
        <v>341</v>
      </c>
      <c r="Y15" s="54" t="s">
        <v>341</v>
      </c>
      <c r="Z15" s="54" t="s">
        <v>341</v>
      </c>
      <c r="AA15" s="54" t="s">
        <v>341</v>
      </c>
      <c r="AB15" s="54" t="s">
        <v>341</v>
      </c>
      <c r="AC15" s="54" t="s">
        <v>341</v>
      </c>
      <c r="AD15" s="54" t="s">
        <v>341</v>
      </c>
      <c r="AE15" s="54" t="s">
        <v>341</v>
      </c>
      <c r="AF15" s="54" t="s">
        <v>341</v>
      </c>
      <c r="AG15" s="54" t="s">
        <v>407</v>
      </c>
      <c r="AH15" s="54" t="s">
        <v>408</v>
      </c>
      <c r="AI15" s="54" t="s">
        <v>409</v>
      </c>
      <c r="AJ15" s="170" t="str">
        <f t="shared" si="0"/>
        <v>Antes de controles
Desde el cuadrante de probabilidad Improbable (2) e impacto Mayor (4)
Después de controles
Hasta el cuadrante de probabilidad Rara vez (1) e impacto Menor (2)</v>
      </c>
      <c r="AK15" s="55" t="str">
        <f t="shared" si="1"/>
        <v xml:space="preserve">Antes de controles
Desde el cuadrante de probabilidad  e impacto 
Después de controles
Hasta el cuadrante de probabilidad  e impacto </v>
      </c>
      <c r="AL15" s="70">
        <v>43350</v>
      </c>
      <c r="AM15" s="71" t="s">
        <v>345</v>
      </c>
      <c r="AN15" s="76" t="s">
        <v>410</v>
      </c>
      <c r="AO15" s="68">
        <v>43593</v>
      </c>
      <c r="AP15" s="77" t="s">
        <v>345</v>
      </c>
      <c r="AQ15" s="73" t="s">
        <v>411</v>
      </c>
      <c r="AR15" s="68">
        <v>43794</v>
      </c>
      <c r="AS15" s="71" t="s">
        <v>412</v>
      </c>
      <c r="AT15" s="76" t="s">
        <v>413</v>
      </c>
      <c r="AU15" s="68">
        <v>43903</v>
      </c>
      <c r="AV15" s="77" t="s">
        <v>345</v>
      </c>
      <c r="AW15" s="73" t="s">
        <v>414</v>
      </c>
      <c r="AX15" s="68" t="s">
        <v>355</v>
      </c>
      <c r="AY15" s="71" t="s">
        <v>356</v>
      </c>
      <c r="AZ15" s="76" t="s">
        <v>355</v>
      </c>
      <c r="BA15" s="68" t="s">
        <v>355</v>
      </c>
      <c r="BB15" s="77" t="s">
        <v>356</v>
      </c>
      <c r="BC15" s="73" t="s">
        <v>355</v>
      </c>
      <c r="BD15" s="68" t="s">
        <v>355</v>
      </c>
      <c r="BE15" s="71" t="s">
        <v>356</v>
      </c>
      <c r="BF15" s="76" t="s">
        <v>355</v>
      </c>
      <c r="BG15" s="68" t="s">
        <v>355</v>
      </c>
      <c r="BH15" s="77" t="s">
        <v>356</v>
      </c>
      <c r="BI15" s="73" t="s">
        <v>355</v>
      </c>
      <c r="BJ15" s="68" t="s">
        <v>355</v>
      </c>
      <c r="BK15" s="71" t="s">
        <v>356</v>
      </c>
      <c r="BL15" s="76" t="s">
        <v>355</v>
      </c>
      <c r="BM15" s="68" t="s">
        <v>355</v>
      </c>
      <c r="BN15" s="77" t="s">
        <v>356</v>
      </c>
      <c r="BO15" s="73" t="s">
        <v>355</v>
      </c>
      <c r="BP15" s="68" t="s">
        <v>355</v>
      </c>
      <c r="BQ15" s="71" t="s">
        <v>356</v>
      </c>
      <c r="BR15" s="76" t="s">
        <v>355</v>
      </c>
      <c r="BS15" s="68" t="s">
        <v>355</v>
      </c>
      <c r="BT15" s="77" t="s">
        <v>356</v>
      </c>
      <c r="BU15" s="79" t="s">
        <v>355</v>
      </c>
      <c r="BV15" s="164" t="str">
        <f>IFERROR(VLOOKUP(A15,Listas!$A$2:$B$23,2,FALSE),"")</f>
        <v>Oficina de Consejería de Comunicaciones</v>
      </c>
      <c r="BW15" s="165">
        <f>_xlfn.NUMBERVALUE(MID(N15,LEN(N15)-1,1))</f>
        <v>3</v>
      </c>
      <c r="BX15" s="165">
        <f>_xlfn.NUMBERVALUE(MID(O15,LEN(O15)-1,1))</f>
        <v>3</v>
      </c>
      <c r="BY15" s="165">
        <f t="shared" si="2"/>
        <v>1</v>
      </c>
      <c r="BZ15" s="165">
        <f t="shared" si="3"/>
        <v>1</v>
      </c>
      <c r="CA15" s="97">
        <f>ROUND(AVERAGEIFS(BW:BW,A:A,A15),0)</f>
        <v>2</v>
      </c>
      <c r="CB15" s="97" t="str">
        <f t="shared" si="4"/>
        <v>Improbable (2)</v>
      </c>
      <c r="CC15" s="97">
        <f>ROUND(AVERAGEIFS(BX:BX,A:A,A15),0)</f>
        <v>4</v>
      </c>
      <c r="CD15" s="97" t="str">
        <f t="shared" si="5"/>
        <v>Mayor (4)</v>
      </c>
      <c r="CE15" s="97">
        <f>ROUND(AVERAGEIFS(BY:BY,A:A,A15),0)</f>
        <v>1</v>
      </c>
      <c r="CF15" s="97" t="str">
        <f t="shared" si="6"/>
        <v>Rara vez (1)</v>
      </c>
      <c r="CG15" s="97">
        <f>ROUND(AVERAGEIFS(BZ:BZ,A:A,A15),0)</f>
        <v>2</v>
      </c>
      <c r="CH15" s="97" t="str">
        <f t="shared" si="7"/>
        <v>Menor (2)</v>
      </c>
      <c r="CI15" s="97" t="str">
        <f t="shared" si="8"/>
        <v>Antes de controles
Desde el cuadrante de probabilidad Improbable (2) e impacto Mayor (4)
Después de controles
Hasta el cuadrante de probabilidad Rara vez (1) e impacto Menor (2)</v>
      </c>
      <c r="CR15" s="97" t="str">
        <f t="shared" si="9"/>
        <v xml:space="preserve">Antes de controles
Desde el cuadrante de probabilidad  e impacto 
Después de controles
Hasta el cuadrante de probabilidad  e impacto </v>
      </c>
    </row>
    <row r="16" spans="1:96" ht="409.5" customHeight="1" x14ac:dyDescent="0.2">
      <c r="A16" s="54" t="s">
        <v>315</v>
      </c>
      <c r="B16" s="100" t="s">
        <v>415</v>
      </c>
      <c r="C16" s="58" t="s">
        <v>39</v>
      </c>
      <c r="D16" s="56" t="s">
        <v>416</v>
      </c>
      <c r="E16" s="97" t="s">
        <v>35</v>
      </c>
      <c r="F16" s="97" t="s">
        <v>70</v>
      </c>
      <c r="G16" s="54" t="s">
        <v>417</v>
      </c>
      <c r="H16" s="54" t="s">
        <v>418</v>
      </c>
      <c r="I16" s="54" t="s">
        <v>419</v>
      </c>
      <c r="J16" s="54" t="s">
        <v>420</v>
      </c>
      <c r="K16" s="54" t="s">
        <v>335</v>
      </c>
      <c r="L16" s="54" t="s">
        <v>421</v>
      </c>
      <c r="M16" s="54" t="s">
        <v>422</v>
      </c>
      <c r="N16" s="99" t="s">
        <v>144</v>
      </c>
      <c r="O16" s="99" t="s">
        <v>79</v>
      </c>
      <c r="P16" s="97" t="s">
        <v>81</v>
      </c>
      <c r="Q16" s="54" t="s">
        <v>423</v>
      </c>
      <c r="R16" s="99" t="s">
        <v>144</v>
      </c>
      <c r="S16" s="99" t="s">
        <v>125</v>
      </c>
      <c r="T16" s="97" t="s">
        <v>126</v>
      </c>
      <c r="U16" s="54" t="s">
        <v>424</v>
      </c>
      <c r="V16" s="97" t="s">
        <v>340</v>
      </c>
      <c r="W16" s="54" t="s">
        <v>341</v>
      </c>
      <c r="X16" s="54" t="s">
        <v>341</v>
      </c>
      <c r="Y16" s="54" t="s">
        <v>341</v>
      </c>
      <c r="Z16" s="54" t="s">
        <v>341</v>
      </c>
      <c r="AA16" s="54" t="s">
        <v>341</v>
      </c>
      <c r="AB16" s="54" t="s">
        <v>341</v>
      </c>
      <c r="AC16" s="54" t="s">
        <v>341</v>
      </c>
      <c r="AD16" s="54" t="s">
        <v>341</v>
      </c>
      <c r="AE16" s="54" t="s">
        <v>341</v>
      </c>
      <c r="AF16" s="54" t="s">
        <v>341</v>
      </c>
      <c r="AG16" s="54" t="s">
        <v>425</v>
      </c>
      <c r="AH16" s="54" t="s">
        <v>426</v>
      </c>
      <c r="AI16" s="54" t="s">
        <v>427</v>
      </c>
      <c r="AJ16" s="170" t="str">
        <f t="shared" si="0"/>
        <v>Antes de controles
Desde el cuadrante de probabilidad Improbable (2) e impacto Mayor (4)
Después de controles
Hasta el cuadrante de probabilidad Rara vez (1) e impacto Menor (2)</v>
      </c>
      <c r="AK16" s="55" t="str">
        <f t="shared" si="1"/>
        <v xml:space="preserve">Antes de controles
Desde el cuadrante de probabilidad  e impacto 
Después de controles
Hasta el cuadrante de probabilidad  e impacto </v>
      </c>
      <c r="AL16" s="70">
        <v>43350</v>
      </c>
      <c r="AM16" s="71" t="s">
        <v>345</v>
      </c>
      <c r="AN16" s="76" t="s">
        <v>410</v>
      </c>
      <c r="AO16" s="68">
        <v>43593</v>
      </c>
      <c r="AP16" s="77" t="s">
        <v>345</v>
      </c>
      <c r="AQ16" s="73" t="s">
        <v>428</v>
      </c>
      <c r="AR16" s="68">
        <v>43794</v>
      </c>
      <c r="AS16" s="71" t="s">
        <v>429</v>
      </c>
      <c r="AT16" s="76" t="s">
        <v>430</v>
      </c>
      <c r="AU16" s="68">
        <v>43903</v>
      </c>
      <c r="AV16" s="77" t="s">
        <v>392</v>
      </c>
      <c r="AW16" s="73" t="s">
        <v>431</v>
      </c>
      <c r="AX16" s="68" t="s">
        <v>355</v>
      </c>
      <c r="AY16" s="71" t="s">
        <v>356</v>
      </c>
      <c r="AZ16" s="76" t="s">
        <v>355</v>
      </c>
      <c r="BA16" s="68" t="s">
        <v>355</v>
      </c>
      <c r="BB16" s="77" t="s">
        <v>356</v>
      </c>
      <c r="BC16" s="73" t="s">
        <v>355</v>
      </c>
      <c r="BD16" s="68" t="s">
        <v>355</v>
      </c>
      <c r="BE16" s="71" t="s">
        <v>356</v>
      </c>
      <c r="BF16" s="76" t="s">
        <v>355</v>
      </c>
      <c r="BG16" s="68" t="s">
        <v>355</v>
      </c>
      <c r="BH16" s="77" t="s">
        <v>356</v>
      </c>
      <c r="BI16" s="73" t="s">
        <v>355</v>
      </c>
      <c r="BJ16" s="68" t="s">
        <v>355</v>
      </c>
      <c r="BK16" s="71" t="s">
        <v>356</v>
      </c>
      <c r="BL16" s="76" t="s">
        <v>355</v>
      </c>
      <c r="BM16" s="68" t="s">
        <v>355</v>
      </c>
      <c r="BN16" s="77" t="s">
        <v>356</v>
      </c>
      <c r="BO16" s="73" t="s">
        <v>355</v>
      </c>
      <c r="BP16" s="68" t="s">
        <v>355</v>
      </c>
      <c r="BQ16" s="71" t="s">
        <v>356</v>
      </c>
      <c r="BR16" s="76" t="s">
        <v>355</v>
      </c>
      <c r="BS16" s="68" t="s">
        <v>355</v>
      </c>
      <c r="BT16" s="77" t="s">
        <v>356</v>
      </c>
      <c r="BU16" s="79" t="s">
        <v>355</v>
      </c>
      <c r="BV16" s="164" t="str">
        <f>IFERROR(VLOOKUP(A16,Listas!$A$2:$B$23,2,FALSE),"")</f>
        <v>Oficina de Consejería de Comunicaciones</v>
      </c>
      <c r="BW16" s="165">
        <f>_xlfn.NUMBERVALUE(MID(N16,LEN(N16)-1,1))</f>
        <v>1</v>
      </c>
      <c r="BX16" s="165">
        <f>_xlfn.NUMBERVALUE(MID(O16,LEN(O16)-1,1))</f>
        <v>4</v>
      </c>
      <c r="BY16" s="165">
        <f t="shared" si="2"/>
        <v>1</v>
      </c>
      <c r="BZ16" s="165">
        <f t="shared" si="3"/>
        <v>2</v>
      </c>
      <c r="CA16" s="97">
        <f>ROUND(AVERAGEIFS(BW:BW,A:A,A16),0)</f>
        <v>2</v>
      </c>
      <c r="CB16" s="97" t="str">
        <f t="shared" si="4"/>
        <v>Improbable (2)</v>
      </c>
      <c r="CC16" s="97">
        <f>ROUND(AVERAGEIFS(BX:BX,A:A,A16),0)</f>
        <v>4</v>
      </c>
      <c r="CD16" s="97" t="str">
        <f t="shared" si="5"/>
        <v>Mayor (4)</v>
      </c>
      <c r="CE16" s="97">
        <f>ROUND(AVERAGEIFS(BY:BY,A:A,A16),0)</f>
        <v>1</v>
      </c>
      <c r="CF16" s="97" t="str">
        <f t="shared" si="6"/>
        <v>Rara vez (1)</v>
      </c>
      <c r="CG16" s="97">
        <f>ROUND(AVERAGEIFS(BZ:BZ,A:A,A16),0)</f>
        <v>2</v>
      </c>
      <c r="CH16" s="97" t="str">
        <f t="shared" si="7"/>
        <v>Menor (2)</v>
      </c>
      <c r="CI16" s="97" t="str">
        <f t="shared" si="8"/>
        <v>Antes de controles
Desde el cuadrante de probabilidad Improbable (2) e impacto Mayor (4)
Después de controles
Hasta el cuadrante de probabilidad Rara vez (1) e impacto Menor (2)</v>
      </c>
      <c r="CR16" s="97" t="str">
        <f t="shared" si="9"/>
        <v xml:space="preserve">Antes de controles
Desde el cuadrante de probabilidad  e impacto 
Después de controles
Hasta el cuadrante de probabilidad  e impacto </v>
      </c>
    </row>
    <row r="17" spans="1:96" ht="409.5" customHeight="1" x14ac:dyDescent="0.2">
      <c r="A17" s="54" t="s">
        <v>315</v>
      </c>
      <c r="B17" s="100" t="s">
        <v>432</v>
      </c>
      <c r="C17" s="58" t="s">
        <v>93</v>
      </c>
      <c r="D17" s="56" t="s">
        <v>433</v>
      </c>
      <c r="E17" s="97" t="s">
        <v>35</v>
      </c>
      <c r="F17" s="97" t="s">
        <v>152</v>
      </c>
      <c r="G17" s="54" t="s">
        <v>434</v>
      </c>
      <c r="H17" s="54" t="s">
        <v>435</v>
      </c>
      <c r="I17" s="54" t="s">
        <v>436</v>
      </c>
      <c r="J17" s="54" t="s">
        <v>437</v>
      </c>
      <c r="K17" s="54" t="s">
        <v>335</v>
      </c>
      <c r="L17" s="54" t="s">
        <v>421</v>
      </c>
      <c r="M17" s="54" t="s">
        <v>404</v>
      </c>
      <c r="N17" s="99" t="s">
        <v>144</v>
      </c>
      <c r="O17" s="99" t="s">
        <v>79</v>
      </c>
      <c r="P17" s="97" t="s">
        <v>81</v>
      </c>
      <c r="Q17" s="54" t="s">
        <v>438</v>
      </c>
      <c r="R17" s="99" t="s">
        <v>144</v>
      </c>
      <c r="S17" s="99" t="s">
        <v>125</v>
      </c>
      <c r="T17" s="97" t="s">
        <v>126</v>
      </c>
      <c r="U17" s="54" t="s">
        <v>439</v>
      </c>
      <c r="V17" s="97" t="s">
        <v>340</v>
      </c>
      <c r="W17" s="54" t="s">
        <v>341</v>
      </c>
      <c r="X17" s="54" t="s">
        <v>341</v>
      </c>
      <c r="Y17" s="54" t="s">
        <v>341</v>
      </c>
      <c r="Z17" s="54" t="s">
        <v>341</v>
      </c>
      <c r="AA17" s="54" t="s">
        <v>341</v>
      </c>
      <c r="AB17" s="54" t="s">
        <v>341</v>
      </c>
      <c r="AC17" s="54" t="s">
        <v>341</v>
      </c>
      <c r="AD17" s="54" t="s">
        <v>341</v>
      </c>
      <c r="AE17" s="54" t="s">
        <v>341</v>
      </c>
      <c r="AF17" s="54" t="s">
        <v>341</v>
      </c>
      <c r="AG17" s="54" t="s">
        <v>440</v>
      </c>
      <c r="AH17" s="54" t="s">
        <v>441</v>
      </c>
      <c r="AI17" s="54" t="s">
        <v>442</v>
      </c>
      <c r="AJ17" s="170" t="str">
        <f t="shared" si="0"/>
        <v>Antes de controles
Desde el cuadrante de probabilidad Improbable (2) e impacto Mayor (4)
Después de controles
Hasta el cuadrante de probabilidad Rara vez (1) e impacto Menor (2)</v>
      </c>
      <c r="AK17" s="55" t="str">
        <f t="shared" si="1"/>
        <v xml:space="preserve">Antes de controles
Desde el cuadrante de probabilidad  e impacto 
Después de controles
Hasta el cuadrante de probabilidad  e impacto </v>
      </c>
      <c r="AL17" s="70">
        <v>43350</v>
      </c>
      <c r="AM17" s="71" t="s">
        <v>345</v>
      </c>
      <c r="AN17" s="76" t="s">
        <v>410</v>
      </c>
      <c r="AO17" s="68">
        <v>43593</v>
      </c>
      <c r="AP17" s="77" t="s">
        <v>345</v>
      </c>
      <c r="AQ17" s="73" t="s">
        <v>443</v>
      </c>
      <c r="AR17" s="68">
        <v>43903</v>
      </c>
      <c r="AS17" s="71" t="s">
        <v>351</v>
      </c>
      <c r="AT17" s="76" t="s">
        <v>444</v>
      </c>
      <c r="AU17" s="68" t="s">
        <v>355</v>
      </c>
      <c r="AV17" s="77" t="s">
        <v>356</v>
      </c>
      <c r="AW17" s="73" t="s">
        <v>355</v>
      </c>
      <c r="AX17" s="68" t="s">
        <v>355</v>
      </c>
      <c r="AY17" s="71" t="s">
        <v>356</v>
      </c>
      <c r="AZ17" s="76" t="s">
        <v>355</v>
      </c>
      <c r="BA17" s="68" t="s">
        <v>355</v>
      </c>
      <c r="BB17" s="77" t="s">
        <v>356</v>
      </c>
      <c r="BC17" s="73" t="s">
        <v>355</v>
      </c>
      <c r="BD17" s="68" t="s">
        <v>355</v>
      </c>
      <c r="BE17" s="71" t="s">
        <v>356</v>
      </c>
      <c r="BF17" s="76" t="s">
        <v>355</v>
      </c>
      <c r="BG17" s="68" t="s">
        <v>355</v>
      </c>
      <c r="BH17" s="77" t="s">
        <v>356</v>
      </c>
      <c r="BI17" s="73" t="s">
        <v>355</v>
      </c>
      <c r="BJ17" s="68" t="s">
        <v>355</v>
      </c>
      <c r="BK17" s="71" t="s">
        <v>356</v>
      </c>
      <c r="BL17" s="76" t="s">
        <v>355</v>
      </c>
      <c r="BM17" s="68" t="s">
        <v>355</v>
      </c>
      <c r="BN17" s="77" t="s">
        <v>356</v>
      </c>
      <c r="BO17" s="73" t="s">
        <v>355</v>
      </c>
      <c r="BP17" s="68" t="s">
        <v>355</v>
      </c>
      <c r="BQ17" s="71" t="s">
        <v>356</v>
      </c>
      <c r="BR17" s="76" t="s">
        <v>355</v>
      </c>
      <c r="BS17" s="68" t="s">
        <v>355</v>
      </c>
      <c r="BT17" s="77" t="s">
        <v>356</v>
      </c>
      <c r="BU17" s="79" t="s">
        <v>355</v>
      </c>
      <c r="BV17" s="164" t="str">
        <f>IFERROR(VLOOKUP(A17,Listas!$A$2:$B$23,2,FALSE),"")</f>
        <v>Oficina de Consejería de Comunicaciones</v>
      </c>
      <c r="BW17" s="165">
        <f>_xlfn.NUMBERVALUE(MID(N17,LEN(N17)-1,1))</f>
        <v>1</v>
      </c>
      <c r="BX17" s="165">
        <f>_xlfn.NUMBERVALUE(MID(O17,LEN(O17)-1,1))</f>
        <v>4</v>
      </c>
      <c r="BY17" s="165">
        <f t="shared" si="2"/>
        <v>1</v>
      </c>
      <c r="BZ17" s="165">
        <f t="shared" si="3"/>
        <v>2</v>
      </c>
      <c r="CA17" s="97">
        <f>ROUND(AVERAGEIFS(BW:BW,A:A,A17),0)</f>
        <v>2</v>
      </c>
      <c r="CB17" s="97" t="str">
        <f t="shared" si="4"/>
        <v>Improbable (2)</v>
      </c>
      <c r="CC17" s="97">
        <f>ROUND(AVERAGEIFS(BX:BX,A:A,A17),0)</f>
        <v>4</v>
      </c>
      <c r="CD17" s="97" t="str">
        <f t="shared" si="5"/>
        <v>Mayor (4)</v>
      </c>
      <c r="CE17" s="97">
        <f>ROUND(AVERAGEIFS(BY:BY,A:A,A17),0)</f>
        <v>1</v>
      </c>
      <c r="CF17" s="97" t="str">
        <f t="shared" si="6"/>
        <v>Rara vez (1)</v>
      </c>
      <c r="CG17" s="97">
        <f>ROUND(AVERAGEIFS(BZ:BZ,A:A,A17),0)</f>
        <v>2</v>
      </c>
      <c r="CH17" s="97" t="str">
        <f t="shared" si="7"/>
        <v>Menor (2)</v>
      </c>
      <c r="CI17" s="97" t="str">
        <f t="shared" si="8"/>
        <v>Antes de controles
Desde el cuadrante de probabilidad Improbable (2) e impacto Mayor (4)
Después de controles
Hasta el cuadrante de probabilidad Rara vez (1) e impacto Menor (2)</v>
      </c>
      <c r="CR17" s="97" t="str">
        <f t="shared" si="9"/>
        <v xml:space="preserve">Antes de controles
Desde el cuadrante de probabilidad  e impacto 
Después de controles
Hasta el cuadrante de probabilidad  e impacto </v>
      </c>
    </row>
    <row r="18" spans="1:96" ht="409.5" customHeight="1" x14ac:dyDescent="0.2">
      <c r="A18" s="54" t="s">
        <v>315</v>
      </c>
      <c r="B18" s="100" t="s">
        <v>445</v>
      </c>
      <c r="C18" s="58" t="s">
        <v>133</v>
      </c>
      <c r="D18" s="56" t="s">
        <v>446</v>
      </c>
      <c r="E18" s="97" t="s">
        <v>35</v>
      </c>
      <c r="F18" s="97" t="s">
        <v>152</v>
      </c>
      <c r="G18" s="54" t="s">
        <v>447</v>
      </c>
      <c r="H18" s="54" t="s">
        <v>448</v>
      </c>
      <c r="I18" s="54" t="s">
        <v>449</v>
      </c>
      <c r="J18" s="54" t="s">
        <v>402</v>
      </c>
      <c r="K18" s="54" t="s">
        <v>335</v>
      </c>
      <c r="L18" s="54" t="s">
        <v>421</v>
      </c>
      <c r="M18" s="54" t="s">
        <v>422</v>
      </c>
      <c r="N18" s="99" t="s">
        <v>144</v>
      </c>
      <c r="O18" s="99" t="s">
        <v>79</v>
      </c>
      <c r="P18" s="97" t="s">
        <v>81</v>
      </c>
      <c r="Q18" s="54" t="s">
        <v>450</v>
      </c>
      <c r="R18" s="99" t="s">
        <v>144</v>
      </c>
      <c r="S18" s="99" t="s">
        <v>125</v>
      </c>
      <c r="T18" s="97" t="s">
        <v>126</v>
      </c>
      <c r="U18" s="54" t="s">
        <v>451</v>
      </c>
      <c r="V18" s="97" t="s">
        <v>340</v>
      </c>
      <c r="W18" s="54" t="s">
        <v>341</v>
      </c>
      <c r="X18" s="54" t="s">
        <v>341</v>
      </c>
      <c r="Y18" s="54" t="s">
        <v>341</v>
      </c>
      <c r="Z18" s="54" t="s">
        <v>341</v>
      </c>
      <c r="AA18" s="54" t="s">
        <v>341</v>
      </c>
      <c r="AB18" s="54" t="s">
        <v>341</v>
      </c>
      <c r="AC18" s="54" t="s">
        <v>341</v>
      </c>
      <c r="AD18" s="54" t="s">
        <v>341</v>
      </c>
      <c r="AE18" s="54" t="s">
        <v>341</v>
      </c>
      <c r="AF18" s="54" t="s">
        <v>341</v>
      </c>
      <c r="AG18" s="54" t="s">
        <v>452</v>
      </c>
      <c r="AH18" s="54" t="s">
        <v>453</v>
      </c>
      <c r="AI18" s="54" t="s">
        <v>454</v>
      </c>
      <c r="AJ18" s="170" t="str">
        <f t="shared" si="0"/>
        <v>Antes de controles
Desde el cuadrante de probabilidad Improbable (2) e impacto Mayor (4)
Después de controles
Hasta el cuadrante de probabilidad Rara vez (1) e impacto Menor (2)</v>
      </c>
      <c r="AK18" s="55" t="str">
        <f t="shared" si="1"/>
        <v xml:space="preserve">Antes de controles
Desde el cuadrante de probabilidad  e impacto 
Después de controles
Hasta el cuadrante de probabilidad  e impacto </v>
      </c>
      <c r="AL18" s="70">
        <v>43350</v>
      </c>
      <c r="AM18" s="71" t="s">
        <v>345</v>
      </c>
      <c r="AN18" s="76" t="s">
        <v>410</v>
      </c>
      <c r="AO18" s="68">
        <v>43593</v>
      </c>
      <c r="AP18" s="77" t="s">
        <v>345</v>
      </c>
      <c r="AQ18" s="73" t="s">
        <v>455</v>
      </c>
      <c r="AR18" s="68">
        <v>43794</v>
      </c>
      <c r="AS18" s="71" t="s">
        <v>456</v>
      </c>
      <c r="AT18" s="76" t="s">
        <v>457</v>
      </c>
      <c r="AU18" s="68">
        <v>43903</v>
      </c>
      <c r="AV18" s="77" t="s">
        <v>392</v>
      </c>
      <c r="AW18" s="73" t="s">
        <v>458</v>
      </c>
      <c r="AX18" s="68" t="s">
        <v>355</v>
      </c>
      <c r="AY18" s="71" t="s">
        <v>356</v>
      </c>
      <c r="AZ18" s="76" t="s">
        <v>355</v>
      </c>
      <c r="BA18" s="68" t="s">
        <v>355</v>
      </c>
      <c r="BB18" s="77" t="s">
        <v>356</v>
      </c>
      <c r="BC18" s="73" t="s">
        <v>355</v>
      </c>
      <c r="BD18" s="68" t="s">
        <v>355</v>
      </c>
      <c r="BE18" s="71" t="s">
        <v>356</v>
      </c>
      <c r="BF18" s="76" t="s">
        <v>355</v>
      </c>
      <c r="BG18" s="68" t="s">
        <v>355</v>
      </c>
      <c r="BH18" s="77" t="s">
        <v>356</v>
      </c>
      <c r="BI18" s="73" t="s">
        <v>355</v>
      </c>
      <c r="BJ18" s="68" t="s">
        <v>355</v>
      </c>
      <c r="BK18" s="71" t="s">
        <v>356</v>
      </c>
      <c r="BL18" s="76" t="s">
        <v>355</v>
      </c>
      <c r="BM18" s="68" t="s">
        <v>355</v>
      </c>
      <c r="BN18" s="77" t="s">
        <v>356</v>
      </c>
      <c r="BO18" s="73" t="s">
        <v>355</v>
      </c>
      <c r="BP18" s="68" t="s">
        <v>355</v>
      </c>
      <c r="BQ18" s="71" t="s">
        <v>356</v>
      </c>
      <c r="BR18" s="76" t="s">
        <v>355</v>
      </c>
      <c r="BS18" s="68" t="s">
        <v>355</v>
      </c>
      <c r="BT18" s="77" t="s">
        <v>356</v>
      </c>
      <c r="BU18" s="79" t="s">
        <v>355</v>
      </c>
      <c r="BV18" s="164" t="str">
        <f>IFERROR(VLOOKUP(A18,Listas!$A$2:$B$23,2,FALSE),"")</f>
        <v>Oficina de Consejería de Comunicaciones</v>
      </c>
      <c r="BW18" s="165">
        <f>_xlfn.NUMBERVALUE(MID(N18,LEN(N18)-1,1))</f>
        <v>1</v>
      </c>
      <c r="BX18" s="165">
        <f>_xlfn.NUMBERVALUE(MID(O18,LEN(O18)-1,1))</f>
        <v>4</v>
      </c>
      <c r="BY18" s="165">
        <f t="shared" si="2"/>
        <v>1</v>
      </c>
      <c r="BZ18" s="165">
        <f t="shared" si="3"/>
        <v>2</v>
      </c>
      <c r="CA18" s="97">
        <f>ROUND(AVERAGEIFS(BW:BW,A:A,A18),0)</f>
        <v>2</v>
      </c>
      <c r="CB18" s="97" t="str">
        <f t="shared" si="4"/>
        <v>Improbable (2)</v>
      </c>
      <c r="CC18" s="97">
        <f>ROUND(AVERAGEIFS(BX:BX,A:A,A18),0)</f>
        <v>4</v>
      </c>
      <c r="CD18" s="97" t="str">
        <f t="shared" si="5"/>
        <v>Mayor (4)</v>
      </c>
      <c r="CE18" s="97">
        <f>ROUND(AVERAGEIFS(BY:BY,A:A,A18),0)</f>
        <v>1</v>
      </c>
      <c r="CF18" s="97" t="str">
        <f t="shared" si="6"/>
        <v>Rara vez (1)</v>
      </c>
      <c r="CG18" s="97">
        <f>ROUND(AVERAGEIFS(BZ:BZ,A:A,A18),0)</f>
        <v>2</v>
      </c>
      <c r="CH18" s="97" t="str">
        <f t="shared" si="7"/>
        <v>Menor (2)</v>
      </c>
      <c r="CI18" s="97" t="str">
        <f t="shared" si="8"/>
        <v>Antes de controles
Desde el cuadrante de probabilidad Improbable (2) e impacto Mayor (4)
Después de controles
Hasta el cuadrante de probabilidad Rara vez (1) e impacto Menor (2)</v>
      </c>
      <c r="CR18" s="97" t="str">
        <f t="shared" si="9"/>
        <v xml:space="preserve">Antes de controles
Desde el cuadrante de probabilidad  e impacto 
Después de controles
Hasta el cuadrante de probabilidad  e impacto </v>
      </c>
    </row>
    <row r="19" spans="1:96" ht="409.5" customHeight="1" x14ac:dyDescent="0.2">
      <c r="A19" s="54" t="s">
        <v>316</v>
      </c>
      <c r="B19" s="100" t="s">
        <v>459</v>
      </c>
      <c r="C19" s="58" t="s">
        <v>93</v>
      </c>
      <c r="D19" s="56" t="s">
        <v>460</v>
      </c>
      <c r="E19" s="97" t="s">
        <v>35</v>
      </c>
      <c r="F19" s="97" t="s">
        <v>152</v>
      </c>
      <c r="G19" s="54" t="s">
        <v>461</v>
      </c>
      <c r="H19" s="54" t="s">
        <v>462</v>
      </c>
      <c r="I19" s="54" t="s">
        <v>463</v>
      </c>
      <c r="J19" s="54" t="s">
        <v>464</v>
      </c>
      <c r="K19" s="54" t="s">
        <v>465</v>
      </c>
      <c r="L19" s="54" t="s">
        <v>403</v>
      </c>
      <c r="M19" s="54" t="s">
        <v>466</v>
      </c>
      <c r="N19" s="99" t="s">
        <v>103</v>
      </c>
      <c r="O19" s="99" t="s">
        <v>52</v>
      </c>
      <c r="P19" s="97" t="s">
        <v>54</v>
      </c>
      <c r="Q19" s="54" t="s">
        <v>467</v>
      </c>
      <c r="R19" s="99" t="s">
        <v>124</v>
      </c>
      <c r="S19" s="99" t="s">
        <v>104</v>
      </c>
      <c r="T19" s="97" t="s">
        <v>105</v>
      </c>
      <c r="U19" s="54" t="s">
        <v>468</v>
      </c>
      <c r="V19" s="97" t="s">
        <v>380</v>
      </c>
      <c r="W19" s="54" t="s">
        <v>469</v>
      </c>
      <c r="X19" s="54" t="s">
        <v>470</v>
      </c>
      <c r="Y19" s="54" t="s">
        <v>471</v>
      </c>
      <c r="Z19" s="54" t="s">
        <v>472</v>
      </c>
      <c r="AA19" s="54" t="s">
        <v>473</v>
      </c>
      <c r="AB19" s="54" t="s">
        <v>474</v>
      </c>
      <c r="AC19" s="54" t="s">
        <v>475</v>
      </c>
      <c r="AD19" s="54" t="s">
        <v>476</v>
      </c>
      <c r="AE19" s="54" t="s">
        <v>477</v>
      </c>
      <c r="AF19" s="54" t="s">
        <v>478</v>
      </c>
      <c r="AG19" s="54" t="s">
        <v>479</v>
      </c>
      <c r="AH19" s="54" t="s">
        <v>480</v>
      </c>
      <c r="AI19" s="54" t="s">
        <v>481</v>
      </c>
      <c r="AJ19" s="170" t="str">
        <f t="shared" si="0"/>
        <v>Antes de controles
Desde el cuadrante de probabilidad Improbable (2) e impacto Mayor (4)
Después de controles
Hasta el cuadrante de probabilidad Rara vez (1) e impacto Moderado (3)</v>
      </c>
      <c r="AK19" s="55" t="str">
        <f t="shared" si="1"/>
        <v xml:space="preserve">Antes de controles
Desde el cuadrante de probabilidad  e impacto 
Después de controles
Hasta el cuadrante de probabilidad  e impacto </v>
      </c>
      <c r="AL19" s="70">
        <v>43350</v>
      </c>
      <c r="AM19" s="71" t="s">
        <v>345</v>
      </c>
      <c r="AN19" s="76" t="s">
        <v>410</v>
      </c>
      <c r="AO19" s="68">
        <v>43593</v>
      </c>
      <c r="AP19" s="77" t="s">
        <v>345</v>
      </c>
      <c r="AQ19" s="73" t="s">
        <v>482</v>
      </c>
      <c r="AR19" s="68">
        <v>43755</v>
      </c>
      <c r="AS19" s="71" t="s">
        <v>483</v>
      </c>
      <c r="AT19" s="76" t="s">
        <v>484</v>
      </c>
      <c r="AU19" s="68">
        <v>43917</v>
      </c>
      <c r="AV19" s="77" t="s">
        <v>345</v>
      </c>
      <c r="AW19" s="73" t="s">
        <v>485</v>
      </c>
      <c r="AX19" s="68" t="s">
        <v>355</v>
      </c>
      <c r="AY19" s="71" t="s">
        <v>356</v>
      </c>
      <c r="AZ19" s="76" t="s">
        <v>355</v>
      </c>
      <c r="BA19" s="68" t="s">
        <v>355</v>
      </c>
      <c r="BB19" s="77" t="s">
        <v>356</v>
      </c>
      <c r="BC19" s="73" t="s">
        <v>355</v>
      </c>
      <c r="BD19" s="68" t="s">
        <v>355</v>
      </c>
      <c r="BE19" s="71" t="s">
        <v>356</v>
      </c>
      <c r="BF19" s="76" t="s">
        <v>355</v>
      </c>
      <c r="BG19" s="68" t="s">
        <v>355</v>
      </c>
      <c r="BH19" s="77" t="s">
        <v>356</v>
      </c>
      <c r="BI19" s="73" t="s">
        <v>355</v>
      </c>
      <c r="BJ19" s="68" t="s">
        <v>355</v>
      </c>
      <c r="BK19" s="71" t="s">
        <v>356</v>
      </c>
      <c r="BL19" s="76" t="s">
        <v>355</v>
      </c>
      <c r="BM19" s="68" t="s">
        <v>355</v>
      </c>
      <c r="BN19" s="77" t="s">
        <v>356</v>
      </c>
      <c r="BO19" s="73" t="s">
        <v>355</v>
      </c>
      <c r="BP19" s="68" t="s">
        <v>355</v>
      </c>
      <c r="BQ19" s="71" t="s">
        <v>356</v>
      </c>
      <c r="BR19" s="76" t="s">
        <v>355</v>
      </c>
      <c r="BS19" s="68" t="s">
        <v>355</v>
      </c>
      <c r="BT19" s="77" t="s">
        <v>356</v>
      </c>
      <c r="BU19" s="79" t="s">
        <v>355</v>
      </c>
      <c r="BV19" s="164" t="str">
        <f>IFERROR(VLOOKUP(A19,Listas!$A$2:$B$23,2,FALSE),"")</f>
        <v>Dirección de Contratación</v>
      </c>
      <c r="BW19" s="165">
        <f>_xlfn.NUMBERVALUE(MID(N19,LEN(N19)-1,1))</f>
        <v>3</v>
      </c>
      <c r="BX19" s="165">
        <f>_xlfn.NUMBERVALUE(MID(O19,LEN(O19)-1,1))</f>
        <v>5</v>
      </c>
      <c r="BY19" s="165">
        <f t="shared" si="2"/>
        <v>2</v>
      </c>
      <c r="BZ19" s="165">
        <f t="shared" si="3"/>
        <v>3</v>
      </c>
      <c r="CA19" s="97">
        <f>ROUND(AVERAGEIFS(BW:BW,A:A,A19),0)</f>
        <v>2</v>
      </c>
      <c r="CB19" s="97" t="str">
        <f t="shared" si="4"/>
        <v>Improbable (2)</v>
      </c>
      <c r="CC19" s="97">
        <f>ROUND(AVERAGEIFS(BX:BX,A:A,A19),0)</f>
        <v>4</v>
      </c>
      <c r="CD19" s="97" t="str">
        <f t="shared" si="5"/>
        <v>Mayor (4)</v>
      </c>
      <c r="CE19" s="97">
        <f>ROUND(AVERAGEIFS(BY:BY,A:A,A19),0)</f>
        <v>1</v>
      </c>
      <c r="CF19" s="97" t="str">
        <f t="shared" si="6"/>
        <v>Rara vez (1)</v>
      </c>
      <c r="CG19" s="97">
        <f>ROUND(AVERAGEIFS(BZ:BZ,A:A,A19),0)</f>
        <v>3</v>
      </c>
      <c r="CH19" s="97" t="str">
        <f t="shared" si="7"/>
        <v>Moderado (3)</v>
      </c>
      <c r="CI19" s="97" t="str">
        <f t="shared" si="8"/>
        <v>Antes de controles
Desde el cuadrante de probabilidad Improbable (2) e impacto Mayor (4)
Después de controles
Hasta el cuadrante de probabilidad Rara vez (1) e impacto Moderado (3)</v>
      </c>
      <c r="CR19" s="97" t="str">
        <f t="shared" si="9"/>
        <v xml:space="preserve">Antes de controles
Desde el cuadrante de probabilidad  e impacto 
Después de controles
Hasta el cuadrante de probabilidad  e impacto </v>
      </c>
    </row>
    <row r="20" spans="1:96" ht="409.5" customHeight="1" x14ac:dyDescent="0.2">
      <c r="A20" s="54" t="s">
        <v>316</v>
      </c>
      <c r="B20" s="100" t="s">
        <v>486</v>
      </c>
      <c r="C20" s="58" t="s">
        <v>93</v>
      </c>
      <c r="D20" s="56" t="s">
        <v>487</v>
      </c>
      <c r="E20" s="97" t="s">
        <v>35</v>
      </c>
      <c r="F20" s="97" t="s">
        <v>152</v>
      </c>
      <c r="G20" s="54" t="s">
        <v>488</v>
      </c>
      <c r="H20" s="54" t="s">
        <v>462</v>
      </c>
      <c r="I20" s="54" t="s">
        <v>489</v>
      </c>
      <c r="J20" s="54" t="s">
        <v>464</v>
      </c>
      <c r="K20" s="54" t="s">
        <v>465</v>
      </c>
      <c r="L20" s="54" t="s">
        <v>403</v>
      </c>
      <c r="M20" s="54" t="s">
        <v>490</v>
      </c>
      <c r="N20" s="99" t="s">
        <v>144</v>
      </c>
      <c r="O20" s="99" t="s">
        <v>79</v>
      </c>
      <c r="P20" s="97" t="s">
        <v>81</v>
      </c>
      <c r="Q20" s="54" t="s">
        <v>491</v>
      </c>
      <c r="R20" s="99" t="s">
        <v>144</v>
      </c>
      <c r="S20" s="99" t="s">
        <v>125</v>
      </c>
      <c r="T20" s="97" t="s">
        <v>126</v>
      </c>
      <c r="U20" s="54" t="s">
        <v>492</v>
      </c>
      <c r="V20" s="97" t="s">
        <v>340</v>
      </c>
      <c r="W20" s="54" t="s">
        <v>341</v>
      </c>
      <c r="X20" s="54" t="s">
        <v>341</v>
      </c>
      <c r="Y20" s="54" t="s">
        <v>341</v>
      </c>
      <c r="Z20" s="54" t="s">
        <v>341</v>
      </c>
      <c r="AA20" s="54" t="s">
        <v>341</v>
      </c>
      <c r="AB20" s="54" t="s">
        <v>341</v>
      </c>
      <c r="AC20" s="54" t="s">
        <v>341</v>
      </c>
      <c r="AD20" s="54" t="s">
        <v>341</v>
      </c>
      <c r="AE20" s="54" t="s">
        <v>341</v>
      </c>
      <c r="AF20" s="54" t="s">
        <v>341</v>
      </c>
      <c r="AG20" s="54" t="s">
        <v>493</v>
      </c>
      <c r="AH20" s="54" t="s">
        <v>494</v>
      </c>
      <c r="AI20" s="54" t="s">
        <v>495</v>
      </c>
      <c r="AJ20" s="170" t="str">
        <f t="shared" si="0"/>
        <v>Antes de controles
Desde el cuadrante de probabilidad Improbable (2) e impacto Mayor (4)
Después de controles
Hasta el cuadrante de probabilidad Rara vez (1) e impacto Moderado (3)</v>
      </c>
      <c r="AK20" s="55" t="str">
        <f t="shared" si="1"/>
        <v xml:space="preserve">Antes de controles
Desde el cuadrante de probabilidad  e impacto 
Después de controles
Hasta el cuadrante de probabilidad  e impacto </v>
      </c>
      <c r="AL20" s="70">
        <v>43350</v>
      </c>
      <c r="AM20" s="71" t="s">
        <v>345</v>
      </c>
      <c r="AN20" s="76" t="s">
        <v>410</v>
      </c>
      <c r="AO20" s="68">
        <v>43594</v>
      </c>
      <c r="AP20" s="77" t="s">
        <v>345</v>
      </c>
      <c r="AQ20" s="73" t="s">
        <v>496</v>
      </c>
      <c r="AR20" s="68">
        <v>43917</v>
      </c>
      <c r="AS20" s="71" t="s">
        <v>351</v>
      </c>
      <c r="AT20" s="76" t="s">
        <v>497</v>
      </c>
      <c r="AU20" s="68" t="s">
        <v>355</v>
      </c>
      <c r="AV20" s="77" t="s">
        <v>356</v>
      </c>
      <c r="AW20" s="73" t="s">
        <v>355</v>
      </c>
      <c r="AX20" s="68" t="s">
        <v>355</v>
      </c>
      <c r="AY20" s="71" t="s">
        <v>356</v>
      </c>
      <c r="AZ20" s="76" t="s">
        <v>355</v>
      </c>
      <c r="BA20" s="68" t="s">
        <v>355</v>
      </c>
      <c r="BB20" s="77" t="s">
        <v>356</v>
      </c>
      <c r="BC20" s="73" t="s">
        <v>355</v>
      </c>
      <c r="BD20" s="68" t="s">
        <v>355</v>
      </c>
      <c r="BE20" s="71" t="s">
        <v>356</v>
      </c>
      <c r="BF20" s="76" t="s">
        <v>355</v>
      </c>
      <c r="BG20" s="68" t="s">
        <v>355</v>
      </c>
      <c r="BH20" s="77" t="s">
        <v>356</v>
      </c>
      <c r="BI20" s="73" t="s">
        <v>355</v>
      </c>
      <c r="BJ20" s="68" t="s">
        <v>355</v>
      </c>
      <c r="BK20" s="71" t="s">
        <v>356</v>
      </c>
      <c r="BL20" s="76" t="s">
        <v>355</v>
      </c>
      <c r="BM20" s="68" t="s">
        <v>355</v>
      </c>
      <c r="BN20" s="77" t="s">
        <v>356</v>
      </c>
      <c r="BO20" s="73" t="s">
        <v>355</v>
      </c>
      <c r="BP20" s="68" t="s">
        <v>355</v>
      </c>
      <c r="BQ20" s="71" t="s">
        <v>356</v>
      </c>
      <c r="BR20" s="76" t="s">
        <v>355</v>
      </c>
      <c r="BS20" s="68" t="s">
        <v>355</v>
      </c>
      <c r="BT20" s="77" t="s">
        <v>356</v>
      </c>
      <c r="BU20" s="79" t="s">
        <v>355</v>
      </c>
      <c r="BV20" s="164" t="str">
        <f>IFERROR(VLOOKUP(A20,Listas!$A$2:$B$23,2,FALSE),"")</f>
        <v>Dirección de Contratación</v>
      </c>
      <c r="BW20" s="165">
        <f>_xlfn.NUMBERVALUE(MID(N20,LEN(N20)-1,1))</f>
        <v>1</v>
      </c>
      <c r="BX20" s="165">
        <f>_xlfn.NUMBERVALUE(MID(O20,LEN(O20)-1,1))</f>
        <v>4</v>
      </c>
      <c r="BY20" s="165">
        <f t="shared" si="2"/>
        <v>1</v>
      </c>
      <c r="BZ20" s="165">
        <f t="shared" si="3"/>
        <v>2</v>
      </c>
      <c r="CA20" s="97">
        <f>ROUND(AVERAGEIFS(BW:BW,A:A,A20),0)</f>
        <v>2</v>
      </c>
      <c r="CB20" s="97" t="str">
        <f t="shared" si="4"/>
        <v>Improbable (2)</v>
      </c>
      <c r="CC20" s="97">
        <f>ROUND(AVERAGEIFS(BX:BX,A:A,A20),0)</f>
        <v>4</v>
      </c>
      <c r="CD20" s="97" t="str">
        <f t="shared" si="5"/>
        <v>Mayor (4)</v>
      </c>
      <c r="CE20" s="97">
        <f>ROUND(AVERAGEIFS(BY:BY,A:A,A20),0)</f>
        <v>1</v>
      </c>
      <c r="CF20" s="97" t="str">
        <f t="shared" si="6"/>
        <v>Rara vez (1)</v>
      </c>
      <c r="CG20" s="97">
        <f>ROUND(AVERAGEIFS(BZ:BZ,A:A,A20),0)</f>
        <v>3</v>
      </c>
      <c r="CH20" s="97" t="str">
        <f t="shared" si="7"/>
        <v>Moderado (3)</v>
      </c>
      <c r="CI20" s="97" t="str">
        <f t="shared" si="8"/>
        <v>Antes de controles
Desde el cuadrante de probabilidad Improbable (2) e impacto Mayor (4)
Después de controles
Hasta el cuadrante de probabilidad Rara vez (1) e impacto Moderado (3)</v>
      </c>
      <c r="CR20" s="97" t="str">
        <f t="shared" si="9"/>
        <v xml:space="preserve">Antes de controles
Desde el cuadrante de probabilidad  e impacto 
Después de controles
Hasta el cuadrante de probabilidad  e impacto </v>
      </c>
    </row>
    <row r="21" spans="1:96" ht="409.5" customHeight="1" x14ac:dyDescent="0.2">
      <c r="A21" s="54" t="s">
        <v>316</v>
      </c>
      <c r="B21" s="100" t="s">
        <v>498</v>
      </c>
      <c r="C21" s="58" t="s">
        <v>93</v>
      </c>
      <c r="D21" s="56" t="s">
        <v>499</v>
      </c>
      <c r="E21" s="97" t="s">
        <v>35</v>
      </c>
      <c r="F21" s="97" t="s">
        <v>42</v>
      </c>
      <c r="G21" s="54" t="s">
        <v>500</v>
      </c>
      <c r="H21" s="54" t="s">
        <v>501</v>
      </c>
      <c r="I21" s="54" t="s">
        <v>502</v>
      </c>
      <c r="J21" s="54" t="s">
        <v>464</v>
      </c>
      <c r="K21" s="54" t="s">
        <v>465</v>
      </c>
      <c r="L21" s="54" t="s">
        <v>403</v>
      </c>
      <c r="M21" s="54" t="s">
        <v>466</v>
      </c>
      <c r="N21" s="99" t="s">
        <v>103</v>
      </c>
      <c r="O21" s="99" t="s">
        <v>104</v>
      </c>
      <c r="P21" s="97" t="s">
        <v>81</v>
      </c>
      <c r="Q21" s="54" t="s">
        <v>503</v>
      </c>
      <c r="R21" s="99" t="s">
        <v>144</v>
      </c>
      <c r="S21" s="99" t="s">
        <v>125</v>
      </c>
      <c r="T21" s="97" t="s">
        <v>126</v>
      </c>
      <c r="U21" s="54" t="s">
        <v>504</v>
      </c>
      <c r="V21" s="97" t="s">
        <v>380</v>
      </c>
      <c r="W21" s="54" t="s">
        <v>341</v>
      </c>
      <c r="X21" s="54" t="s">
        <v>341</v>
      </c>
      <c r="Y21" s="54" t="s">
        <v>341</v>
      </c>
      <c r="Z21" s="54" t="s">
        <v>341</v>
      </c>
      <c r="AA21" s="54" t="s">
        <v>341</v>
      </c>
      <c r="AB21" s="54" t="s">
        <v>505</v>
      </c>
      <c r="AC21" s="54" t="s">
        <v>506</v>
      </c>
      <c r="AD21" s="54" t="s">
        <v>507</v>
      </c>
      <c r="AE21" s="54" t="s">
        <v>508</v>
      </c>
      <c r="AF21" s="54" t="s">
        <v>509</v>
      </c>
      <c r="AG21" s="54" t="s">
        <v>510</v>
      </c>
      <c r="AH21" s="54" t="s">
        <v>511</v>
      </c>
      <c r="AI21" s="54" t="s">
        <v>512</v>
      </c>
      <c r="AJ21" s="170" t="str">
        <f t="shared" si="0"/>
        <v>Antes de controles
Desde el cuadrante de probabilidad Improbable (2) e impacto Mayor (4)
Después de controles
Hasta el cuadrante de probabilidad Rara vez (1) e impacto Moderado (3)</v>
      </c>
      <c r="AK21" s="55" t="str">
        <f t="shared" si="1"/>
        <v xml:space="preserve">Antes de controles
Desde el cuadrante de probabilidad  e impacto 
Después de controles
Hasta el cuadrante de probabilidad  e impacto </v>
      </c>
      <c r="AL21" s="70">
        <v>43350</v>
      </c>
      <c r="AM21" s="71" t="s">
        <v>345</v>
      </c>
      <c r="AN21" s="76" t="s">
        <v>410</v>
      </c>
      <c r="AO21" s="68">
        <v>43594</v>
      </c>
      <c r="AP21" s="77" t="s">
        <v>345</v>
      </c>
      <c r="AQ21" s="73" t="s">
        <v>513</v>
      </c>
      <c r="AR21" s="68">
        <v>43917</v>
      </c>
      <c r="AS21" s="71" t="s">
        <v>514</v>
      </c>
      <c r="AT21" s="76" t="s">
        <v>515</v>
      </c>
      <c r="AU21" s="68">
        <v>44022</v>
      </c>
      <c r="AV21" s="77" t="s">
        <v>351</v>
      </c>
      <c r="AW21" s="73" t="s">
        <v>516</v>
      </c>
      <c r="AX21" s="68" t="s">
        <v>355</v>
      </c>
      <c r="AY21" s="71" t="s">
        <v>356</v>
      </c>
      <c r="AZ21" s="76" t="s">
        <v>355</v>
      </c>
      <c r="BA21" s="68" t="s">
        <v>355</v>
      </c>
      <c r="BB21" s="77" t="s">
        <v>356</v>
      </c>
      <c r="BC21" s="73" t="s">
        <v>355</v>
      </c>
      <c r="BD21" s="68" t="s">
        <v>355</v>
      </c>
      <c r="BE21" s="71" t="s">
        <v>356</v>
      </c>
      <c r="BF21" s="76" t="s">
        <v>355</v>
      </c>
      <c r="BG21" s="68" t="s">
        <v>355</v>
      </c>
      <c r="BH21" s="77" t="s">
        <v>356</v>
      </c>
      <c r="BI21" s="73" t="s">
        <v>355</v>
      </c>
      <c r="BJ21" s="68" t="s">
        <v>355</v>
      </c>
      <c r="BK21" s="71" t="s">
        <v>356</v>
      </c>
      <c r="BL21" s="76" t="s">
        <v>355</v>
      </c>
      <c r="BM21" s="68" t="s">
        <v>355</v>
      </c>
      <c r="BN21" s="77" t="s">
        <v>356</v>
      </c>
      <c r="BO21" s="73" t="s">
        <v>355</v>
      </c>
      <c r="BP21" s="68" t="s">
        <v>355</v>
      </c>
      <c r="BQ21" s="71" t="s">
        <v>356</v>
      </c>
      <c r="BR21" s="76" t="s">
        <v>355</v>
      </c>
      <c r="BS21" s="68" t="s">
        <v>355</v>
      </c>
      <c r="BT21" s="77" t="s">
        <v>356</v>
      </c>
      <c r="BU21" s="79" t="s">
        <v>355</v>
      </c>
      <c r="BV21" s="164" t="str">
        <f>IFERROR(VLOOKUP(A21,Listas!$A$2:$B$23,2,FALSE),"")</f>
        <v>Dirección de Contratación</v>
      </c>
      <c r="BW21" s="165">
        <f>_xlfn.NUMBERVALUE(MID(N21,LEN(N21)-1,1))</f>
        <v>3</v>
      </c>
      <c r="BX21" s="165">
        <f>_xlfn.NUMBERVALUE(MID(O21,LEN(O21)-1,1))</f>
        <v>3</v>
      </c>
      <c r="BY21" s="165">
        <f t="shared" si="2"/>
        <v>1</v>
      </c>
      <c r="BZ21" s="165">
        <f t="shared" si="3"/>
        <v>2</v>
      </c>
      <c r="CA21" s="97">
        <f>ROUND(AVERAGEIFS(BW:BW,A:A,A21),0)</f>
        <v>2</v>
      </c>
      <c r="CB21" s="97" t="str">
        <f t="shared" si="4"/>
        <v>Improbable (2)</v>
      </c>
      <c r="CC21" s="97">
        <f>ROUND(AVERAGEIFS(BX:BX,A:A,A21),0)</f>
        <v>4</v>
      </c>
      <c r="CD21" s="97" t="str">
        <f t="shared" si="5"/>
        <v>Mayor (4)</v>
      </c>
      <c r="CE21" s="97">
        <f>ROUND(AVERAGEIFS(BY:BY,A:A,A21),0)</f>
        <v>1</v>
      </c>
      <c r="CF21" s="97" t="str">
        <f t="shared" si="6"/>
        <v>Rara vez (1)</v>
      </c>
      <c r="CG21" s="97">
        <f>ROUND(AVERAGEIFS(BZ:BZ,A:A,A21),0)</f>
        <v>3</v>
      </c>
      <c r="CH21" s="97" t="str">
        <f t="shared" si="7"/>
        <v>Moderado (3)</v>
      </c>
      <c r="CI21" s="97" t="str">
        <f t="shared" si="8"/>
        <v>Antes de controles
Desde el cuadrante de probabilidad Improbable (2) e impacto Mayor (4)
Después de controles
Hasta el cuadrante de probabilidad Rara vez (1) e impacto Moderado (3)</v>
      </c>
      <c r="CR21" s="97" t="str">
        <f t="shared" si="9"/>
        <v xml:space="preserve">Antes de controles
Desde el cuadrante de probabilidad  e impacto 
Después de controles
Hasta el cuadrante de probabilidad  e impacto </v>
      </c>
    </row>
    <row r="22" spans="1:96" ht="409.5" customHeight="1" x14ac:dyDescent="0.2">
      <c r="A22" s="54" t="s">
        <v>316</v>
      </c>
      <c r="B22" s="100" t="s">
        <v>517</v>
      </c>
      <c r="C22" s="58" t="s">
        <v>40</v>
      </c>
      <c r="D22" s="56" t="s">
        <v>518</v>
      </c>
      <c r="E22" s="97" t="s">
        <v>64</v>
      </c>
      <c r="F22" s="97" t="s">
        <v>42</v>
      </c>
      <c r="G22" s="54" t="s">
        <v>519</v>
      </c>
      <c r="H22" s="54" t="s">
        <v>375</v>
      </c>
      <c r="I22" s="54" t="s">
        <v>520</v>
      </c>
      <c r="J22" s="54" t="s">
        <v>521</v>
      </c>
      <c r="K22" s="54" t="s">
        <v>465</v>
      </c>
      <c r="L22" s="54" t="s">
        <v>403</v>
      </c>
      <c r="M22" s="54" t="s">
        <v>466</v>
      </c>
      <c r="N22" s="99" t="s">
        <v>144</v>
      </c>
      <c r="O22" s="99" t="s">
        <v>52</v>
      </c>
      <c r="P22" s="97" t="s">
        <v>54</v>
      </c>
      <c r="Q22" s="54" t="s">
        <v>522</v>
      </c>
      <c r="R22" s="99" t="s">
        <v>144</v>
      </c>
      <c r="S22" s="99" t="s">
        <v>52</v>
      </c>
      <c r="T22" s="97" t="s">
        <v>54</v>
      </c>
      <c r="U22" s="54" t="s">
        <v>523</v>
      </c>
      <c r="V22" s="97" t="s">
        <v>380</v>
      </c>
      <c r="W22" s="54" t="s">
        <v>469</v>
      </c>
      <c r="X22" s="54" t="s">
        <v>470</v>
      </c>
      <c r="Y22" s="54" t="s">
        <v>471</v>
      </c>
      <c r="Z22" s="54" t="s">
        <v>472</v>
      </c>
      <c r="AA22" s="54" t="s">
        <v>473</v>
      </c>
      <c r="AB22" s="54" t="s">
        <v>474</v>
      </c>
      <c r="AC22" s="54" t="s">
        <v>475</v>
      </c>
      <c r="AD22" s="54" t="s">
        <v>476</v>
      </c>
      <c r="AE22" s="54" t="s">
        <v>477</v>
      </c>
      <c r="AF22" s="54" t="s">
        <v>478</v>
      </c>
      <c r="AG22" s="54" t="s">
        <v>524</v>
      </c>
      <c r="AH22" s="54" t="s">
        <v>511</v>
      </c>
      <c r="AI22" s="54" t="s">
        <v>525</v>
      </c>
      <c r="AJ22" s="170" t="str">
        <f t="shared" si="0"/>
        <v>Antes de controles
Desde el cuadrante de probabilidad Improbable (2) e impacto Mayor (4)
Después de controles
Hasta el cuadrante de probabilidad Rara vez (1) e impacto Moderado (3)</v>
      </c>
      <c r="AK22" s="55" t="str">
        <f t="shared" si="1"/>
        <v xml:space="preserve">Antes de controles
Desde el cuadrante de probabilidad  e impacto 
Después de controles
Hasta el cuadrante de probabilidad  e impacto </v>
      </c>
      <c r="AL22" s="70">
        <v>43496</v>
      </c>
      <c r="AM22" s="71" t="s">
        <v>345</v>
      </c>
      <c r="AN22" s="76" t="s">
        <v>410</v>
      </c>
      <c r="AO22" s="68">
        <v>43593</v>
      </c>
      <c r="AP22" s="77" t="s">
        <v>345</v>
      </c>
      <c r="AQ22" s="73" t="s">
        <v>526</v>
      </c>
      <c r="AR22" s="68">
        <v>43755</v>
      </c>
      <c r="AS22" s="71" t="s">
        <v>394</v>
      </c>
      <c r="AT22" s="76" t="s">
        <v>527</v>
      </c>
      <c r="AU22" s="68">
        <v>43917</v>
      </c>
      <c r="AV22" s="77" t="s">
        <v>392</v>
      </c>
      <c r="AW22" s="73" t="s">
        <v>528</v>
      </c>
      <c r="AX22" s="68">
        <v>44022</v>
      </c>
      <c r="AY22" s="71" t="s">
        <v>351</v>
      </c>
      <c r="AZ22" s="76" t="s">
        <v>516</v>
      </c>
      <c r="BA22" s="68">
        <v>44084</v>
      </c>
      <c r="BB22" s="77" t="s">
        <v>353</v>
      </c>
      <c r="BC22" s="73" t="s">
        <v>529</v>
      </c>
      <c r="BD22" s="68" t="s">
        <v>355</v>
      </c>
      <c r="BE22" s="71" t="s">
        <v>356</v>
      </c>
      <c r="BF22" s="76" t="s">
        <v>355</v>
      </c>
      <c r="BG22" s="68" t="s">
        <v>355</v>
      </c>
      <c r="BH22" s="77" t="s">
        <v>356</v>
      </c>
      <c r="BI22" s="73" t="s">
        <v>355</v>
      </c>
      <c r="BJ22" s="68" t="s">
        <v>355</v>
      </c>
      <c r="BK22" s="71" t="s">
        <v>356</v>
      </c>
      <c r="BL22" s="76" t="s">
        <v>355</v>
      </c>
      <c r="BM22" s="68" t="s">
        <v>355</v>
      </c>
      <c r="BN22" s="77" t="s">
        <v>356</v>
      </c>
      <c r="BO22" s="73" t="s">
        <v>355</v>
      </c>
      <c r="BP22" s="68" t="s">
        <v>355</v>
      </c>
      <c r="BQ22" s="71" t="s">
        <v>356</v>
      </c>
      <c r="BR22" s="76" t="s">
        <v>355</v>
      </c>
      <c r="BS22" s="68" t="s">
        <v>355</v>
      </c>
      <c r="BT22" s="77" t="s">
        <v>356</v>
      </c>
      <c r="BU22" s="79" t="s">
        <v>355</v>
      </c>
      <c r="BV22" s="164" t="str">
        <f>IFERROR(VLOOKUP(A22,Listas!$A$2:$B$23,2,FALSE),"")</f>
        <v>Dirección de Contratación</v>
      </c>
      <c r="BW22" s="165">
        <f>_xlfn.NUMBERVALUE(MID(N22,LEN(N22)-1,1))</f>
        <v>1</v>
      </c>
      <c r="BX22" s="165">
        <f>_xlfn.NUMBERVALUE(MID(O22,LEN(O22)-1,1))</f>
        <v>5</v>
      </c>
      <c r="BY22" s="165">
        <f t="shared" si="2"/>
        <v>1</v>
      </c>
      <c r="BZ22" s="165">
        <f t="shared" si="3"/>
        <v>5</v>
      </c>
      <c r="CA22" s="97">
        <f>ROUND(AVERAGEIFS(BW:BW,A:A,A22),0)</f>
        <v>2</v>
      </c>
      <c r="CB22" s="97" t="str">
        <f t="shared" si="4"/>
        <v>Improbable (2)</v>
      </c>
      <c r="CC22" s="97">
        <f>ROUND(AVERAGEIFS(BX:BX,A:A,A22),0)</f>
        <v>4</v>
      </c>
      <c r="CD22" s="97" t="str">
        <f t="shared" si="5"/>
        <v>Mayor (4)</v>
      </c>
      <c r="CE22" s="97">
        <f>ROUND(AVERAGEIFS(BY:BY,A:A,A22),0)</f>
        <v>1</v>
      </c>
      <c r="CF22" s="97" t="str">
        <f t="shared" si="6"/>
        <v>Rara vez (1)</v>
      </c>
      <c r="CG22" s="97">
        <f>ROUND(AVERAGEIFS(BZ:BZ,A:A,A22),0)</f>
        <v>3</v>
      </c>
      <c r="CH22" s="97" t="str">
        <f t="shared" si="7"/>
        <v>Moderado (3)</v>
      </c>
      <c r="CI22" s="97" t="str">
        <f t="shared" si="8"/>
        <v>Antes de controles
Desde el cuadrante de probabilidad Improbable (2) e impacto Mayor (4)
Después de controles
Hasta el cuadrante de probabilidad Rara vez (1) e impacto Moderado (3)</v>
      </c>
      <c r="CR22" s="97" t="str">
        <f t="shared" si="9"/>
        <v xml:space="preserve">Antes de controles
Desde el cuadrante de probabilidad  e impacto 
Después de controles
Hasta el cuadrante de probabilidad  e impacto </v>
      </c>
    </row>
    <row r="23" spans="1:96" ht="409.5" customHeight="1" x14ac:dyDescent="0.2">
      <c r="A23" s="54" t="s">
        <v>316</v>
      </c>
      <c r="B23" s="100" t="s">
        <v>530</v>
      </c>
      <c r="C23" s="58" t="s">
        <v>116</v>
      </c>
      <c r="D23" s="56" t="s">
        <v>531</v>
      </c>
      <c r="E23" s="97" t="s">
        <v>64</v>
      </c>
      <c r="F23" s="97" t="s">
        <v>42</v>
      </c>
      <c r="G23" s="54" t="s">
        <v>532</v>
      </c>
      <c r="H23" s="54" t="s">
        <v>533</v>
      </c>
      <c r="I23" s="54" t="s">
        <v>534</v>
      </c>
      <c r="J23" s="54" t="s">
        <v>521</v>
      </c>
      <c r="K23" s="54" t="s">
        <v>465</v>
      </c>
      <c r="L23" s="54" t="s">
        <v>403</v>
      </c>
      <c r="M23" s="54" t="s">
        <v>535</v>
      </c>
      <c r="N23" s="99" t="s">
        <v>144</v>
      </c>
      <c r="O23" s="99" t="s">
        <v>52</v>
      </c>
      <c r="P23" s="97" t="s">
        <v>54</v>
      </c>
      <c r="Q23" s="54" t="s">
        <v>536</v>
      </c>
      <c r="R23" s="99" t="s">
        <v>144</v>
      </c>
      <c r="S23" s="99" t="s">
        <v>52</v>
      </c>
      <c r="T23" s="97" t="s">
        <v>54</v>
      </c>
      <c r="U23" s="54" t="s">
        <v>537</v>
      </c>
      <c r="V23" s="97" t="s">
        <v>380</v>
      </c>
      <c r="W23" s="54" t="s">
        <v>341</v>
      </c>
      <c r="X23" s="54" t="s">
        <v>341</v>
      </c>
      <c r="Y23" s="54" t="s">
        <v>341</v>
      </c>
      <c r="Z23" s="54" t="s">
        <v>341</v>
      </c>
      <c r="AA23" s="54" t="s">
        <v>341</v>
      </c>
      <c r="AB23" s="54" t="s">
        <v>505</v>
      </c>
      <c r="AC23" s="54" t="s">
        <v>506</v>
      </c>
      <c r="AD23" s="54" t="s">
        <v>507</v>
      </c>
      <c r="AE23" s="54" t="s">
        <v>508</v>
      </c>
      <c r="AF23" s="54" t="s">
        <v>509</v>
      </c>
      <c r="AG23" s="54" t="s">
        <v>538</v>
      </c>
      <c r="AH23" s="54" t="s">
        <v>511</v>
      </c>
      <c r="AI23" s="54" t="s">
        <v>539</v>
      </c>
      <c r="AJ23" s="170" t="str">
        <f t="shared" si="0"/>
        <v>Antes de controles
Desde el cuadrante de probabilidad Improbable (2) e impacto Mayor (4)
Después de controles
Hasta el cuadrante de probabilidad Rara vez (1) e impacto Moderado (3)</v>
      </c>
      <c r="AK23" s="55" t="str">
        <f t="shared" si="1"/>
        <v xml:space="preserve">Antes de controles
Desde el cuadrante de probabilidad  e impacto 
Después de controles
Hasta el cuadrante de probabilidad  e impacto </v>
      </c>
      <c r="AL23" s="70">
        <v>43496</v>
      </c>
      <c r="AM23" s="71" t="s">
        <v>345</v>
      </c>
      <c r="AN23" s="76" t="s">
        <v>410</v>
      </c>
      <c r="AO23" s="68">
        <v>43594</v>
      </c>
      <c r="AP23" s="77" t="s">
        <v>345</v>
      </c>
      <c r="AQ23" s="73" t="s">
        <v>526</v>
      </c>
      <c r="AR23" s="68">
        <v>43917</v>
      </c>
      <c r="AS23" s="71" t="s">
        <v>392</v>
      </c>
      <c r="AT23" s="76" t="s">
        <v>540</v>
      </c>
      <c r="AU23" s="68">
        <v>44022</v>
      </c>
      <c r="AV23" s="77" t="s">
        <v>351</v>
      </c>
      <c r="AW23" s="73" t="s">
        <v>516</v>
      </c>
      <c r="AX23" s="68" t="s">
        <v>355</v>
      </c>
      <c r="AY23" s="71" t="s">
        <v>356</v>
      </c>
      <c r="AZ23" s="76" t="s">
        <v>355</v>
      </c>
      <c r="BA23" s="68" t="s">
        <v>355</v>
      </c>
      <c r="BB23" s="77" t="s">
        <v>356</v>
      </c>
      <c r="BC23" s="73" t="s">
        <v>355</v>
      </c>
      <c r="BD23" s="68" t="s">
        <v>355</v>
      </c>
      <c r="BE23" s="71" t="s">
        <v>356</v>
      </c>
      <c r="BF23" s="76" t="s">
        <v>355</v>
      </c>
      <c r="BG23" s="68" t="s">
        <v>355</v>
      </c>
      <c r="BH23" s="77" t="s">
        <v>356</v>
      </c>
      <c r="BI23" s="73" t="s">
        <v>355</v>
      </c>
      <c r="BJ23" s="68" t="s">
        <v>355</v>
      </c>
      <c r="BK23" s="71" t="s">
        <v>356</v>
      </c>
      <c r="BL23" s="76" t="s">
        <v>355</v>
      </c>
      <c r="BM23" s="68" t="s">
        <v>355</v>
      </c>
      <c r="BN23" s="77" t="s">
        <v>356</v>
      </c>
      <c r="BO23" s="73" t="s">
        <v>355</v>
      </c>
      <c r="BP23" s="68" t="s">
        <v>355</v>
      </c>
      <c r="BQ23" s="71" t="s">
        <v>356</v>
      </c>
      <c r="BR23" s="76" t="s">
        <v>355</v>
      </c>
      <c r="BS23" s="68" t="s">
        <v>355</v>
      </c>
      <c r="BT23" s="77" t="s">
        <v>356</v>
      </c>
      <c r="BU23" s="79" t="s">
        <v>355</v>
      </c>
      <c r="BV23" s="164" t="str">
        <f>IFERROR(VLOOKUP(A23,Listas!$A$2:$B$23,2,FALSE),"")</f>
        <v>Dirección de Contratación</v>
      </c>
      <c r="BW23" s="165">
        <f>_xlfn.NUMBERVALUE(MID(N23,LEN(N23)-1,1))</f>
        <v>1</v>
      </c>
      <c r="BX23" s="165">
        <f>_xlfn.NUMBERVALUE(MID(O23,LEN(O23)-1,1))</f>
        <v>5</v>
      </c>
      <c r="BY23" s="165">
        <f t="shared" si="2"/>
        <v>1</v>
      </c>
      <c r="BZ23" s="165">
        <f t="shared" si="3"/>
        <v>5</v>
      </c>
      <c r="CA23" s="97">
        <f>ROUND(AVERAGEIFS(BW:BW,A:A,A23),0)</f>
        <v>2</v>
      </c>
      <c r="CB23" s="97" t="str">
        <f t="shared" si="4"/>
        <v>Improbable (2)</v>
      </c>
      <c r="CC23" s="97">
        <f>ROUND(AVERAGEIFS(BX:BX,A:A,A23),0)</f>
        <v>4</v>
      </c>
      <c r="CD23" s="97" t="str">
        <f t="shared" si="5"/>
        <v>Mayor (4)</v>
      </c>
      <c r="CE23" s="97">
        <f>ROUND(AVERAGEIFS(BY:BY,A:A,A23),0)</f>
        <v>1</v>
      </c>
      <c r="CF23" s="97" t="str">
        <f t="shared" si="6"/>
        <v>Rara vez (1)</v>
      </c>
      <c r="CG23" s="97">
        <f>ROUND(AVERAGEIFS(BZ:BZ,A:A,A23),0)</f>
        <v>3</v>
      </c>
      <c r="CH23" s="97" t="str">
        <f t="shared" si="7"/>
        <v>Moderado (3)</v>
      </c>
      <c r="CI23" s="97" t="str">
        <f t="shared" si="8"/>
        <v>Antes de controles
Desde el cuadrante de probabilidad Improbable (2) e impacto Mayor (4)
Después de controles
Hasta el cuadrante de probabilidad Rara vez (1) e impacto Moderado (3)</v>
      </c>
      <c r="CR23" s="97" t="str">
        <f t="shared" si="9"/>
        <v xml:space="preserve">Antes de controles
Desde el cuadrante de probabilidad  e impacto 
Después de controles
Hasta el cuadrante de probabilidad  e impacto </v>
      </c>
    </row>
    <row r="24" spans="1:96" ht="409.5" customHeight="1" x14ac:dyDescent="0.2">
      <c r="A24" s="54" t="s">
        <v>316</v>
      </c>
      <c r="B24" s="100" t="s">
        <v>541</v>
      </c>
      <c r="C24" s="58" t="s">
        <v>178</v>
      </c>
      <c r="D24" s="56" t="s">
        <v>542</v>
      </c>
      <c r="E24" s="97" t="s">
        <v>35</v>
      </c>
      <c r="F24" s="97" t="s">
        <v>42</v>
      </c>
      <c r="G24" s="54" t="s">
        <v>543</v>
      </c>
      <c r="H24" s="54" t="s">
        <v>544</v>
      </c>
      <c r="I24" s="54" t="s">
        <v>545</v>
      </c>
      <c r="J24" s="54" t="s">
        <v>464</v>
      </c>
      <c r="K24" s="54" t="s">
        <v>546</v>
      </c>
      <c r="L24" s="54" t="s">
        <v>403</v>
      </c>
      <c r="M24" s="54" t="s">
        <v>466</v>
      </c>
      <c r="N24" s="99" t="s">
        <v>144</v>
      </c>
      <c r="O24" s="99" t="s">
        <v>79</v>
      </c>
      <c r="P24" s="97" t="s">
        <v>81</v>
      </c>
      <c r="Q24" s="54" t="s">
        <v>547</v>
      </c>
      <c r="R24" s="99" t="s">
        <v>144</v>
      </c>
      <c r="S24" s="99" t="s">
        <v>125</v>
      </c>
      <c r="T24" s="97" t="s">
        <v>126</v>
      </c>
      <c r="U24" s="54" t="s">
        <v>548</v>
      </c>
      <c r="V24" s="97" t="s">
        <v>380</v>
      </c>
      <c r="W24" s="54" t="s">
        <v>341</v>
      </c>
      <c r="X24" s="54" t="s">
        <v>341</v>
      </c>
      <c r="Y24" s="54" t="s">
        <v>341</v>
      </c>
      <c r="Z24" s="54" t="s">
        <v>341</v>
      </c>
      <c r="AA24" s="54" t="s">
        <v>341</v>
      </c>
      <c r="AB24" s="54" t="s">
        <v>549</v>
      </c>
      <c r="AC24" s="54" t="s">
        <v>506</v>
      </c>
      <c r="AD24" s="54" t="s">
        <v>550</v>
      </c>
      <c r="AE24" s="54" t="s">
        <v>551</v>
      </c>
      <c r="AF24" s="54" t="s">
        <v>552</v>
      </c>
      <c r="AG24" s="54" t="s">
        <v>553</v>
      </c>
      <c r="AH24" s="54" t="s">
        <v>494</v>
      </c>
      <c r="AI24" s="54" t="s">
        <v>554</v>
      </c>
      <c r="AJ24" s="170" t="str">
        <f t="shared" si="0"/>
        <v>Antes de controles
Desde el cuadrante de probabilidad Improbable (2) e impacto Mayor (4)
Después de controles
Hasta el cuadrante de probabilidad Rara vez (1) e impacto Moderado (3)</v>
      </c>
      <c r="AK24" s="55" t="str">
        <f t="shared" si="1"/>
        <v xml:space="preserve">Antes de controles
Desde el cuadrante de probabilidad  e impacto 
Después de controles
Hasta el cuadrante de probabilidad  e impacto </v>
      </c>
      <c r="AL24" s="70">
        <v>43917</v>
      </c>
      <c r="AM24" s="71" t="s">
        <v>345</v>
      </c>
      <c r="AN24" s="76" t="s">
        <v>526</v>
      </c>
      <c r="AO24" s="68">
        <v>44022</v>
      </c>
      <c r="AP24" s="77" t="s">
        <v>351</v>
      </c>
      <c r="AQ24" s="73" t="s">
        <v>516</v>
      </c>
      <c r="AR24" s="68" t="s">
        <v>355</v>
      </c>
      <c r="AS24" s="71" t="s">
        <v>356</v>
      </c>
      <c r="AT24" s="76" t="s">
        <v>355</v>
      </c>
      <c r="AU24" s="68" t="s">
        <v>355</v>
      </c>
      <c r="AV24" s="77" t="s">
        <v>356</v>
      </c>
      <c r="AW24" s="73" t="s">
        <v>355</v>
      </c>
      <c r="AX24" s="68" t="s">
        <v>355</v>
      </c>
      <c r="AY24" s="71" t="s">
        <v>356</v>
      </c>
      <c r="AZ24" s="76" t="s">
        <v>355</v>
      </c>
      <c r="BA24" s="68" t="s">
        <v>355</v>
      </c>
      <c r="BB24" s="77" t="s">
        <v>356</v>
      </c>
      <c r="BC24" s="73" t="s">
        <v>355</v>
      </c>
      <c r="BD24" s="68" t="s">
        <v>355</v>
      </c>
      <c r="BE24" s="71" t="s">
        <v>356</v>
      </c>
      <c r="BF24" s="76" t="s">
        <v>355</v>
      </c>
      <c r="BG24" s="68" t="s">
        <v>355</v>
      </c>
      <c r="BH24" s="77" t="s">
        <v>356</v>
      </c>
      <c r="BI24" s="73" t="s">
        <v>355</v>
      </c>
      <c r="BJ24" s="68" t="s">
        <v>355</v>
      </c>
      <c r="BK24" s="71" t="s">
        <v>356</v>
      </c>
      <c r="BL24" s="76" t="s">
        <v>355</v>
      </c>
      <c r="BM24" s="68" t="s">
        <v>355</v>
      </c>
      <c r="BN24" s="77" t="s">
        <v>356</v>
      </c>
      <c r="BO24" s="73" t="s">
        <v>355</v>
      </c>
      <c r="BP24" s="68" t="s">
        <v>355</v>
      </c>
      <c r="BQ24" s="71" t="s">
        <v>356</v>
      </c>
      <c r="BR24" s="76" t="s">
        <v>355</v>
      </c>
      <c r="BS24" s="68" t="s">
        <v>355</v>
      </c>
      <c r="BT24" s="77" t="s">
        <v>356</v>
      </c>
      <c r="BU24" s="79" t="s">
        <v>355</v>
      </c>
      <c r="BV24" s="164" t="str">
        <f>IFERROR(VLOOKUP(A24,Listas!$A$2:$B$23,2,FALSE),"")</f>
        <v>Dirección de Contratación</v>
      </c>
      <c r="BW24" s="165">
        <f>_xlfn.NUMBERVALUE(MID(N24,LEN(N24)-1,1))</f>
        <v>1</v>
      </c>
      <c r="BX24" s="165">
        <f>_xlfn.NUMBERVALUE(MID(O24,LEN(O24)-1,1))</f>
        <v>4</v>
      </c>
      <c r="BY24" s="165">
        <f t="shared" si="2"/>
        <v>1</v>
      </c>
      <c r="BZ24" s="165">
        <f t="shared" si="3"/>
        <v>2</v>
      </c>
      <c r="CA24" s="97">
        <f>ROUND(AVERAGEIFS(BW:BW,A:A,A24),0)</f>
        <v>2</v>
      </c>
      <c r="CB24" s="97" t="str">
        <f t="shared" si="4"/>
        <v>Improbable (2)</v>
      </c>
      <c r="CC24" s="97">
        <f>ROUND(AVERAGEIFS(BX:BX,A:A,A24),0)</f>
        <v>4</v>
      </c>
      <c r="CD24" s="97" t="str">
        <f t="shared" si="5"/>
        <v>Mayor (4)</v>
      </c>
      <c r="CE24" s="97">
        <f>ROUND(AVERAGEIFS(BY:BY,A:A,A24),0)</f>
        <v>1</v>
      </c>
      <c r="CF24" s="97" t="str">
        <f t="shared" si="6"/>
        <v>Rara vez (1)</v>
      </c>
      <c r="CG24" s="97">
        <f>ROUND(AVERAGEIFS(BZ:BZ,A:A,A24),0)</f>
        <v>3</v>
      </c>
      <c r="CH24" s="97" t="str">
        <f t="shared" si="7"/>
        <v>Moderado (3)</v>
      </c>
      <c r="CI24" s="97" t="str">
        <f t="shared" si="8"/>
        <v>Antes de controles
Desde el cuadrante de probabilidad Improbable (2) e impacto Mayor (4)
Después de controles
Hasta el cuadrante de probabilidad Rara vez (1) e impacto Moderado (3)</v>
      </c>
      <c r="CR24" s="97" t="str">
        <f t="shared" si="9"/>
        <v xml:space="preserve">Antes de controles
Desde el cuadrante de probabilidad  e impacto 
Después de controles
Hasta el cuadrante de probabilidad  e impacto </v>
      </c>
    </row>
    <row r="25" spans="1:96" ht="409.5" customHeight="1" x14ac:dyDescent="0.2">
      <c r="A25" s="54" t="s">
        <v>316</v>
      </c>
      <c r="B25" s="100" t="s">
        <v>555</v>
      </c>
      <c r="C25" s="58" t="s">
        <v>93</v>
      </c>
      <c r="D25" s="56" t="s">
        <v>556</v>
      </c>
      <c r="E25" s="97" t="s">
        <v>35</v>
      </c>
      <c r="F25" s="97" t="s">
        <v>152</v>
      </c>
      <c r="G25" s="153" t="s">
        <v>557</v>
      </c>
      <c r="H25" s="54" t="s">
        <v>462</v>
      </c>
      <c r="I25" s="54" t="s">
        <v>558</v>
      </c>
      <c r="J25" s="54" t="s">
        <v>464</v>
      </c>
      <c r="K25" s="54" t="s">
        <v>546</v>
      </c>
      <c r="L25" s="54" t="s">
        <v>403</v>
      </c>
      <c r="M25" s="54" t="s">
        <v>466</v>
      </c>
      <c r="N25" s="99" t="s">
        <v>124</v>
      </c>
      <c r="O25" s="99" t="s">
        <v>79</v>
      </c>
      <c r="P25" s="97" t="s">
        <v>81</v>
      </c>
      <c r="Q25" s="54" t="s">
        <v>559</v>
      </c>
      <c r="R25" s="99" t="s">
        <v>144</v>
      </c>
      <c r="S25" s="99" t="s">
        <v>125</v>
      </c>
      <c r="T25" s="97" t="s">
        <v>126</v>
      </c>
      <c r="U25" s="54" t="s">
        <v>560</v>
      </c>
      <c r="V25" s="97" t="s">
        <v>380</v>
      </c>
      <c r="W25" s="54" t="s">
        <v>341</v>
      </c>
      <c r="X25" s="54" t="s">
        <v>341</v>
      </c>
      <c r="Y25" s="54" t="s">
        <v>341</v>
      </c>
      <c r="Z25" s="54" t="s">
        <v>341</v>
      </c>
      <c r="AA25" s="54" t="s">
        <v>341</v>
      </c>
      <c r="AB25" s="54" t="s">
        <v>561</v>
      </c>
      <c r="AC25" s="54" t="s">
        <v>562</v>
      </c>
      <c r="AD25" s="54" t="s">
        <v>563</v>
      </c>
      <c r="AE25" s="54" t="s">
        <v>564</v>
      </c>
      <c r="AF25" s="54" t="s">
        <v>565</v>
      </c>
      <c r="AG25" s="54" t="s">
        <v>566</v>
      </c>
      <c r="AH25" s="54" t="s">
        <v>567</v>
      </c>
      <c r="AI25" s="54" t="s">
        <v>568</v>
      </c>
      <c r="AJ25" s="170" t="str">
        <f t="shared" si="0"/>
        <v>Antes de controles
Desde el cuadrante de probabilidad Improbable (2) e impacto Mayor (4)
Después de controles
Hasta el cuadrante de probabilidad Rara vez (1) e impacto Moderado (3)</v>
      </c>
      <c r="AK25" s="55" t="str">
        <f t="shared" si="1"/>
        <v xml:space="preserve">Antes de controles
Desde el cuadrante de probabilidad  e impacto 
Después de controles
Hasta el cuadrante de probabilidad  e impacto </v>
      </c>
      <c r="AL25" s="70">
        <v>43917</v>
      </c>
      <c r="AM25" s="71" t="s">
        <v>345</v>
      </c>
      <c r="AN25" s="76" t="s">
        <v>569</v>
      </c>
      <c r="AO25" s="68" t="s">
        <v>355</v>
      </c>
      <c r="AP25" s="77" t="s">
        <v>356</v>
      </c>
      <c r="AQ25" s="73" t="s">
        <v>355</v>
      </c>
      <c r="AR25" s="68" t="s">
        <v>355</v>
      </c>
      <c r="AS25" s="71" t="s">
        <v>356</v>
      </c>
      <c r="AT25" s="76" t="s">
        <v>355</v>
      </c>
      <c r="AU25" s="68" t="s">
        <v>355</v>
      </c>
      <c r="AV25" s="77" t="s">
        <v>356</v>
      </c>
      <c r="AW25" s="73" t="s">
        <v>355</v>
      </c>
      <c r="AX25" s="68" t="s">
        <v>355</v>
      </c>
      <c r="AY25" s="71" t="s">
        <v>356</v>
      </c>
      <c r="AZ25" s="76" t="s">
        <v>355</v>
      </c>
      <c r="BA25" s="68" t="s">
        <v>355</v>
      </c>
      <c r="BB25" s="77" t="s">
        <v>356</v>
      </c>
      <c r="BC25" s="73" t="s">
        <v>355</v>
      </c>
      <c r="BD25" s="68" t="s">
        <v>355</v>
      </c>
      <c r="BE25" s="71" t="s">
        <v>356</v>
      </c>
      <c r="BF25" s="76" t="s">
        <v>355</v>
      </c>
      <c r="BG25" s="68" t="s">
        <v>355</v>
      </c>
      <c r="BH25" s="77" t="s">
        <v>356</v>
      </c>
      <c r="BI25" s="73" t="s">
        <v>355</v>
      </c>
      <c r="BJ25" s="68" t="s">
        <v>355</v>
      </c>
      <c r="BK25" s="71" t="s">
        <v>356</v>
      </c>
      <c r="BL25" s="76" t="s">
        <v>355</v>
      </c>
      <c r="BM25" s="68" t="s">
        <v>355</v>
      </c>
      <c r="BN25" s="77" t="s">
        <v>356</v>
      </c>
      <c r="BO25" s="73" t="s">
        <v>355</v>
      </c>
      <c r="BP25" s="68" t="s">
        <v>355</v>
      </c>
      <c r="BQ25" s="71" t="s">
        <v>356</v>
      </c>
      <c r="BR25" s="76" t="s">
        <v>355</v>
      </c>
      <c r="BS25" s="68" t="s">
        <v>355</v>
      </c>
      <c r="BT25" s="77" t="s">
        <v>356</v>
      </c>
      <c r="BU25" s="79" t="s">
        <v>355</v>
      </c>
      <c r="BV25" s="164" t="str">
        <f>IFERROR(VLOOKUP(A25,Listas!$A$2:$B$23,2,FALSE),"")</f>
        <v>Dirección de Contratación</v>
      </c>
      <c r="BW25" s="165">
        <f>_xlfn.NUMBERVALUE(MID(N25,LEN(N25)-1,1))</f>
        <v>2</v>
      </c>
      <c r="BX25" s="165">
        <f>_xlfn.NUMBERVALUE(MID(O25,LEN(O25)-1,1))</f>
        <v>4</v>
      </c>
      <c r="BY25" s="165">
        <f t="shared" si="2"/>
        <v>1</v>
      </c>
      <c r="BZ25" s="165">
        <f t="shared" si="3"/>
        <v>2</v>
      </c>
      <c r="CA25" s="97">
        <f>ROUND(AVERAGEIFS(BW:BW,A:A,A25),0)</f>
        <v>2</v>
      </c>
      <c r="CB25" s="97" t="str">
        <f t="shared" si="4"/>
        <v>Improbable (2)</v>
      </c>
      <c r="CC25" s="97">
        <f>ROUND(AVERAGEIFS(BX:BX,A:A,A25),0)</f>
        <v>4</v>
      </c>
      <c r="CD25" s="97" t="str">
        <f t="shared" si="5"/>
        <v>Mayor (4)</v>
      </c>
      <c r="CE25" s="97">
        <f>ROUND(AVERAGEIFS(BY:BY,A:A,A25),0)</f>
        <v>1</v>
      </c>
      <c r="CF25" s="97" t="str">
        <f t="shared" si="6"/>
        <v>Rara vez (1)</v>
      </c>
      <c r="CG25" s="97">
        <f>ROUND(AVERAGEIFS(BZ:BZ,A:A,A25),0)</f>
        <v>3</v>
      </c>
      <c r="CH25" s="97" t="str">
        <f t="shared" si="7"/>
        <v>Moderado (3)</v>
      </c>
      <c r="CI25" s="97" t="str">
        <f t="shared" si="8"/>
        <v>Antes de controles
Desde el cuadrante de probabilidad Improbable (2) e impacto Mayor (4)
Después de controles
Hasta el cuadrante de probabilidad Rara vez (1) e impacto Moderado (3)</v>
      </c>
      <c r="CR25" s="97" t="str">
        <f t="shared" si="9"/>
        <v xml:space="preserve">Antes de controles
Desde el cuadrante de probabilidad  e impacto 
Después de controles
Hasta el cuadrante de probabilidad  e impacto </v>
      </c>
    </row>
    <row r="26" spans="1:96" ht="409.5" customHeight="1" x14ac:dyDescent="0.2">
      <c r="A26" s="54" t="s">
        <v>317</v>
      </c>
      <c r="B26" s="100" t="s">
        <v>570</v>
      </c>
      <c r="C26" s="58" t="s">
        <v>93</v>
      </c>
      <c r="D26" s="56" t="s">
        <v>571</v>
      </c>
      <c r="E26" s="97" t="s">
        <v>35</v>
      </c>
      <c r="F26" s="97" t="s">
        <v>42</v>
      </c>
      <c r="G26" s="54" t="s">
        <v>572</v>
      </c>
      <c r="H26" s="54" t="s">
        <v>573</v>
      </c>
      <c r="I26" s="54" t="s">
        <v>574</v>
      </c>
      <c r="J26" s="54" t="s">
        <v>575</v>
      </c>
      <c r="K26" s="54" t="s">
        <v>335</v>
      </c>
      <c r="L26" s="54" t="s">
        <v>403</v>
      </c>
      <c r="M26" s="54" t="s">
        <v>422</v>
      </c>
      <c r="N26" s="99" t="s">
        <v>144</v>
      </c>
      <c r="O26" s="99" t="s">
        <v>104</v>
      </c>
      <c r="P26" s="97" t="s">
        <v>105</v>
      </c>
      <c r="Q26" s="54" t="s">
        <v>576</v>
      </c>
      <c r="R26" s="99" t="s">
        <v>144</v>
      </c>
      <c r="S26" s="99" t="s">
        <v>145</v>
      </c>
      <c r="T26" s="97" t="s">
        <v>126</v>
      </c>
      <c r="U26" s="54" t="s">
        <v>577</v>
      </c>
      <c r="V26" s="97" t="s">
        <v>340</v>
      </c>
      <c r="W26" s="54" t="s">
        <v>341</v>
      </c>
      <c r="X26" s="54" t="s">
        <v>341</v>
      </c>
      <c r="Y26" s="54" t="s">
        <v>341</v>
      </c>
      <c r="Z26" s="54" t="s">
        <v>341</v>
      </c>
      <c r="AA26" s="54" t="s">
        <v>341</v>
      </c>
      <c r="AB26" s="54" t="s">
        <v>341</v>
      </c>
      <c r="AC26" s="54" t="s">
        <v>341</v>
      </c>
      <c r="AD26" s="54" t="s">
        <v>341</v>
      </c>
      <c r="AE26" s="54" t="s">
        <v>341</v>
      </c>
      <c r="AF26" s="54" t="s">
        <v>341</v>
      </c>
      <c r="AG26" s="54" t="s">
        <v>578</v>
      </c>
      <c r="AH26" s="54" t="s">
        <v>579</v>
      </c>
      <c r="AI26" s="54" t="s">
        <v>580</v>
      </c>
      <c r="AJ26" s="170" t="str">
        <f t="shared" si="0"/>
        <v>Antes de controles
Desde el cuadrante de probabilidad Rara vez (1) e impacto Moderado (3)
Después de controles
Hasta el cuadrante de probabilidad Rara vez (1) e impacto Menor (2)</v>
      </c>
      <c r="AK26" s="55" t="str">
        <f t="shared" si="1"/>
        <v xml:space="preserve">Antes de controles
Desde el cuadrante de probabilidad  e impacto 
Después de controles
Hasta el cuadrante de probabilidad  e impacto </v>
      </c>
      <c r="AL26" s="70">
        <v>43353</v>
      </c>
      <c r="AM26" s="71" t="s">
        <v>345</v>
      </c>
      <c r="AN26" s="76" t="s">
        <v>581</v>
      </c>
      <c r="AO26" s="68">
        <v>43593</v>
      </c>
      <c r="AP26" s="77" t="s">
        <v>345</v>
      </c>
      <c r="AQ26" s="73" t="s">
        <v>582</v>
      </c>
      <c r="AR26" s="68">
        <v>43763</v>
      </c>
      <c r="AS26" s="71" t="s">
        <v>351</v>
      </c>
      <c r="AT26" s="76" t="s">
        <v>583</v>
      </c>
      <c r="AU26" s="68">
        <v>43895</v>
      </c>
      <c r="AV26" s="77" t="s">
        <v>351</v>
      </c>
      <c r="AW26" s="73" t="s">
        <v>584</v>
      </c>
      <c r="AX26" s="68">
        <v>44074</v>
      </c>
      <c r="AY26" s="71" t="s">
        <v>585</v>
      </c>
      <c r="AZ26" s="76" t="s">
        <v>586</v>
      </c>
      <c r="BA26" s="68" t="s">
        <v>355</v>
      </c>
      <c r="BB26" s="77" t="s">
        <v>356</v>
      </c>
      <c r="BC26" s="73" t="s">
        <v>355</v>
      </c>
      <c r="BD26" s="68" t="s">
        <v>355</v>
      </c>
      <c r="BE26" s="71" t="s">
        <v>356</v>
      </c>
      <c r="BF26" s="76" t="s">
        <v>355</v>
      </c>
      <c r="BG26" s="68" t="s">
        <v>355</v>
      </c>
      <c r="BH26" s="77" t="s">
        <v>356</v>
      </c>
      <c r="BI26" s="73" t="s">
        <v>355</v>
      </c>
      <c r="BJ26" s="68" t="s">
        <v>355</v>
      </c>
      <c r="BK26" s="71" t="s">
        <v>356</v>
      </c>
      <c r="BL26" s="76" t="s">
        <v>355</v>
      </c>
      <c r="BM26" s="68" t="s">
        <v>355</v>
      </c>
      <c r="BN26" s="77" t="s">
        <v>356</v>
      </c>
      <c r="BO26" s="73" t="s">
        <v>355</v>
      </c>
      <c r="BP26" s="68" t="s">
        <v>355</v>
      </c>
      <c r="BQ26" s="71" t="s">
        <v>356</v>
      </c>
      <c r="BR26" s="76" t="s">
        <v>355</v>
      </c>
      <c r="BS26" s="68" t="s">
        <v>355</v>
      </c>
      <c r="BT26" s="77" t="s">
        <v>356</v>
      </c>
      <c r="BU26" s="79" t="s">
        <v>355</v>
      </c>
      <c r="BV26" s="164" t="str">
        <f>IFERROR(VLOOKUP(A26,Listas!$A$2:$B$23,2,FALSE),"")</f>
        <v xml:space="preserve"> Oficina de Control Interno Disciplinario</v>
      </c>
      <c r="BW26" s="165">
        <f>_xlfn.NUMBERVALUE(MID(N26,LEN(N26)-1,1))</f>
        <v>1</v>
      </c>
      <c r="BX26" s="165">
        <f>_xlfn.NUMBERVALUE(MID(O26,LEN(O26)-1,1))</f>
        <v>3</v>
      </c>
      <c r="BY26" s="165">
        <f t="shared" si="2"/>
        <v>1</v>
      </c>
      <c r="BZ26" s="165">
        <f t="shared" si="3"/>
        <v>1</v>
      </c>
      <c r="CA26" s="97">
        <f>ROUND(AVERAGEIFS(BW:BW,A:A,A26),0)</f>
        <v>1</v>
      </c>
      <c r="CB26" s="97" t="str">
        <f t="shared" si="4"/>
        <v>Rara vez (1)</v>
      </c>
      <c r="CC26" s="97">
        <f>ROUND(AVERAGEIFS(BX:BX,A:A,A26),0)</f>
        <v>3</v>
      </c>
      <c r="CD26" s="97" t="str">
        <f t="shared" si="5"/>
        <v>Moderado (3)</v>
      </c>
      <c r="CE26" s="97">
        <f>ROUND(AVERAGEIFS(BY:BY,A:A,A26),0)</f>
        <v>1</v>
      </c>
      <c r="CF26" s="97" t="str">
        <f t="shared" si="6"/>
        <v>Rara vez (1)</v>
      </c>
      <c r="CG26" s="97">
        <f>ROUND(AVERAGEIFS(BZ:BZ,A:A,A26),0)</f>
        <v>2</v>
      </c>
      <c r="CH26" s="97" t="str">
        <f t="shared" si="7"/>
        <v>Menor (2)</v>
      </c>
      <c r="CI26" s="97" t="str">
        <f t="shared" si="8"/>
        <v>Antes de controles
Desde el cuadrante de probabilidad Rara vez (1) e impacto Moderado (3)
Después de controles
Hasta el cuadrante de probabilidad Rara vez (1) e impacto Menor (2)</v>
      </c>
      <c r="CR26" s="97" t="str">
        <f t="shared" si="9"/>
        <v xml:space="preserve">Antes de controles
Desde el cuadrante de probabilidad  e impacto 
Después de controles
Hasta el cuadrante de probabilidad  e impacto </v>
      </c>
    </row>
    <row r="27" spans="1:96" ht="409.5" customHeight="1" x14ac:dyDescent="0.2">
      <c r="A27" s="54" t="s">
        <v>317</v>
      </c>
      <c r="B27" s="100" t="s">
        <v>570</v>
      </c>
      <c r="C27" s="58" t="s">
        <v>93</v>
      </c>
      <c r="D27" s="56" t="s">
        <v>587</v>
      </c>
      <c r="E27" s="97" t="s">
        <v>35</v>
      </c>
      <c r="F27" s="97" t="s">
        <v>152</v>
      </c>
      <c r="G27" s="54" t="s">
        <v>588</v>
      </c>
      <c r="H27" s="54" t="s">
        <v>573</v>
      </c>
      <c r="I27" s="54" t="s">
        <v>589</v>
      </c>
      <c r="J27" s="54" t="s">
        <v>590</v>
      </c>
      <c r="K27" s="54" t="s">
        <v>335</v>
      </c>
      <c r="L27" s="54" t="s">
        <v>336</v>
      </c>
      <c r="M27" s="54" t="s">
        <v>422</v>
      </c>
      <c r="N27" s="99" t="s">
        <v>144</v>
      </c>
      <c r="O27" s="99" t="s">
        <v>104</v>
      </c>
      <c r="P27" s="97" t="s">
        <v>105</v>
      </c>
      <c r="Q27" s="54" t="s">
        <v>591</v>
      </c>
      <c r="R27" s="99" t="s">
        <v>144</v>
      </c>
      <c r="S27" s="99" t="s">
        <v>145</v>
      </c>
      <c r="T27" s="97" t="s">
        <v>126</v>
      </c>
      <c r="U27" s="54" t="s">
        <v>592</v>
      </c>
      <c r="V27" s="97" t="s">
        <v>340</v>
      </c>
      <c r="W27" s="54" t="s">
        <v>341</v>
      </c>
      <c r="X27" s="54" t="s">
        <v>341</v>
      </c>
      <c r="Y27" s="54" t="s">
        <v>341</v>
      </c>
      <c r="Z27" s="54" t="s">
        <v>341</v>
      </c>
      <c r="AA27" s="54" t="s">
        <v>341</v>
      </c>
      <c r="AB27" s="54" t="s">
        <v>341</v>
      </c>
      <c r="AC27" s="54" t="s">
        <v>341</v>
      </c>
      <c r="AD27" s="54" t="s">
        <v>341</v>
      </c>
      <c r="AE27" s="54" t="s">
        <v>341</v>
      </c>
      <c r="AF27" s="54" t="s">
        <v>341</v>
      </c>
      <c r="AG27" s="54" t="s">
        <v>593</v>
      </c>
      <c r="AH27" s="54" t="s">
        <v>594</v>
      </c>
      <c r="AI27" s="54" t="s">
        <v>595</v>
      </c>
      <c r="AJ27" s="170" t="str">
        <f t="shared" si="0"/>
        <v>Antes de controles
Desde el cuadrante de probabilidad Rara vez (1) e impacto Moderado (3)
Después de controles
Hasta el cuadrante de probabilidad Rara vez (1) e impacto Menor (2)</v>
      </c>
      <c r="AK27" s="55" t="str">
        <f t="shared" si="1"/>
        <v xml:space="preserve">Antes de controles
Desde el cuadrante de probabilidad  e impacto 
Después de controles
Hasta el cuadrante de probabilidad  e impacto </v>
      </c>
      <c r="AL27" s="70">
        <v>43353</v>
      </c>
      <c r="AM27" s="71" t="s">
        <v>345</v>
      </c>
      <c r="AN27" s="76" t="s">
        <v>581</v>
      </c>
      <c r="AO27" s="68">
        <v>43595</v>
      </c>
      <c r="AP27" s="77" t="s">
        <v>345</v>
      </c>
      <c r="AQ27" s="73" t="s">
        <v>596</v>
      </c>
      <c r="AR27" s="68">
        <v>43895</v>
      </c>
      <c r="AS27" s="71" t="s">
        <v>351</v>
      </c>
      <c r="AT27" s="76" t="s">
        <v>597</v>
      </c>
      <c r="AU27" s="68">
        <v>44074</v>
      </c>
      <c r="AV27" s="77" t="s">
        <v>353</v>
      </c>
      <c r="AW27" s="73" t="s">
        <v>1904</v>
      </c>
      <c r="AX27" s="68" t="s">
        <v>355</v>
      </c>
      <c r="AY27" s="71" t="s">
        <v>356</v>
      </c>
      <c r="AZ27" s="76" t="s">
        <v>355</v>
      </c>
      <c r="BA27" s="68" t="s">
        <v>355</v>
      </c>
      <c r="BB27" s="77" t="s">
        <v>356</v>
      </c>
      <c r="BC27" s="73" t="s">
        <v>355</v>
      </c>
      <c r="BD27" s="68" t="s">
        <v>355</v>
      </c>
      <c r="BE27" s="71" t="s">
        <v>356</v>
      </c>
      <c r="BF27" s="76" t="s">
        <v>355</v>
      </c>
      <c r="BG27" s="68" t="s">
        <v>355</v>
      </c>
      <c r="BH27" s="77" t="s">
        <v>356</v>
      </c>
      <c r="BI27" s="73" t="s">
        <v>355</v>
      </c>
      <c r="BJ27" s="68" t="s">
        <v>355</v>
      </c>
      <c r="BK27" s="71" t="s">
        <v>356</v>
      </c>
      <c r="BL27" s="76" t="s">
        <v>355</v>
      </c>
      <c r="BM27" s="68" t="s">
        <v>355</v>
      </c>
      <c r="BN27" s="77" t="s">
        <v>356</v>
      </c>
      <c r="BO27" s="73" t="s">
        <v>355</v>
      </c>
      <c r="BP27" s="68" t="s">
        <v>355</v>
      </c>
      <c r="BQ27" s="71" t="s">
        <v>356</v>
      </c>
      <c r="BR27" s="76" t="s">
        <v>355</v>
      </c>
      <c r="BS27" s="68" t="s">
        <v>355</v>
      </c>
      <c r="BT27" s="77" t="s">
        <v>356</v>
      </c>
      <c r="BU27" s="79" t="s">
        <v>355</v>
      </c>
      <c r="BV27" s="164" t="str">
        <f>IFERROR(VLOOKUP(A27,Listas!$A$2:$B$23,2,FALSE),"")</f>
        <v xml:space="preserve"> Oficina de Control Interno Disciplinario</v>
      </c>
      <c r="BW27" s="165">
        <f>_xlfn.NUMBERVALUE(MID(N27,LEN(N27)-1,1))</f>
        <v>1</v>
      </c>
      <c r="BX27" s="165">
        <f>_xlfn.NUMBERVALUE(MID(O27,LEN(O27)-1,1))</f>
        <v>3</v>
      </c>
      <c r="BY27" s="165">
        <f t="shared" si="2"/>
        <v>1</v>
      </c>
      <c r="BZ27" s="165">
        <f t="shared" si="3"/>
        <v>1</v>
      </c>
      <c r="CA27" s="97">
        <f>ROUND(AVERAGEIFS(BW:BW,A:A,A27),0)</f>
        <v>1</v>
      </c>
      <c r="CB27" s="97" t="str">
        <f t="shared" si="4"/>
        <v>Rara vez (1)</v>
      </c>
      <c r="CC27" s="97">
        <f>ROUND(AVERAGEIFS(BX:BX,A:A,A27),0)</f>
        <v>3</v>
      </c>
      <c r="CD27" s="97" t="str">
        <f t="shared" si="5"/>
        <v>Moderado (3)</v>
      </c>
      <c r="CE27" s="97">
        <f>ROUND(AVERAGEIFS(BY:BY,A:A,A27),0)</f>
        <v>1</v>
      </c>
      <c r="CF27" s="97" t="str">
        <f t="shared" si="6"/>
        <v>Rara vez (1)</v>
      </c>
      <c r="CG27" s="97">
        <f>ROUND(AVERAGEIFS(BZ:BZ,A:A,A27),0)</f>
        <v>2</v>
      </c>
      <c r="CH27" s="97" t="str">
        <f t="shared" si="7"/>
        <v>Menor (2)</v>
      </c>
      <c r="CI27" s="97" t="str">
        <f t="shared" si="8"/>
        <v>Antes de controles
Desde el cuadrante de probabilidad Rara vez (1) e impacto Moderado (3)
Después de controles
Hasta el cuadrante de probabilidad Rara vez (1) e impacto Menor (2)</v>
      </c>
      <c r="CR27" s="97" t="str">
        <f t="shared" si="9"/>
        <v xml:space="preserve">Antes de controles
Desde el cuadrante de probabilidad  e impacto 
Después de controles
Hasta el cuadrante de probabilidad  e impacto </v>
      </c>
    </row>
    <row r="28" spans="1:96" ht="409.5" customHeight="1" x14ac:dyDescent="0.2">
      <c r="A28" s="54" t="s">
        <v>317</v>
      </c>
      <c r="B28" s="100" t="s">
        <v>598</v>
      </c>
      <c r="C28" s="58" t="s">
        <v>40</v>
      </c>
      <c r="D28" s="56" t="s">
        <v>599</v>
      </c>
      <c r="E28" s="97" t="s">
        <v>64</v>
      </c>
      <c r="F28" s="97" t="s">
        <v>42</v>
      </c>
      <c r="G28" s="54" t="s">
        <v>600</v>
      </c>
      <c r="H28" s="54" t="s">
        <v>601</v>
      </c>
      <c r="I28" s="54" t="s">
        <v>602</v>
      </c>
      <c r="J28" s="54" t="s">
        <v>377</v>
      </c>
      <c r="K28" s="54" t="s">
        <v>335</v>
      </c>
      <c r="L28" s="54" t="s">
        <v>403</v>
      </c>
      <c r="M28" s="54" t="s">
        <v>422</v>
      </c>
      <c r="N28" s="99" t="s">
        <v>144</v>
      </c>
      <c r="O28" s="99" t="s">
        <v>79</v>
      </c>
      <c r="P28" s="97" t="s">
        <v>81</v>
      </c>
      <c r="Q28" s="54" t="s">
        <v>603</v>
      </c>
      <c r="R28" s="99" t="s">
        <v>144</v>
      </c>
      <c r="S28" s="99" t="s">
        <v>79</v>
      </c>
      <c r="T28" s="97" t="s">
        <v>81</v>
      </c>
      <c r="U28" s="54" t="s">
        <v>604</v>
      </c>
      <c r="V28" s="97" t="s">
        <v>380</v>
      </c>
      <c r="W28" s="54" t="s">
        <v>341</v>
      </c>
      <c r="X28" s="54" t="s">
        <v>341</v>
      </c>
      <c r="Y28" s="54" t="s">
        <v>341</v>
      </c>
      <c r="Z28" s="54" t="s">
        <v>341</v>
      </c>
      <c r="AA28" s="54" t="s">
        <v>341</v>
      </c>
      <c r="AB28" s="54" t="s">
        <v>605</v>
      </c>
      <c r="AC28" s="54" t="s">
        <v>606</v>
      </c>
      <c r="AD28" s="54" t="s">
        <v>607</v>
      </c>
      <c r="AE28" s="54" t="s">
        <v>608</v>
      </c>
      <c r="AF28" s="54" t="s">
        <v>609</v>
      </c>
      <c r="AG28" s="54" t="s">
        <v>610</v>
      </c>
      <c r="AH28" s="54" t="s">
        <v>611</v>
      </c>
      <c r="AI28" s="54" t="s">
        <v>612</v>
      </c>
      <c r="AJ28" s="170" t="str">
        <f t="shared" si="0"/>
        <v>Antes de controles
Desde el cuadrante de probabilidad Rara vez (1) e impacto Moderado (3)
Después de controles
Hasta el cuadrante de probabilidad Rara vez (1) e impacto Menor (2)</v>
      </c>
      <c r="AK28" s="55" t="str">
        <f t="shared" si="1"/>
        <v xml:space="preserve">Antes de controles
Desde el cuadrante de probabilidad  e impacto 
Después de controles
Hasta el cuadrante de probabilidad  e impacto </v>
      </c>
      <c r="AL28" s="70">
        <v>43353</v>
      </c>
      <c r="AM28" s="71" t="s">
        <v>345</v>
      </c>
      <c r="AN28" s="76" t="s">
        <v>581</v>
      </c>
      <c r="AO28" s="68">
        <v>43593</v>
      </c>
      <c r="AP28" s="77" t="s">
        <v>345</v>
      </c>
      <c r="AQ28" s="73" t="s">
        <v>613</v>
      </c>
      <c r="AR28" s="68">
        <v>43763</v>
      </c>
      <c r="AS28" s="71" t="s">
        <v>429</v>
      </c>
      <c r="AT28" s="76" t="s">
        <v>614</v>
      </c>
      <c r="AU28" s="68">
        <v>43895</v>
      </c>
      <c r="AV28" s="77" t="s">
        <v>615</v>
      </c>
      <c r="AW28" s="73" t="s">
        <v>616</v>
      </c>
      <c r="AX28" s="68">
        <v>44074</v>
      </c>
      <c r="AY28" s="71" t="s">
        <v>585</v>
      </c>
      <c r="AZ28" s="76" t="s">
        <v>1905</v>
      </c>
      <c r="BA28" s="68" t="s">
        <v>355</v>
      </c>
      <c r="BB28" s="77" t="s">
        <v>356</v>
      </c>
      <c r="BC28" s="73" t="s">
        <v>355</v>
      </c>
      <c r="BD28" s="68" t="s">
        <v>355</v>
      </c>
      <c r="BE28" s="71" t="s">
        <v>356</v>
      </c>
      <c r="BF28" s="76" t="s">
        <v>355</v>
      </c>
      <c r="BG28" s="68" t="s">
        <v>355</v>
      </c>
      <c r="BH28" s="77" t="s">
        <v>356</v>
      </c>
      <c r="BI28" s="73" t="s">
        <v>355</v>
      </c>
      <c r="BJ28" s="68" t="s">
        <v>355</v>
      </c>
      <c r="BK28" s="71" t="s">
        <v>356</v>
      </c>
      <c r="BL28" s="76" t="s">
        <v>355</v>
      </c>
      <c r="BM28" s="68" t="s">
        <v>355</v>
      </c>
      <c r="BN28" s="77" t="s">
        <v>356</v>
      </c>
      <c r="BO28" s="73" t="s">
        <v>355</v>
      </c>
      <c r="BP28" s="68" t="s">
        <v>355</v>
      </c>
      <c r="BQ28" s="71" t="s">
        <v>356</v>
      </c>
      <c r="BR28" s="76" t="s">
        <v>355</v>
      </c>
      <c r="BS28" s="68" t="s">
        <v>355</v>
      </c>
      <c r="BT28" s="77" t="s">
        <v>356</v>
      </c>
      <c r="BU28" s="79" t="s">
        <v>355</v>
      </c>
      <c r="BV28" s="164" t="str">
        <f>IFERROR(VLOOKUP(A28,Listas!$A$2:$B$23,2,FALSE),"")</f>
        <v xml:space="preserve"> Oficina de Control Interno Disciplinario</v>
      </c>
      <c r="BW28" s="165">
        <f>_xlfn.NUMBERVALUE(MID(N28,LEN(N28)-1,1))</f>
        <v>1</v>
      </c>
      <c r="BX28" s="165">
        <f>_xlfn.NUMBERVALUE(MID(O28,LEN(O28)-1,1))</f>
        <v>4</v>
      </c>
      <c r="BY28" s="165">
        <f t="shared" si="2"/>
        <v>1</v>
      </c>
      <c r="BZ28" s="165">
        <f t="shared" si="3"/>
        <v>4</v>
      </c>
      <c r="CA28" s="97">
        <f>ROUND(AVERAGEIFS(BW:BW,A:A,A28),0)</f>
        <v>1</v>
      </c>
      <c r="CB28" s="97" t="str">
        <f t="shared" si="4"/>
        <v>Rara vez (1)</v>
      </c>
      <c r="CC28" s="97">
        <f>ROUND(AVERAGEIFS(BX:BX,A:A,A28),0)</f>
        <v>3</v>
      </c>
      <c r="CD28" s="97" t="str">
        <f t="shared" si="5"/>
        <v>Moderado (3)</v>
      </c>
      <c r="CE28" s="97">
        <f>ROUND(AVERAGEIFS(BY:BY,A:A,A28),0)</f>
        <v>1</v>
      </c>
      <c r="CF28" s="97" t="str">
        <f t="shared" si="6"/>
        <v>Rara vez (1)</v>
      </c>
      <c r="CG28" s="97">
        <f>ROUND(AVERAGEIFS(BZ:BZ,A:A,A28),0)</f>
        <v>2</v>
      </c>
      <c r="CH28" s="97" t="str">
        <f t="shared" si="7"/>
        <v>Menor (2)</v>
      </c>
      <c r="CI28" s="97" t="str">
        <f t="shared" si="8"/>
        <v>Antes de controles
Desde el cuadrante de probabilidad Rara vez (1) e impacto Moderado (3)
Después de controles
Hasta el cuadrante de probabilidad Rara vez (1) e impacto Menor (2)</v>
      </c>
      <c r="CR28" s="97" t="str">
        <f t="shared" si="9"/>
        <v xml:space="preserve">Antes de controles
Desde el cuadrante de probabilidad  e impacto 
Después de controles
Hasta el cuadrante de probabilidad  e impacto </v>
      </c>
    </row>
    <row r="29" spans="1:96" ht="409.5" customHeight="1" x14ac:dyDescent="0.2">
      <c r="A29" s="54" t="s">
        <v>317</v>
      </c>
      <c r="B29" s="100" t="s">
        <v>570</v>
      </c>
      <c r="C29" s="58" t="s">
        <v>115</v>
      </c>
      <c r="D29" s="56" t="s">
        <v>617</v>
      </c>
      <c r="E29" s="97" t="s">
        <v>35</v>
      </c>
      <c r="F29" s="97" t="s">
        <v>42</v>
      </c>
      <c r="G29" s="54" t="s">
        <v>618</v>
      </c>
      <c r="H29" s="54" t="s">
        <v>619</v>
      </c>
      <c r="I29" s="54" t="s">
        <v>620</v>
      </c>
      <c r="J29" s="54" t="s">
        <v>621</v>
      </c>
      <c r="K29" s="54" t="s">
        <v>335</v>
      </c>
      <c r="L29" s="54" t="s">
        <v>336</v>
      </c>
      <c r="M29" s="54" t="s">
        <v>422</v>
      </c>
      <c r="N29" s="99" t="s">
        <v>144</v>
      </c>
      <c r="O29" s="99" t="s">
        <v>125</v>
      </c>
      <c r="P29" s="97" t="s">
        <v>126</v>
      </c>
      <c r="Q29" s="54" t="s">
        <v>622</v>
      </c>
      <c r="R29" s="99" t="s">
        <v>144</v>
      </c>
      <c r="S29" s="99" t="s">
        <v>145</v>
      </c>
      <c r="T29" s="97" t="s">
        <v>126</v>
      </c>
      <c r="U29" s="54" t="s">
        <v>623</v>
      </c>
      <c r="V29" s="97" t="s">
        <v>340</v>
      </c>
      <c r="W29" s="54" t="s">
        <v>341</v>
      </c>
      <c r="X29" s="54" t="s">
        <v>341</v>
      </c>
      <c r="Y29" s="54" t="s">
        <v>341</v>
      </c>
      <c r="Z29" s="54" t="s">
        <v>341</v>
      </c>
      <c r="AA29" s="54" t="s">
        <v>341</v>
      </c>
      <c r="AB29" s="54" t="s">
        <v>341</v>
      </c>
      <c r="AC29" s="54" t="s">
        <v>341</v>
      </c>
      <c r="AD29" s="54" t="s">
        <v>341</v>
      </c>
      <c r="AE29" s="54" t="s">
        <v>341</v>
      </c>
      <c r="AF29" s="54" t="s">
        <v>341</v>
      </c>
      <c r="AG29" s="54" t="s">
        <v>624</v>
      </c>
      <c r="AH29" s="54" t="s">
        <v>625</v>
      </c>
      <c r="AI29" s="54" t="s">
        <v>626</v>
      </c>
      <c r="AJ29" s="170" t="str">
        <f t="shared" si="0"/>
        <v>Antes de controles
Desde el cuadrante de probabilidad Rara vez (1) e impacto Moderado (3)
Después de controles
Hasta el cuadrante de probabilidad Rara vez (1) e impacto Menor (2)</v>
      </c>
      <c r="AK29" s="55" t="str">
        <f t="shared" si="1"/>
        <v xml:space="preserve">Antes de controles
Desde el cuadrante de probabilidad  e impacto 
Después de controles
Hasta el cuadrante de probabilidad  e impacto </v>
      </c>
      <c r="AL29" s="70">
        <v>43353</v>
      </c>
      <c r="AM29" s="71" t="s">
        <v>345</v>
      </c>
      <c r="AN29" s="76" t="s">
        <v>581</v>
      </c>
      <c r="AO29" s="68">
        <v>43593</v>
      </c>
      <c r="AP29" s="77" t="s">
        <v>345</v>
      </c>
      <c r="AQ29" s="73" t="s">
        <v>627</v>
      </c>
      <c r="AR29" s="68">
        <v>43763</v>
      </c>
      <c r="AS29" s="71" t="s">
        <v>392</v>
      </c>
      <c r="AT29" s="76" t="s">
        <v>628</v>
      </c>
      <c r="AU29" s="68">
        <v>43895</v>
      </c>
      <c r="AV29" s="77" t="s">
        <v>514</v>
      </c>
      <c r="AW29" s="73" t="s">
        <v>629</v>
      </c>
      <c r="AX29" s="68">
        <v>44074</v>
      </c>
      <c r="AY29" s="71" t="s">
        <v>353</v>
      </c>
      <c r="AZ29" s="76" t="s">
        <v>1904</v>
      </c>
      <c r="BA29" s="68" t="s">
        <v>355</v>
      </c>
      <c r="BB29" s="77" t="s">
        <v>356</v>
      </c>
      <c r="BC29" s="73" t="s">
        <v>355</v>
      </c>
      <c r="BD29" s="68" t="s">
        <v>355</v>
      </c>
      <c r="BE29" s="71" t="s">
        <v>356</v>
      </c>
      <c r="BF29" s="76" t="s">
        <v>355</v>
      </c>
      <c r="BG29" s="68" t="s">
        <v>355</v>
      </c>
      <c r="BH29" s="77" t="s">
        <v>356</v>
      </c>
      <c r="BI29" s="73" t="s">
        <v>355</v>
      </c>
      <c r="BJ29" s="68" t="s">
        <v>355</v>
      </c>
      <c r="BK29" s="71" t="s">
        <v>356</v>
      </c>
      <c r="BL29" s="76" t="s">
        <v>355</v>
      </c>
      <c r="BM29" s="68" t="s">
        <v>355</v>
      </c>
      <c r="BN29" s="77" t="s">
        <v>356</v>
      </c>
      <c r="BO29" s="73" t="s">
        <v>355</v>
      </c>
      <c r="BP29" s="68" t="s">
        <v>355</v>
      </c>
      <c r="BQ29" s="71" t="s">
        <v>356</v>
      </c>
      <c r="BR29" s="76" t="s">
        <v>355</v>
      </c>
      <c r="BS29" s="68" t="s">
        <v>355</v>
      </c>
      <c r="BT29" s="77" t="s">
        <v>356</v>
      </c>
      <c r="BU29" s="79" t="s">
        <v>355</v>
      </c>
      <c r="BV29" s="164" t="str">
        <f>IFERROR(VLOOKUP(A29,Listas!$A$2:$B$23,2,FALSE),"")</f>
        <v xml:space="preserve"> Oficina de Control Interno Disciplinario</v>
      </c>
      <c r="BW29" s="165">
        <f>_xlfn.NUMBERVALUE(MID(N29,LEN(N29)-1,1))</f>
        <v>1</v>
      </c>
      <c r="BX29" s="165">
        <f>_xlfn.NUMBERVALUE(MID(O29,LEN(O29)-1,1))</f>
        <v>2</v>
      </c>
      <c r="BY29" s="165">
        <f t="shared" si="2"/>
        <v>1</v>
      </c>
      <c r="BZ29" s="165">
        <f t="shared" si="3"/>
        <v>1</v>
      </c>
      <c r="CA29" s="97">
        <f>ROUND(AVERAGEIFS(BW:BW,A:A,A29),0)</f>
        <v>1</v>
      </c>
      <c r="CB29" s="97" t="str">
        <f t="shared" si="4"/>
        <v>Rara vez (1)</v>
      </c>
      <c r="CC29" s="97">
        <f>ROUND(AVERAGEIFS(BX:BX,A:A,A29),0)</f>
        <v>3</v>
      </c>
      <c r="CD29" s="97" t="str">
        <f t="shared" si="5"/>
        <v>Moderado (3)</v>
      </c>
      <c r="CE29" s="97">
        <f>ROUND(AVERAGEIFS(BY:BY,A:A,A29),0)</f>
        <v>1</v>
      </c>
      <c r="CF29" s="97" t="str">
        <f t="shared" si="6"/>
        <v>Rara vez (1)</v>
      </c>
      <c r="CG29" s="97">
        <f>ROUND(AVERAGEIFS(BZ:BZ,A:A,A29),0)</f>
        <v>2</v>
      </c>
      <c r="CH29" s="97" t="str">
        <f t="shared" si="7"/>
        <v>Menor (2)</v>
      </c>
      <c r="CI29" s="97" t="str">
        <f t="shared" si="8"/>
        <v>Antes de controles
Desde el cuadrante de probabilidad Rara vez (1) e impacto Moderado (3)
Después de controles
Hasta el cuadrante de probabilidad Rara vez (1) e impacto Menor (2)</v>
      </c>
      <c r="CR29" s="97" t="str">
        <f t="shared" si="9"/>
        <v xml:space="preserve">Antes de controles
Desde el cuadrante de probabilidad  e impacto 
Después de controles
Hasta el cuadrante de probabilidad  e impacto </v>
      </c>
    </row>
    <row r="30" spans="1:96" ht="409.5" customHeight="1" x14ac:dyDescent="0.2">
      <c r="A30" s="54" t="s">
        <v>147</v>
      </c>
      <c r="B30" s="100" t="s">
        <v>630</v>
      </c>
      <c r="C30" s="58" t="s">
        <v>93</v>
      </c>
      <c r="D30" s="56" t="s">
        <v>631</v>
      </c>
      <c r="E30" s="97" t="s">
        <v>35</v>
      </c>
      <c r="F30" s="97" t="s">
        <v>92</v>
      </c>
      <c r="G30" s="54" t="s">
        <v>632</v>
      </c>
      <c r="H30" s="54" t="s">
        <v>633</v>
      </c>
      <c r="I30" s="54" t="s">
        <v>634</v>
      </c>
      <c r="J30" s="54" t="s">
        <v>635</v>
      </c>
      <c r="K30" s="54" t="s">
        <v>636</v>
      </c>
      <c r="L30" s="54" t="s">
        <v>403</v>
      </c>
      <c r="M30" s="54" t="s">
        <v>466</v>
      </c>
      <c r="N30" s="99" t="s">
        <v>124</v>
      </c>
      <c r="O30" s="99" t="s">
        <v>79</v>
      </c>
      <c r="P30" s="97" t="s">
        <v>81</v>
      </c>
      <c r="Q30" s="54" t="s">
        <v>637</v>
      </c>
      <c r="R30" s="99" t="s">
        <v>144</v>
      </c>
      <c r="S30" s="99" t="s">
        <v>104</v>
      </c>
      <c r="T30" s="97" t="s">
        <v>105</v>
      </c>
      <c r="U30" s="54" t="s">
        <v>638</v>
      </c>
      <c r="V30" s="97" t="s">
        <v>380</v>
      </c>
      <c r="W30" s="54" t="s">
        <v>639</v>
      </c>
      <c r="X30" s="54" t="s">
        <v>640</v>
      </c>
      <c r="Y30" s="54" t="s">
        <v>641</v>
      </c>
      <c r="Z30" s="54" t="s">
        <v>642</v>
      </c>
      <c r="AA30" s="54" t="s">
        <v>643</v>
      </c>
      <c r="AB30" s="54" t="s">
        <v>644</v>
      </c>
      <c r="AC30" s="54" t="s">
        <v>645</v>
      </c>
      <c r="AD30" s="54" t="s">
        <v>646</v>
      </c>
      <c r="AE30" s="54" t="s">
        <v>647</v>
      </c>
      <c r="AF30" s="54" t="s">
        <v>648</v>
      </c>
      <c r="AG30" s="54" t="s">
        <v>649</v>
      </c>
      <c r="AH30" s="54" t="s">
        <v>650</v>
      </c>
      <c r="AI30" s="54" t="s">
        <v>651</v>
      </c>
      <c r="AJ30" s="170" t="str">
        <f t="shared" si="0"/>
        <v>Antes de controles
Desde el cuadrante de probabilidad Improbable (2) e impacto Mayor (4)
Después de controles
Hasta el cuadrante de probabilidad Rara vez (1) e impacto Moderado (3)</v>
      </c>
      <c r="AK30" s="55" t="str">
        <f t="shared" si="1"/>
        <v xml:space="preserve">Antes de controles
Desde el cuadrante de probabilidad  e impacto 
Después de controles
Hasta el cuadrante de probabilidad  e impacto </v>
      </c>
      <c r="AL30" s="70">
        <v>43350</v>
      </c>
      <c r="AM30" s="71" t="s">
        <v>345</v>
      </c>
      <c r="AN30" s="76" t="s">
        <v>652</v>
      </c>
      <c r="AO30" s="68">
        <v>43594</v>
      </c>
      <c r="AP30" s="77" t="s">
        <v>483</v>
      </c>
      <c r="AQ30" s="73" t="s">
        <v>653</v>
      </c>
      <c r="AR30" s="68">
        <v>43787</v>
      </c>
      <c r="AS30" s="71" t="s">
        <v>483</v>
      </c>
      <c r="AT30" s="76" t="s">
        <v>654</v>
      </c>
      <c r="AU30" s="68">
        <v>43980</v>
      </c>
      <c r="AV30" s="77" t="s">
        <v>345</v>
      </c>
      <c r="AW30" s="73" t="s">
        <v>655</v>
      </c>
      <c r="AX30" s="68">
        <v>44071</v>
      </c>
      <c r="AY30" s="71" t="s">
        <v>656</v>
      </c>
      <c r="AZ30" s="76" t="s">
        <v>657</v>
      </c>
      <c r="BA30" s="68" t="s">
        <v>355</v>
      </c>
      <c r="BB30" s="77" t="s">
        <v>356</v>
      </c>
      <c r="BC30" s="73" t="s">
        <v>355</v>
      </c>
      <c r="BD30" s="68" t="s">
        <v>355</v>
      </c>
      <c r="BE30" s="71" t="s">
        <v>356</v>
      </c>
      <c r="BF30" s="76" t="s">
        <v>355</v>
      </c>
      <c r="BG30" s="68" t="s">
        <v>355</v>
      </c>
      <c r="BH30" s="77" t="s">
        <v>356</v>
      </c>
      <c r="BI30" s="73" t="s">
        <v>355</v>
      </c>
      <c r="BJ30" s="68" t="s">
        <v>355</v>
      </c>
      <c r="BK30" s="71" t="s">
        <v>356</v>
      </c>
      <c r="BL30" s="76" t="s">
        <v>355</v>
      </c>
      <c r="BM30" s="68" t="s">
        <v>355</v>
      </c>
      <c r="BN30" s="77" t="s">
        <v>356</v>
      </c>
      <c r="BO30" s="73" t="s">
        <v>355</v>
      </c>
      <c r="BP30" s="68" t="s">
        <v>355</v>
      </c>
      <c r="BQ30" s="71" t="s">
        <v>356</v>
      </c>
      <c r="BR30" s="76" t="s">
        <v>355</v>
      </c>
      <c r="BS30" s="68" t="s">
        <v>355</v>
      </c>
      <c r="BT30" s="77" t="s">
        <v>356</v>
      </c>
      <c r="BU30" s="79" t="s">
        <v>355</v>
      </c>
      <c r="BV30" s="164" t="str">
        <f>IFERROR(VLOOKUP(A30,Listas!$A$2:$B$23,2,FALSE),"")</f>
        <v>Oficina Asesora de Planeación</v>
      </c>
      <c r="BW30" s="165">
        <f>_xlfn.NUMBERVALUE(MID(N30,LEN(N30)-1,1))</f>
        <v>2</v>
      </c>
      <c r="BX30" s="165">
        <f>_xlfn.NUMBERVALUE(MID(O30,LEN(O30)-1,1))</f>
        <v>4</v>
      </c>
      <c r="BY30" s="165">
        <f t="shared" si="2"/>
        <v>1</v>
      </c>
      <c r="BZ30" s="165">
        <f t="shared" si="3"/>
        <v>3</v>
      </c>
      <c r="CA30" s="97">
        <f>ROUND(AVERAGEIFS(BW:BW,A:A,A30),0)</f>
        <v>2</v>
      </c>
      <c r="CB30" s="97" t="str">
        <f t="shared" si="4"/>
        <v>Improbable (2)</v>
      </c>
      <c r="CC30" s="97">
        <f>ROUND(AVERAGEIFS(BX:BX,A:A,A30),0)</f>
        <v>4</v>
      </c>
      <c r="CD30" s="97" t="str">
        <f t="shared" si="5"/>
        <v>Mayor (4)</v>
      </c>
      <c r="CE30" s="97">
        <f>ROUND(AVERAGEIFS(BY:BY,A:A,A30),0)</f>
        <v>1</v>
      </c>
      <c r="CF30" s="97" t="str">
        <f t="shared" si="6"/>
        <v>Rara vez (1)</v>
      </c>
      <c r="CG30" s="97">
        <f>ROUND(AVERAGEIFS(BZ:BZ,A:A,A30),0)</f>
        <v>3</v>
      </c>
      <c r="CH30" s="97" t="str">
        <f t="shared" si="7"/>
        <v>Moderado (3)</v>
      </c>
      <c r="CI30" s="97" t="str">
        <f t="shared" si="8"/>
        <v>Antes de controles
Desde el cuadrante de probabilidad Improbable (2) e impacto Mayor (4)
Después de controles
Hasta el cuadrante de probabilidad Rara vez (1) e impacto Moderado (3)</v>
      </c>
      <c r="CR30" s="97" t="str">
        <f t="shared" si="9"/>
        <v xml:space="preserve">Antes de controles
Desde el cuadrante de probabilidad  e impacto 
Después de controles
Hasta el cuadrante de probabilidad  e impacto </v>
      </c>
    </row>
    <row r="31" spans="1:96" ht="409.5" customHeight="1" x14ac:dyDescent="0.2">
      <c r="A31" s="54" t="s">
        <v>147</v>
      </c>
      <c r="B31" s="100" t="s">
        <v>658</v>
      </c>
      <c r="C31" s="58" t="s">
        <v>133</v>
      </c>
      <c r="D31" s="56" t="s">
        <v>659</v>
      </c>
      <c r="E31" s="97" t="s">
        <v>35</v>
      </c>
      <c r="F31" s="97" t="s">
        <v>42</v>
      </c>
      <c r="G31" s="153" t="s">
        <v>660</v>
      </c>
      <c r="H31" s="54" t="s">
        <v>1906</v>
      </c>
      <c r="I31" s="153" t="s">
        <v>661</v>
      </c>
      <c r="J31" s="54" t="s">
        <v>662</v>
      </c>
      <c r="K31" s="54" t="s">
        <v>335</v>
      </c>
      <c r="L31" s="54" t="s">
        <v>403</v>
      </c>
      <c r="M31" s="54" t="s">
        <v>663</v>
      </c>
      <c r="N31" s="99" t="s">
        <v>103</v>
      </c>
      <c r="O31" s="99" t="s">
        <v>79</v>
      </c>
      <c r="P31" s="97" t="s">
        <v>54</v>
      </c>
      <c r="Q31" s="54" t="s">
        <v>1907</v>
      </c>
      <c r="R31" s="99" t="s">
        <v>144</v>
      </c>
      <c r="S31" s="99" t="s">
        <v>125</v>
      </c>
      <c r="T31" s="97" t="s">
        <v>126</v>
      </c>
      <c r="U31" s="54" t="s">
        <v>664</v>
      </c>
      <c r="V31" s="97" t="s">
        <v>340</v>
      </c>
      <c r="W31" s="54" t="s">
        <v>341</v>
      </c>
      <c r="X31" s="54" t="s">
        <v>341</v>
      </c>
      <c r="Y31" s="54" t="s">
        <v>341</v>
      </c>
      <c r="Z31" s="54" t="s">
        <v>341</v>
      </c>
      <c r="AA31" s="54" t="s">
        <v>341</v>
      </c>
      <c r="AB31" s="54" t="s">
        <v>341</v>
      </c>
      <c r="AC31" s="54" t="s">
        <v>341</v>
      </c>
      <c r="AD31" s="54" t="s">
        <v>341</v>
      </c>
      <c r="AE31" s="54" t="s">
        <v>341</v>
      </c>
      <c r="AF31" s="54" t="s">
        <v>341</v>
      </c>
      <c r="AG31" s="54" t="s">
        <v>665</v>
      </c>
      <c r="AH31" s="54" t="s">
        <v>666</v>
      </c>
      <c r="AI31" s="54" t="s">
        <v>667</v>
      </c>
      <c r="AJ31" s="170" t="str">
        <f t="shared" si="0"/>
        <v>Antes de controles
Desde el cuadrante de probabilidad Improbable (2) e impacto Mayor (4)
Después de controles
Hasta el cuadrante de probabilidad Rara vez (1) e impacto Moderado (3)</v>
      </c>
      <c r="AK31" s="55" t="str">
        <f t="shared" si="1"/>
        <v xml:space="preserve">Antes de controles
Desde el cuadrante de probabilidad  e impacto 
Después de controles
Hasta el cuadrante de probabilidad  e impacto </v>
      </c>
      <c r="AL31" s="70">
        <v>43350</v>
      </c>
      <c r="AM31" s="71" t="s">
        <v>345</v>
      </c>
      <c r="AN31" s="76" t="s">
        <v>668</v>
      </c>
      <c r="AO31" s="68">
        <v>43594</v>
      </c>
      <c r="AP31" s="77" t="s">
        <v>345</v>
      </c>
      <c r="AQ31" s="73" t="s">
        <v>669</v>
      </c>
      <c r="AR31" s="68">
        <v>43787</v>
      </c>
      <c r="AS31" s="71" t="s">
        <v>483</v>
      </c>
      <c r="AT31" s="76" t="s">
        <v>670</v>
      </c>
      <c r="AU31" s="68">
        <v>43980</v>
      </c>
      <c r="AV31" s="77" t="s">
        <v>345</v>
      </c>
      <c r="AW31" s="73" t="s">
        <v>671</v>
      </c>
      <c r="AX31" s="68">
        <v>44071</v>
      </c>
      <c r="AY31" s="71" t="s">
        <v>656</v>
      </c>
      <c r="AZ31" s="76" t="s">
        <v>672</v>
      </c>
      <c r="BA31" s="68" t="s">
        <v>355</v>
      </c>
      <c r="BB31" s="77" t="s">
        <v>356</v>
      </c>
      <c r="BC31" s="73" t="s">
        <v>355</v>
      </c>
      <c r="BD31" s="68" t="s">
        <v>355</v>
      </c>
      <c r="BE31" s="71" t="s">
        <v>356</v>
      </c>
      <c r="BF31" s="76" t="s">
        <v>355</v>
      </c>
      <c r="BG31" s="68" t="s">
        <v>355</v>
      </c>
      <c r="BH31" s="77" t="s">
        <v>356</v>
      </c>
      <c r="BI31" s="73" t="s">
        <v>355</v>
      </c>
      <c r="BJ31" s="68" t="s">
        <v>355</v>
      </c>
      <c r="BK31" s="71" t="s">
        <v>356</v>
      </c>
      <c r="BL31" s="76" t="s">
        <v>355</v>
      </c>
      <c r="BM31" s="68" t="s">
        <v>355</v>
      </c>
      <c r="BN31" s="77" t="s">
        <v>356</v>
      </c>
      <c r="BO31" s="73" t="s">
        <v>355</v>
      </c>
      <c r="BP31" s="68" t="s">
        <v>355</v>
      </c>
      <c r="BQ31" s="71" t="s">
        <v>356</v>
      </c>
      <c r="BR31" s="76" t="s">
        <v>355</v>
      </c>
      <c r="BS31" s="68" t="s">
        <v>355</v>
      </c>
      <c r="BT31" s="77" t="s">
        <v>356</v>
      </c>
      <c r="BU31" s="79" t="s">
        <v>355</v>
      </c>
      <c r="BV31" s="164" t="str">
        <f>IFERROR(VLOOKUP(A31,Listas!$A$2:$B$23,2,FALSE),"")</f>
        <v>Oficina Asesora de Planeación</v>
      </c>
      <c r="BW31" s="165">
        <f>_xlfn.NUMBERVALUE(MID(N31,LEN(N31)-1,1))</f>
        <v>3</v>
      </c>
      <c r="BX31" s="165">
        <f>_xlfn.NUMBERVALUE(MID(O31,LEN(O31)-1,1))</f>
        <v>4</v>
      </c>
      <c r="BY31" s="165">
        <f t="shared" si="2"/>
        <v>1</v>
      </c>
      <c r="BZ31" s="165">
        <f t="shared" si="3"/>
        <v>2</v>
      </c>
      <c r="CA31" s="97">
        <f>ROUND(AVERAGEIFS(BW:BW,A:A,A31),0)</f>
        <v>2</v>
      </c>
      <c r="CB31" s="97" t="str">
        <f t="shared" si="4"/>
        <v>Improbable (2)</v>
      </c>
      <c r="CC31" s="97">
        <f>ROUND(AVERAGEIFS(BX:BX,A:A,A31),0)</f>
        <v>4</v>
      </c>
      <c r="CD31" s="97" t="str">
        <f t="shared" si="5"/>
        <v>Mayor (4)</v>
      </c>
      <c r="CE31" s="97">
        <f>ROUND(AVERAGEIFS(BY:BY,A:A,A31),0)</f>
        <v>1</v>
      </c>
      <c r="CF31" s="97" t="str">
        <f t="shared" si="6"/>
        <v>Rara vez (1)</v>
      </c>
      <c r="CG31" s="97">
        <f>ROUND(AVERAGEIFS(BZ:BZ,A:A,A31),0)</f>
        <v>3</v>
      </c>
      <c r="CH31" s="97" t="str">
        <f t="shared" si="7"/>
        <v>Moderado (3)</v>
      </c>
      <c r="CI31" s="97" t="str">
        <f t="shared" si="8"/>
        <v>Antes de controles
Desde el cuadrante de probabilidad Improbable (2) e impacto Mayor (4)
Después de controles
Hasta el cuadrante de probabilidad Rara vez (1) e impacto Moderado (3)</v>
      </c>
      <c r="CR31" s="97" t="str">
        <f t="shared" si="9"/>
        <v xml:space="preserve">Antes de controles
Desde el cuadrante de probabilidad  e impacto 
Después de controles
Hasta el cuadrante de probabilidad  e impacto </v>
      </c>
    </row>
    <row r="32" spans="1:96" ht="409.5" customHeight="1" x14ac:dyDescent="0.2">
      <c r="A32" s="54" t="s">
        <v>147</v>
      </c>
      <c r="B32" s="100" t="s">
        <v>673</v>
      </c>
      <c r="C32" s="58" t="s">
        <v>133</v>
      </c>
      <c r="D32" s="56" t="s">
        <v>674</v>
      </c>
      <c r="E32" s="97" t="s">
        <v>35</v>
      </c>
      <c r="F32" s="97" t="s">
        <v>42</v>
      </c>
      <c r="G32" s="54" t="s">
        <v>675</v>
      </c>
      <c r="H32" s="54" t="s">
        <v>676</v>
      </c>
      <c r="I32" s="54" t="s">
        <v>677</v>
      </c>
      <c r="J32" s="54" t="s">
        <v>678</v>
      </c>
      <c r="K32" s="54" t="s">
        <v>636</v>
      </c>
      <c r="L32" s="54" t="s">
        <v>403</v>
      </c>
      <c r="M32" s="54" t="s">
        <v>466</v>
      </c>
      <c r="N32" s="99" t="s">
        <v>124</v>
      </c>
      <c r="O32" s="99" t="s">
        <v>79</v>
      </c>
      <c r="P32" s="97" t="s">
        <v>81</v>
      </c>
      <c r="Q32" s="54" t="s">
        <v>679</v>
      </c>
      <c r="R32" s="99" t="s">
        <v>144</v>
      </c>
      <c r="S32" s="99" t="s">
        <v>104</v>
      </c>
      <c r="T32" s="97" t="s">
        <v>105</v>
      </c>
      <c r="U32" s="54" t="s">
        <v>680</v>
      </c>
      <c r="V32" s="97" t="s">
        <v>380</v>
      </c>
      <c r="W32" s="54" t="s">
        <v>681</v>
      </c>
      <c r="X32" s="54" t="s">
        <v>682</v>
      </c>
      <c r="Y32" s="54" t="s">
        <v>683</v>
      </c>
      <c r="Z32" s="54" t="s">
        <v>684</v>
      </c>
      <c r="AA32" s="54" t="s">
        <v>685</v>
      </c>
      <c r="AB32" s="54" t="s">
        <v>644</v>
      </c>
      <c r="AC32" s="54" t="s">
        <v>645</v>
      </c>
      <c r="AD32" s="54" t="s">
        <v>646</v>
      </c>
      <c r="AE32" s="54" t="s">
        <v>647</v>
      </c>
      <c r="AF32" s="54" t="s">
        <v>648</v>
      </c>
      <c r="AG32" s="54" t="s">
        <v>686</v>
      </c>
      <c r="AH32" s="54" t="s">
        <v>687</v>
      </c>
      <c r="AI32" s="54" t="s">
        <v>688</v>
      </c>
      <c r="AJ32" s="170" t="str">
        <f t="shared" si="0"/>
        <v>Antes de controles
Desde el cuadrante de probabilidad Improbable (2) e impacto Mayor (4)
Después de controles
Hasta el cuadrante de probabilidad Rara vez (1) e impacto Moderado (3)</v>
      </c>
      <c r="AK32" s="55" t="str">
        <f t="shared" si="1"/>
        <v xml:space="preserve">Antes de controles
Desde el cuadrante de probabilidad  e impacto 
Después de controles
Hasta el cuadrante de probabilidad  e impacto </v>
      </c>
      <c r="AL32" s="70">
        <v>43594</v>
      </c>
      <c r="AM32" s="71" t="s">
        <v>345</v>
      </c>
      <c r="AN32" s="76" t="s">
        <v>689</v>
      </c>
      <c r="AO32" s="68">
        <v>43787</v>
      </c>
      <c r="AP32" s="77" t="s">
        <v>392</v>
      </c>
      <c r="AQ32" s="73" t="s">
        <v>690</v>
      </c>
      <c r="AR32" s="68">
        <v>43980</v>
      </c>
      <c r="AS32" s="71" t="s">
        <v>345</v>
      </c>
      <c r="AT32" s="76" t="s">
        <v>691</v>
      </c>
      <c r="AU32" s="68">
        <v>44071</v>
      </c>
      <c r="AV32" s="77" t="s">
        <v>353</v>
      </c>
      <c r="AW32" s="73" t="s">
        <v>692</v>
      </c>
      <c r="AX32" s="68" t="s">
        <v>355</v>
      </c>
      <c r="AY32" s="71" t="s">
        <v>356</v>
      </c>
      <c r="AZ32" s="76" t="s">
        <v>355</v>
      </c>
      <c r="BA32" s="68" t="s">
        <v>355</v>
      </c>
      <c r="BB32" s="77" t="s">
        <v>356</v>
      </c>
      <c r="BC32" s="73" t="s">
        <v>355</v>
      </c>
      <c r="BD32" s="68" t="s">
        <v>355</v>
      </c>
      <c r="BE32" s="71" t="s">
        <v>356</v>
      </c>
      <c r="BF32" s="76" t="s">
        <v>355</v>
      </c>
      <c r="BG32" s="68" t="s">
        <v>355</v>
      </c>
      <c r="BH32" s="77" t="s">
        <v>356</v>
      </c>
      <c r="BI32" s="73" t="s">
        <v>355</v>
      </c>
      <c r="BJ32" s="68" t="s">
        <v>355</v>
      </c>
      <c r="BK32" s="71" t="s">
        <v>356</v>
      </c>
      <c r="BL32" s="76" t="s">
        <v>355</v>
      </c>
      <c r="BM32" s="68" t="s">
        <v>355</v>
      </c>
      <c r="BN32" s="77" t="s">
        <v>356</v>
      </c>
      <c r="BO32" s="73" t="s">
        <v>355</v>
      </c>
      <c r="BP32" s="68" t="s">
        <v>355</v>
      </c>
      <c r="BQ32" s="71" t="s">
        <v>356</v>
      </c>
      <c r="BR32" s="76" t="s">
        <v>355</v>
      </c>
      <c r="BS32" s="68" t="s">
        <v>355</v>
      </c>
      <c r="BT32" s="77" t="s">
        <v>356</v>
      </c>
      <c r="BU32" s="79" t="s">
        <v>355</v>
      </c>
      <c r="BV32" s="164" t="str">
        <f>IFERROR(VLOOKUP(A32,Listas!$A$2:$B$23,2,FALSE),"")</f>
        <v>Oficina Asesora de Planeación</v>
      </c>
      <c r="BW32" s="165">
        <f>_xlfn.NUMBERVALUE(MID(N32,LEN(N32)-1,1))</f>
        <v>2</v>
      </c>
      <c r="BX32" s="165">
        <f>_xlfn.NUMBERVALUE(MID(O32,LEN(O32)-1,1))</f>
        <v>4</v>
      </c>
      <c r="BY32" s="165">
        <f t="shared" si="2"/>
        <v>1</v>
      </c>
      <c r="BZ32" s="165">
        <f t="shared" si="3"/>
        <v>3</v>
      </c>
      <c r="CA32" s="97">
        <f>ROUND(AVERAGEIFS(BW:BW,A:A,A32),0)</f>
        <v>2</v>
      </c>
      <c r="CB32" s="97" t="str">
        <f t="shared" si="4"/>
        <v>Improbable (2)</v>
      </c>
      <c r="CC32" s="97">
        <f>ROUND(AVERAGEIFS(BX:BX,A:A,A32),0)</f>
        <v>4</v>
      </c>
      <c r="CD32" s="97" t="str">
        <f t="shared" si="5"/>
        <v>Mayor (4)</v>
      </c>
      <c r="CE32" s="97">
        <f>ROUND(AVERAGEIFS(BY:BY,A:A,A32),0)</f>
        <v>1</v>
      </c>
      <c r="CF32" s="97" t="str">
        <f t="shared" si="6"/>
        <v>Rara vez (1)</v>
      </c>
      <c r="CG32" s="97">
        <f>ROUND(AVERAGEIFS(BZ:BZ,A:A,A32),0)</f>
        <v>3</v>
      </c>
      <c r="CH32" s="97" t="str">
        <f t="shared" si="7"/>
        <v>Moderado (3)</v>
      </c>
      <c r="CI32" s="97" t="str">
        <f t="shared" si="8"/>
        <v>Antes de controles
Desde el cuadrante de probabilidad Improbable (2) e impacto Mayor (4)
Después de controles
Hasta el cuadrante de probabilidad Rara vez (1) e impacto Moderado (3)</v>
      </c>
      <c r="CR32" s="97" t="str">
        <f t="shared" si="9"/>
        <v xml:space="preserve">Antes de controles
Desde el cuadrante de probabilidad  e impacto 
Después de controles
Hasta el cuadrante de probabilidad  e impacto </v>
      </c>
    </row>
    <row r="33" spans="1:96" ht="409.5" customHeight="1" x14ac:dyDescent="0.2">
      <c r="A33" s="54" t="s">
        <v>159</v>
      </c>
      <c r="B33" s="100" t="s">
        <v>693</v>
      </c>
      <c r="C33" s="58" t="s">
        <v>93</v>
      </c>
      <c r="D33" s="56" t="s">
        <v>694</v>
      </c>
      <c r="E33" s="97" t="s">
        <v>35</v>
      </c>
      <c r="F33" s="97" t="s">
        <v>152</v>
      </c>
      <c r="G33" s="54" t="s">
        <v>695</v>
      </c>
      <c r="H33" s="54" t="s">
        <v>696</v>
      </c>
      <c r="I33" s="54" t="s">
        <v>697</v>
      </c>
      <c r="J33" s="54" t="s">
        <v>575</v>
      </c>
      <c r="K33" s="54" t="s">
        <v>698</v>
      </c>
      <c r="L33" s="54" t="s">
        <v>403</v>
      </c>
      <c r="M33" s="54" t="s">
        <v>663</v>
      </c>
      <c r="N33" s="99" t="s">
        <v>103</v>
      </c>
      <c r="O33" s="99" t="s">
        <v>125</v>
      </c>
      <c r="P33" s="97" t="s">
        <v>105</v>
      </c>
      <c r="Q33" s="54" t="s">
        <v>699</v>
      </c>
      <c r="R33" s="99" t="s">
        <v>144</v>
      </c>
      <c r="S33" s="99" t="s">
        <v>145</v>
      </c>
      <c r="T33" s="97" t="s">
        <v>126</v>
      </c>
      <c r="U33" s="54" t="s">
        <v>700</v>
      </c>
      <c r="V33" s="97" t="s">
        <v>340</v>
      </c>
      <c r="W33" s="54" t="s">
        <v>341</v>
      </c>
      <c r="X33" s="54" t="s">
        <v>341</v>
      </c>
      <c r="Y33" s="54" t="s">
        <v>341</v>
      </c>
      <c r="Z33" s="54" t="s">
        <v>341</v>
      </c>
      <c r="AA33" s="54" t="s">
        <v>341</v>
      </c>
      <c r="AB33" s="54" t="s">
        <v>341</v>
      </c>
      <c r="AC33" s="54" t="s">
        <v>341</v>
      </c>
      <c r="AD33" s="54" t="s">
        <v>341</v>
      </c>
      <c r="AE33" s="54" t="s">
        <v>341</v>
      </c>
      <c r="AF33" s="54" t="s">
        <v>341</v>
      </c>
      <c r="AG33" s="54" t="s">
        <v>701</v>
      </c>
      <c r="AH33" s="54" t="s">
        <v>702</v>
      </c>
      <c r="AI33" s="54" t="s">
        <v>703</v>
      </c>
      <c r="AJ33" s="170" t="str">
        <f t="shared" si="0"/>
        <v>Antes de controles
Desde el cuadrante de probabilidad Posible (3) e impacto Mayor (4)
Después de controles
Hasta el cuadrante de probabilidad Improbable (2) e impacto Mayor (4)</v>
      </c>
      <c r="AK33" s="55" t="str">
        <f t="shared" si="1"/>
        <v xml:space="preserve">Antes de controles
Desde el cuadrante de probabilidad  e impacto 
Después de controles
Hasta el cuadrante de probabilidad  e impacto </v>
      </c>
      <c r="AL33" s="70">
        <v>43496</v>
      </c>
      <c r="AM33" s="71" t="s">
        <v>345</v>
      </c>
      <c r="AN33" s="76" t="s">
        <v>410</v>
      </c>
      <c r="AO33" s="68">
        <v>43594</v>
      </c>
      <c r="AP33" s="77" t="s">
        <v>345</v>
      </c>
      <c r="AQ33" s="73" t="s">
        <v>704</v>
      </c>
      <c r="AR33" s="68">
        <v>43998</v>
      </c>
      <c r="AS33" s="71" t="s">
        <v>345</v>
      </c>
      <c r="AT33" s="76" t="s">
        <v>705</v>
      </c>
      <c r="AU33" s="68">
        <v>44076</v>
      </c>
      <c r="AV33" s="77" t="s">
        <v>353</v>
      </c>
      <c r="AW33" s="73" t="s">
        <v>706</v>
      </c>
      <c r="AX33" s="68" t="s">
        <v>355</v>
      </c>
      <c r="AY33" s="71" t="s">
        <v>356</v>
      </c>
      <c r="AZ33" s="76" t="s">
        <v>355</v>
      </c>
      <c r="BA33" s="68" t="s">
        <v>355</v>
      </c>
      <c r="BB33" s="77" t="s">
        <v>356</v>
      </c>
      <c r="BC33" s="73" t="s">
        <v>355</v>
      </c>
      <c r="BD33" s="68" t="s">
        <v>355</v>
      </c>
      <c r="BE33" s="71" t="s">
        <v>356</v>
      </c>
      <c r="BF33" s="76" t="s">
        <v>355</v>
      </c>
      <c r="BG33" s="68" t="s">
        <v>355</v>
      </c>
      <c r="BH33" s="77" t="s">
        <v>356</v>
      </c>
      <c r="BI33" s="73" t="s">
        <v>355</v>
      </c>
      <c r="BJ33" s="68" t="s">
        <v>355</v>
      </c>
      <c r="BK33" s="71" t="s">
        <v>356</v>
      </c>
      <c r="BL33" s="76" t="s">
        <v>355</v>
      </c>
      <c r="BM33" s="68" t="s">
        <v>355</v>
      </c>
      <c r="BN33" s="77" t="s">
        <v>356</v>
      </c>
      <c r="BO33" s="73" t="s">
        <v>355</v>
      </c>
      <c r="BP33" s="68" t="s">
        <v>355</v>
      </c>
      <c r="BQ33" s="71" t="s">
        <v>356</v>
      </c>
      <c r="BR33" s="76" t="s">
        <v>355</v>
      </c>
      <c r="BS33" s="68" t="s">
        <v>355</v>
      </c>
      <c r="BT33" s="77" t="s">
        <v>356</v>
      </c>
      <c r="BU33" s="79" t="s">
        <v>355</v>
      </c>
      <c r="BV33" s="164" t="str">
        <f>IFERROR(VLOOKUP(A33,Listas!$A$2:$B$23,2,FALSE),"")</f>
        <v>Subdirección de Imprenta Distrital</v>
      </c>
      <c r="BW33" s="165">
        <f>_xlfn.NUMBERVALUE(MID(N33,LEN(N33)-1,1))</f>
        <v>3</v>
      </c>
      <c r="BX33" s="165">
        <f>_xlfn.NUMBERVALUE(MID(O33,LEN(O33)-1,1))</f>
        <v>2</v>
      </c>
      <c r="BY33" s="165">
        <f t="shared" si="2"/>
        <v>1</v>
      </c>
      <c r="BZ33" s="165">
        <f t="shared" si="3"/>
        <v>1</v>
      </c>
      <c r="CA33" s="97">
        <f>ROUND(AVERAGEIFS(BW:BW,A:A,A33),0)</f>
        <v>3</v>
      </c>
      <c r="CB33" s="97" t="str">
        <f t="shared" si="4"/>
        <v>Posible (3)</v>
      </c>
      <c r="CC33" s="97">
        <f>ROUND(AVERAGEIFS(BX:BX,A:A,A33),0)</f>
        <v>4</v>
      </c>
      <c r="CD33" s="97" t="str">
        <f t="shared" si="5"/>
        <v>Mayor (4)</v>
      </c>
      <c r="CE33" s="97">
        <f>ROUND(AVERAGEIFS(BY:BY,A:A,A33),0)</f>
        <v>2</v>
      </c>
      <c r="CF33" s="97" t="str">
        <f t="shared" si="6"/>
        <v>Improbable (2)</v>
      </c>
      <c r="CG33" s="97">
        <f>ROUND(AVERAGEIFS(BZ:BZ,A:A,A33),0)</f>
        <v>4</v>
      </c>
      <c r="CH33" s="97" t="str">
        <f t="shared" si="7"/>
        <v>Mayor (4)</v>
      </c>
      <c r="CI33" s="97" t="str">
        <f t="shared" si="8"/>
        <v>Antes de controles
Desde el cuadrante de probabilidad Posible (3) e impacto Mayor (4)
Después de controles
Hasta el cuadrante de probabilidad Improbable (2) e impacto Mayor (4)</v>
      </c>
      <c r="CR33" s="97" t="str">
        <f t="shared" si="9"/>
        <v xml:space="preserve">Antes de controles
Desde el cuadrante de probabilidad  e impacto 
Después de controles
Hasta el cuadrante de probabilidad  e impacto </v>
      </c>
    </row>
    <row r="34" spans="1:96" ht="409.5" customHeight="1" x14ac:dyDescent="0.2">
      <c r="A34" s="54" t="s">
        <v>159</v>
      </c>
      <c r="B34" s="100" t="s">
        <v>693</v>
      </c>
      <c r="C34" s="58" t="s">
        <v>133</v>
      </c>
      <c r="D34" s="56" t="s">
        <v>707</v>
      </c>
      <c r="E34" s="97" t="s">
        <v>35</v>
      </c>
      <c r="F34" s="97" t="s">
        <v>42</v>
      </c>
      <c r="G34" s="54" t="s">
        <v>708</v>
      </c>
      <c r="H34" s="54" t="s">
        <v>709</v>
      </c>
      <c r="I34" s="54" t="s">
        <v>710</v>
      </c>
      <c r="J34" s="54" t="s">
        <v>575</v>
      </c>
      <c r="K34" s="54" t="s">
        <v>698</v>
      </c>
      <c r="L34" s="54" t="s">
        <v>403</v>
      </c>
      <c r="M34" s="54" t="s">
        <v>663</v>
      </c>
      <c r="N34" s="99" t="s">
        <v>51</v>
      </c>
      <c r="O34" s="99" t="s">
        <v>79</v>
      </c>
      <c r="P34" s="97" t="s">
        <v>54</v>
      </c>
      <c r="Q34" s="54" t="s">
        <v>711</v>
      </c>
      <c r="R34" s="99" t="s">
        <v>78</v>
      </c>
      <c r="S34" s="99" t="s">
        <v>79</v>
      </c>
      <c r="T34" s="97" t="s">
        <v>54</v>
      </c>
      <c r="U34" s="54" t="s">
        <v>712</v>
      </c>
      <c r="V34" s="97" t="s">
        <v>380</v>
      </c>
      <c r="W34" s="54" t="s">
        <v>713</v>
      </c>
      <c r="X34" s="54" t="s">
        <v>714</v>
      </c>
      <c r="Y34" s="54" t="s">
        <v>715</v>
      </c>
      <c r="Z34" s="54" t="s">
        <v>716</v>
      </c>
      <c r="AA34" s="54" t="s">
        <v>717</v>
      </c>
      <c r="AB34" s="54" t="s">
        <v>718</v>
      </c>
      <c r="AC34" s="54" t="s">
        <v>719</v>
      </c>
      <c r="AD34" s="54" t="s">
        <v>720</v>
      </c>
      <c r="AE34" s="54" t="s">
        <v>721</v>
      </c>
      <c r="AF34" s="54" t="s">
        <v>722</v>
      </c>
      <c r="AG34" s="54" t="s">
        <v>723</v>
      </c>
      <c r="AH34" s="54" t="s">
        <v>724</v>
      </c>
      <c r="AI34" s="54" t="s">
        <v>725</v>
      </c>
      <c r="AJ34" s="170" t="str">
        <f t="shared" si="0"/>
        <v>Antes de controles
Desde el cuadrante de probabilidad Posible (3) e impacto Mayor (4)
Después de controles
Hasta el cuadrante de probabilidad Improbable (2) e impacto Mayor (4)</v>
      </c>
      <c r="AK34" s="55" t="str">
        <f t="shared" si="1"/>
        <v xml:space="preserve">Antes de controles
Desde el cuadrante de probabilidad  e impacto 
Después de controles
Hasta el cuadrante de probabilidad  e impacto </v>
      </c>
      <c r="AL34" s="70">
        <v>43496</v>
      </c>
      <c r="AM34" s="71" t="s">
        <v>345</v>
      </c>
      <c r="AN34" s="76" t="s">
        <v>410</v>
      </c>
      <c r="AO34" s="68">
        <v>43594</v>
      </c>
      <c r="AP34" s="77" t="s">
        <v>345</v>
      </c>
      <c r="AQ34" s="73" t="s">
        <v>704</v>
      </c>
      <c r="AR34" s="68">
        <v>43998</v>
      </c>
      <c r="AS34" s="71" t="s">
        <v>345</v>
      </c>
      <c r="AT34" s="76" t="s">
        <v>726</v>
      </c>
      <c r="AU34" s="68">
        <v>44076</v>
      </c>
      <c r="AV34" s="77" t="s">
        <v>353</v>
      </c>
      <c r="AW34" s="73" t="s">
        <v>706</v>
      </c>
      <c r="AX34" s="68" t="s">
        <v>355</v>
      </c>
      <c r="AY34" s="71" t="s">
        <v>356</v>
      </c>
      <c r="AZ34" s="76" t="s">
        <v>355</v>
      </c>
      <c r="BA34" s="68" t="s">
        <v>355</v>
      </c>
      <c r="BB34" s="77" t="s">
        <v>356</v>
      </c>
      <c r="BC34" s="73" t="s">
        <v>355</v>
      </c>
      <c r="BD34" s="68" t="s">
        <v>355</v>
      </c>
      <c r="BE34" s="71" t="s">
        <v>356</v>
      </c>
      <c r="BF34" s="76" t="s">
        <v>355</v>
      </c>
      <c r="BG34" s="68" t="s">
        <v>355</v>
      </c>
      <c r="BH34" s="77" t="s">
        <v>356</v>
      </c>
      <c r="BI34" s="73" t="s">
        <v>355</v>
      </c>
      <c r="BJ34" s="68" t="s">
        <v>355</v>
      </c>
      <c r="BK34" s="71" t="s">
        <v>356</v>
      </c>
      <c r="BL34" s="76" t="s">
        <v>355</v>
      </c>
      <c r="BM34" s="68" t="s">
        <v>355</v>
      </c>
      <c r="BN34" s="77" t="s">
        <v>356</v>
      </c>
      <c r="BO34" s="73" t="s">
        <v>355</v>
      </c>
      <c r="BP34" s="68" t="s">
        <v>355</v>
      </c>
      <c r="BQ34" s="71" t="s">
        <v>356</v>
      </c>
      <c r="BR34" s="76" t="s">
        <v>355</v>
      </c>
      <c r="BS34" s="68" t="s">
        <v>355</v>
      </c>
      <c r="BT34" s="77" t="s">
        <v>356</v>
      </c>
      <c r="BU34" s="79" t="s">
        <v>355</v>
      </c>
      <c r="BV34" s="164" t="str">
        <f>IFERROR(VLOOKUP(A34,Listas!$A$2:$B$23,2,FALSE),"")</f>
        <v>Subdirección de Imprenta Distrital</v>
      </c>
      <c r="BW34" s="165">
        <f>_xlfn.NUMBERVALUE(MID(N34,LEN(N34)-1,1))</f>
        <v>5</v>
      </c>
      <c r="BX34" s="165">
        <f>_xlfn.NUMBERVALUE(MID(O34,LEN(O34)-1,1))</f>
        <v>4</v>
      </c>
      <c r="BY34" s="165">
        <f t="shared" si="2"/>
        <v>4</v>
      </c>
      <c r="BZ34" s="165">
        <f t="shared" si="3"/>
        <v>4</v>
      </c>
      <c r="CA34" s="97">
        <f>ROUND(AVERAGEIFS(BW:BW,A:A,A34),0)</f>
        <v>3</v>
      </c>
      <c r="CB34" s="97" t="str">
        <f t="shared" si="4"/>
        <v>Posible (3)</v>
      </c>
      <c r="CC34" s="97">
        <f>ROUND(AVERAGEIFS(BX:BX,A:A,A34),0)</f>
        <v>4</v>
      </c>
      <c r="CD34" s="97" t="str">
        <f t="shared" si="5"/>
        <v>Mayor (4)</v>
      </c>
      <c r="CE34" s="97">
        <f>ROUND(AVERAGEIFS(BY:BY,A:A,A34),0)</f>
        <v>2</v>
      </c>
      <c r="CF34" s="97" t="str">
        <f t="shared" si="6"/>
        <v>Improbable (2)</v>
      </c>
      <c r="CG34" s="97">
        <f>ROUND(AVERAGEIFS(BZ:BZ,A:A,A34),0)</f>
        <v>4</v>
      </c>
      <c r="CH34" s="97" t="str">
        <f t="shared" si="7"/>
        <v>Mayor (4)</v>
      </c>
      <c r="CI34" s="97" t="str">
        <f t="shared" si="8"/>
        <v>Antes de controles
Desde el cuadrante de probabilidad Posible (3) e impacto Mayor (4)
Después de controles
Hasta el cuadrante de probabilidad Improbable (2) e impacto Mayor (4)</v>
      </c>
      <c r="CR34" s="97" t="str">
        <f t="shared" si="9"/>
        <v xml:space="preserve">Antes de controles
Desde el cuadrante de probabilidad  e impacto 
Después de controles
Hasta el cuadrante de probabilidad  e impacto </v>
      </c>
    </row>
    <row r="35" spans="1:96" ht="409.5" customHeight="1" x14ac:dyDescent="0.2">
      <c r="A35" s="54" t="s">
        <v>159</v>
      </c>
      <c r="B35" s="100" t="s">
        <v>727</v>
      </c>
      <c r="C35" s="58" t="s">
        <v>115</v>
      </c>
      <c r="D35" s="56" t="s">
        <v>728</v>
      </c>
      <c r="E35" s="97" t="s">
        <v>35</v>
      </c>
      <c r="F35" s="97" t="s">
        <v>42</v>
      </c>
      <c r="G35" s="54" t="s">
        <v>729</v>
      </c>
      <c r="H35" s="54" t="s">
        <v>730</v>
      </c>
      <c r="I35" s="54" t="s">
        <v>731</v>
      </c>
      <c r="J35" s="54" t="s">
        <v>575</v>
      </c>
      <c r="K35" s="54" t="s">
        <v>732</v>
      </c>
      <c r="L35" s="54" t="s">
        <v>403</v>
      </c>
      <c r="M35" s="54" t="s">
        <v>663</v>
      </c>
      <c r="N35" s="99" t="s">
        <v>144</v>
      </c>
      <c r="O35" s="99" t="s">
        <v>79</v>
      </c>
      <c r="P35" s="97" t="s">
        <v>81</v>
      </c>
      <c r="Q35" s="54" t="s">
        <v>733</v>
      </c>
      <c r="R35" s="99" t="s">
        <v>144</v>
      </c>
      <c r="S35" s="99" t="s">
        <v>104</v>
      </c>
      <c r="T35" s="97" t="s">
        <v>105</v>
      </c>
      <c r="U35" s="54" t="s">
        <v>734</v>
      </c>
      <c r="V35" s="97" t="s">
        <v>380</v>
      </c>
      <c r="W35" s="54" t="s">
        <v>735</v>
      </c>
      <c r="X35" s="54" t="s">
        <v>736</v>
      </c>
      <c r="Y35" s="54" t="s">
        <v>737</v>
      </c>
      <c r="Z35" s="54" t="s">
        <v>738</v>
      </c>
      <c r="AA35" s="54" t="s">
        <v>739</v>
      </c>
      <c r="AB35" s="54" t="s">
        <v>740</v>
      </c>
      <c r="AC35" s="54" t="s">
        <v>741</v>
      </c>
      <c r="AD35" s="54" t="s">
        <v>742</v>
      </c>
      <c r="AE35" s="54" t="s">
        <v>743</v>
      </c>
      <c r="AF35" s="54" t="s">
        <v>744</v>
      </c>
      <c r="AG35" s="54" t="s">
        <v>745</v>
      </c>
      <c r="AH35" s="54" t="s">
        <v>746</v>
      </c>
      <c r="AI35" s="54" t="s">
        <v>747</v>
      </c>
      <c r="AJ35" s="170" t="str">
        <f t="shared" si="0"/>
        <v>Antes de controles
Desde el cuadrante de probabilidad Posible (3) e impacto Mayor (4)
Después de controles
Hasta el cuadrante de probabilidad Improbable (2) e impacto Mayor (4)</v>
      </c>
      <c r="AK35" s="55" t="str">
        <f t="shared" si="1"/>
        <v xml:space="preserve">Antes de controles
Desde el cuadrante de probabilidad  e impacto 
Después de controles
Hasta el cuadrante de probabilidad  e impacto </v>
      </c>
      <c r="AL35" s="70">
        <v>43496</v>
      </c>
      <c r="AM35" s="71" t="s">
        <v>345</v>
      </c>
      <c r="AN35" s="76" t="s">
        <v>410</v>
      </c>
      <c r="AO35" s="68">
        <v>43594</v>
      </c>
      <c r="AP35" s="77" t="s">
        <v>345</v>
      </c>
      <c r="AQ35" s="73" t="s">
        <v>704</v>
      </c>
      <c r="AR35" s="68">
        <v>43998</v>
      </c>
      <c r="AS35" s="71" t="s">
        <v>345</v>
      </c>
      <c r="AT35" s="76" t="s">
        <v>748</v>
      </c>
      <c r="AU35" s="68">
        <v>44076</v>
      </c>
      <c r="AV35" s="77" t="s">
        <v>585</v>
      </c>
      <c r="AW35" s="73" t="s">
        <v>749</v>
      </c>
      <c r="AX35" s="68" t="s">
        <v>355</v>
      </c>
      <c r="AY35" s="71" t="s">
        <v>356</v>
      </c>
      <c r="AZ35" s="76" t="s">
        <v>355</v>
      </c>
      <c r="BA35" s="68" t="s">
        <v>355</v>
      </c>
      <c r="BB35" s="77" t="s">
        <v>356</v>
      </c>
      <c r="BC35" s="73" t="s">
        <v>355</v>
      </c>
      <c r="BD35" s="68" t="s">
        <v>355</v>
      </c>
      <c r="BE35" s="71" t="s">
        <v>356</v>
      </c>
      <c r="BF35" s="76" t="s">
        <v>355</v>
      </c>
      <c r="BG35" s="68" t="s">
        <v>355</v>
      </c>
      <c r="BH35" s="77" t="s">
        <v>356</v>
      </c>
      <c r="BI35" s="73" t="s">
        <v>355</v>
      </c>
      <c r="BJ35" s="68" t="s">
        <v>355</v>
      </c>
      <c r="BK35" s="71" t="s">
        <v>356</v>
      </c>
      <c r="BL35" s="76" t="s">
        <v>355</v>
      </c>
      <c r="BM35" s="68" t="s">
        <v>355</v>
      </c>
      <c r="BN35" s="77" t="s">
        <v>356</v>
      </c>
      <c r="BO35" s="73" t="s">
        <v>355</v>
      </c>
      <c r="BP35" s="68" t="s">
        <v>355</v>
      </c>
      <c r="BQ35" s="71" t="s">
        <v>356</v>
      </c>
      <c r="BR35" s="76" t="s">
        <v>355</v>
      </c>
      <c r="BS35" s="68" t="s">
        <v>355</v>
      </c>
      <c r="BT35" s="77" t="s">
        <v>356</v>
      </c>
      <c r="BU35" s="79" t="s">
        <v>355</v>
      </c>
      <c r="BV35" s="164" t="str">
        <f>IFERROR(VLOOKUP(A35,Listas!$A$2:$B$23,2,FALSE),"")</f>
        <v>Subdirección de Imprenta Distrital</v>
      </c>
      <c r="BW35" s="165">
        <f>_xlfn.NUMBERVALUE(MID(N35,LEN(N35)-1,1))</f>
        <v>1</v>
      </c>
      <c r="BX35" s="165">
        <f>_xlfn.NUMBERVALUE(MID(O35,LEN(O35)-1,1))</f>
        <v>4</v>
      </c>
      <c r="BY35" s="165">
        <f t="shared" si="2"/>
        <v>1</v>
      </c>
      <c r="BZ35" s="165">
        <f t="shared" si="3"/>
        <v>3</v>
      </c>
      <c r="CA35" s="97">
        <f>ROUND(AVERAGEIFS(BW:BW,A:A,A35),0)</f>
        <v>3</v>
      </c>
      <c r="CB35" s="97" t="str">
        <f t="shared" si="4"/>
        <v>Posible (3)</v>
      </c>
      <c r="CC35" s="97">
        <f>ROUND(AVERAGEIFS(BX:BX,A:A,A35),0)</f>
        <v>4</v>
      </c>
      <c r="CD35" s="97" t="str">
        <f t="shared" si="5"/>
        <v>Mayor (4)</v>
      </c>
      <c r="CE35" s="97">
        <f>ROUND(AVERAGEIFS(BY:BY,A:A,A35),0)</f>
        <v>2</v>
      </c>
      <c r="CF35" s="97" t="str">
        <f t="shared" si="6"/>
        <v>Improbable (2)</v>
      </c>
      <c r="CG35" s="97">
        <f>ROUND(AVERAGEIFS(BZ:BZ,A:A,A35),0)</f>
        <v>4</v>
      </c>
      <c r="CH35" s="97" t="str">
        <f t="shared" si="7"/>
        <v>Mayor (4)</v>
      </c>
      <c r="CI35" s="97" t="str">
        <f t="shared" si="8"/>
        <v>Antes de controles
Desde el cuadrante de probabilidad Posible (3) e impacto Mayor (4)
Después de controles
Hasta el cuadrante de probabilidad Improbable (2) e impacto Mayor (4)</v>
      </c>
      <c r="CR35" s="97" t="str">
        <f t="shared" si="9"/>
        <v xml:space="preserve">Antes de controles
Desde el cuadrante de probabilidad  e impacto 
Después de controles
Hasta el cuadrante de probabilidad  e impacto </v>
      </c>
    </row>
    <row r="36" spans="1:96" ht="409.5" customHeight="1" x14ac:dyDescent="0.2">
      <c r="A36" s="54" t="s">
        <v>159</v>
      </c>
      <c r="B36" s="100" t="s">
        <v>693</v>
      </c>
      <c r="C36" s="58" t="s">
        <v>68</v>
      </c>
      <c r="D36" s="56" t="s">
        <v>750</v>
      </c>
      <c r="E36" s="97" t="s">
        <v>64</v>
      </c>
      <c r="F36" s="97" t="s">
        <v>136</v>
      </c>
      <c r="G36" s="54" t="s">
        <v>751</v>
      </c>
      <c r="H36" s="54" t="s">
        <v>752</v>
      </c>
      <c r="I36" s="54" t="s">
        <v>753</v>
      </c>
      <c r="J36" s="54" t="s">
        <v>754</v>
      </c>
      <c r="K36" s="54" t="s">
        <v>698</v>
      </c>
      <c r="L36" s="54" t="s">
        <v>403</v>
      </c>
      <c r="M36" s="54" t="s">
        <v>663</v>
      </c>
      <c r="N36" s="99" t="s">
        <v>144</v>
      </c>
      <c r="O36" s="99" t="s">
        <v>52</v>
      </c>
      <c r="P36" s="97" t="s">
        <v>54</v>
      </c>
      <c r="Q36" s="54" t="s">
        <v>755</v>
      </c>
      <c r="R36" s="99" t="s">
        <v>144</v>
      </c>
      <c r="S36" s="99" t="s">
        <v>52</v>
      </c>
      <c r="T36" s="97" t="s">
        <v>54</v>
      </c>
      <c r="U36" s="54" t="s">
        <v>756</v>
      </c>
      <c r="V36" s="97" t="s">
        <v>380</v>
      </c>
      <c r="W36" s="54" t="s">
        <v>341</v>
      </c>
      <c r="X36" s="54" t="s">
        <v>341</v>
      </c>
      <c r="Y36" s="54" t="s">
        <v>341</v>
      </c>
      <c r="Z36" s="54" t="s">
        <v>341</v>
      </c>
      <c r="AA36" s="54" t="s">
        <v>341</v>
      </c>
      <c r="AB36" s="54" t="s">
        <v>757</v>
      </c>
      <c r="AC36" s="54" t="s">
        <v>758</v>
      </c>
      <c r="AD36" s="54" t="s">
        <v>759</v>
      </c>
      <c r="AE36" s="54" t="s">
        <v>760</v>
      </c>
      <c r="AF36" s="54" t="s">
        <v>761</v>
      </c>
      <c r="AG36" s="54" t="s">
        <v>762</v>
      </c>
      <c r="AH36" s="54" t="s">
        <v>763</v>
      </c>
      <c r="AI36" s="54" t="s">
        <v>764</v>
      </c>
      <c r="AJ36" s="170" t="str">
        <f t="shared" si="0"/>
        <v>Antes de controles
Desde el cuadrante de probabilidad Posible (3) e impacto Mayor (4)
Después de controles
Hasta el cuadrante de probabilidad Improbable (2) e impacto Mayor (4)</v>
      </c>
      <c r="AK36" s="55" t="str">
        <f t="shared" si="1"/>
        <v xml:space="preserve">Antes de controles
Desde el cuadrante de probabilidad  e impacto 
Después de controles
Hasta el cuadrante de probabilidad  e impacto </v>
      </c>
      <c r="AL36" s="70">
        <v>43496</v>
      </c>
      <c r="AM36" s="71" t="s">
        <v>345</v>
      </c>
      <c r="AN36" s="76" t="s">
        <v>410</v>
      </c>
      <c r="AO36" s="68">
        <v>43594</v>
      </c>
      <c r="AP36" s="77" t="s">
        <v>345</v>
      </c>
      <c r="AQ36" s="73" t="s">
        <v>704</v>
      </c>
      <c r="AR36" s="68">
        <v>43998</v>
      </c>
      <c r="AS36" s="71" t="s">
        <v>345</v>
      </c>
      <c r="AT36" s="76" t="s">
        <v>765</v>
      </c>
      <c r="AU36" s="68">
        <v>44076</v>
      </c>
      <c r="AV36" s="77" t="s">
        <v>585</v>
      </c>
      <c r="AW36" s="73" t="s">
        <v>749</v>
      </c>
      <c r="AX36" s="68" t="s">
        <v>355</v>
      </c>
      <c r="AY36" s="71" t="s">
        <v>356</v>
      </c>
      <c r="AZ36" s="76" t="s">
        <v>355</v>
      </c>
      <c r="BA36" s="68" t="s">
        <v>355</v>
      </c>
      <c r="BB36" s="77" t="s">
        <v>356</v>
      </c>
      <c r="BC36" s="73" t="s">
        <v>355</v>
      </c>
      <c r="BD36" s="68" t="s">
        <v>355</v>
      </c>
      <c r="BE36" s="71" t="s">
        <v>356</v>
      </c>
      <c r="BF36" s="76" t="s">
        <v>355</v>
      </c>
      <c r="BG36" s="68" t="s">
        <v>355</v>
      </c>
      <c r="BH36" s="77" t="s">
        <v>356</v>
      </c>
      <c r="BI36" s="73" t="s">
        <v>355</v>
      </c>
      <c r="BJ36" s="68" t="s">
        <v>355</v>
      </c>
      <c r="BK36" s="71" t="s">
        <v>356</v>
      </c>
      <c r="BL36" s="76" t="s">
        <v>355</v>
      </c>
      <c r="BM36" s="68" t="s">
        <v>355</v>
      </c>
      <c r="BN36" s="77" t="s">
        <v>356</v>
      </c>
      <c r="BO36" s="73" t="s">
        <v>355</v>
      </c>
      <c r="BP36" s="68" t="s">
        <v>355</v>
      </c>
      <c r="BQ36" s="71" t="s">
        <v>356</v>
      </c>
      <c r="BR36" s="76" t="s">
        <v>355</v>
      </c>
      <c r="BS36" s="68" t="s">
        <v>355</v>
      </c>
      <c r="BT36" s="77" t="s">
        <v>356</v>
      </c>
      <c r="BU36" s="79" t="s">
        <v>355</v>
      </c>
      <c r="BV36" s="164" t="str">
        <f>IFERROR(VLOOKUP(A36,Listas!$A$2:$B$23,2,FALSE),"")</f>
        <v>Subdirección de Imprenta Distrital</v>
      </c>
      <c r="BW36" s="165">
        <f>_xlfn.NUMBERVALUE(MID(N36,LEN(N36)-1,1))</f>
        <v>1</v>
      </c>
      <c r="BX36" s="165">
        <f>_xlfn.NUMBERVALUE(MID(O36,LEN(O36)-1,1))</f>
        <v>5</v>
      </c>
      <c r="BY36" s="165">
        <f t="shared" si="2"/>
        <v>1</v>
      </c>
      <c r="BZ36" s="165">
        <f t="shared" si="3"/>
        <v>5</v>
      </c>
      <c r="CA36" s="97">
        <f>ROUND(AVERAGEIFS(BW:BW,A:A,A36),0)</f>
        <v>3</v>
      </c>
      <c r="CB36" s="97" t="str">
        <f t="shared" si="4"/>
        <v>Posible (3)</v>
      </c>
      <c r="CC36" s="97">
        <f>ROUND(AVERAGEIFS(BX:BX,A:A,A36),0)</f>
        <v>4</v>
      </c>
      <c r="CD36" s="97" t="str">
        <f t="shared" si="5"/>
        <v>Mayor (4)</v>
      </c>
      <c r="CE36" s="97">
        <f>ROUND(AVERAGEIFS(BY:BY,A:A,A36),0)</f>
        <v>2</v>
      </c>
      <c r="CF36" s="97" t="str">
        <f t="shared" si="6"/>
        <v>Improbable (2)</v>
      </c>
      <c r="CG36" s="97">
        <f>ROUND(AVERAGEIFS(BZ:BZ,A:A,A36),0)</f>
        <v>4</v>
      </c>
      <c r="CH36" s="97" t="str">
        <f t="shared" si="7"/>
        <v>Mayor (4)</v>
      </c>
      <c r="CI36" s="97" t="str">
        <f t="shared" si="8"/>
        <v>Antes de controles
Desde el cuadrante de probabilidad Posible (3) e impacto Mayor (4)
Después de controles
Hasta el cuadrante de probabilidad Improbable (2) e impacto Mayor (4)</v>
      </c>
      <c r="CR36" s="97" t="str">
        <f t="shared" si="9"/>
        <v xml:space="preserve">Antes de controles
Desde el cuadrante de probabilidad  e impacto 
Después de controles
Hasta el cuadrante de probabilidad  e impacto </v>
      </c>
    </row>
    <row r="37" spans="1:96" ht="409.5" customHeight="1" x14ac:dyDescent="0.2">
      <c r="A37" s="54" t="s">
        <v>159</v>
      </c>
      <c r="B37" s="100" t="s">
        <v>693</v>
      </c>
      <c r="C37" s="58" t="s">
        <v>68</v>
      </c>
      <c r="D37" s="56" t="s">
        <v>766</v>
      </c>
      <c r="E37" s="97" t="s">
        <v>64</v>
      </c>
      <c r="F37" s="97" t="s">
        <v>152</v>
      </c>
      <c r="G37" s="54" t="s">
        <v>767</v>
      </c>
      <c r="H37" s="54" t="s">
        <v>752</v>
      </c>
      <c r="I37" s="54" t="s">
        <v>768</v>
      </c>
      <c r="J37" s="54" t="s">
        <v>377</v>
      </c>
      <c r="K37" s="54" t="s">
        <v>335</v>
      </c>
      <c r="L37" s="54" t="s">
        <v>403</v>
      </c>
      <c r="M37" s="54" t="s">
        <v>663</v>
      </c>
      <c r="N37" s="99" t="s">
        <v>144</v>
      </c>
      <c r="O37" s="99" t="s">
        <v>52</v>
      </c>
      <c r="P37" s="97" t="s">
        <v>54</v>
      </c>
      <c r="Q37" s="54" t="s">
        <v>755</v>
      </c>
      <c r="R37" s="99" t="s">
        <v>144</v>
      </c>
      <c r="S37" s="99" t="s">
        <v>52</v>
      </c>
      <c r="T37" s="97" t="s">
        <v>54</v>
      </c>
      <c r="U37" s="54" t="s">
        <v>756</v>
      </c>
      <c r="V37" s="97" t="s">
        <v>380</v>
      </c>
      <c r="W37" s="54" t="s">
        <v>769</v>
      </c>
      <c r="X37" s="54" t="s">
        <v>770</v>
      </c>
      <c r="Y37" s="54" t="s">
        <v>771</v>
      </c>
      <c r="Z37" s="54" t="s">
        <v>772</v>
      </c>
      <c r="AA37" s="54" t="s">
        <v>773</v>
      </c>
      <c r="AB37" s="54" t="s">
        <v>774</v>
      </c>
      <c r="AC37" s="54" t="s">
        <v>775</v>
      </c>
      <c r="AD37" s="54" t="s">
        <v>776</v>
      </c>
      <c r="AE37" s="54" t="s">
        <v>777</v>
      </c>
      <c r="AF37" s="54" t="s">
        <v>778</v>
      </c>
      <c r="AG37" s="54" t="s">
        <v>779</v>
      </c>
      <c r="AH37" s="54" t="s">
        <v>763</v>
      </c>
      <c r="AI37" s="54" t="s">
        <v>780</v>
      </c>
      <c r="AJ37" s="170" t="str">
        <f t="shared" si="0"/>
        <v>Antes de controles
Desde el cuadrante de probabilidad Posible (3) e impacto Mayor (4)
Después de controles
Hasta el cuadrante de probabilidad Improbable (2) e impacto Mayor (4)</v>
      </c>
      <c r="AK37" s="55" t="str">
        <f t="shared" si="1"/>
        <v xml:space="preserve">Antes de controles
Desde el cuadrante de probabilidad  e impacto 
Después de controles
Hasta el cuadrante de probabilidad  e impacto </v>
      </c>
      <c r="AL37" s="70">
        <v>43496</v>
      </c>
      <c r="AM37" s="71" t="s">
        <v>345</v>
      </c>
      <c r="AN37" s="76" t="s">
        <v>410</v>
      </c>
      <c r="AO37" s="68">
        <v>43594</v>
      </c>
      <c r="AP37" s="77" t="s">
        <v>345</v>
      </c>
      <c r="AQ37" s="73" t="s">
        <v>704</v>
      </c>
      <c r="AR37" s="68">
        <v>43998</v>
      </c>
      <c r="AS37" s="71" t="s">
        <v>345</v>
      </c>
      <c r="AT37" s="76" t="s">
        <v>765</v>
      </c>
      <c r="AU37" s="68">
        <v>44076</v>
      </c>
      <c r="AV37" s="77" t="s">
        <v>353</v>
      </c>
      <c r="AW37" s="73" t="s">
        <v>706</v>
      </c>
      <c r="AX37" s="68" t="s">
        <v>355</v>
      </c>
      <c r="AY37" s="71" t="s">
        <v>356</v>
      </c>
      <c r="AZ37" s="76" t="s">
        <v>355</v>
      </c>
      <c r="BA37" s="68" t="s">
        <v>355</v>
      </c>
      <c r="BB37" s="77" t="s">
        <v>356</v>
      </c>
      <c r="BC37" s="73" t="s">
        <v>355</v>
      </c>
      <c r="BD37" s="68" t="s">
        <v>355</v>
      </c>
      <c r="BE37" s="71" t="s">
        <v>356</v>
      </c>
      <c r="BF37" s="76" t="s">
        <v>355</v>
      </c>
      <c r="BG37" s="68" t="s">
        <v>355</v>
      </c>
      <c r="BH37" s="77" t="s">
        <v>356</v>
      </c>
      <c r="BI37" s="73" t="s">
        <v>355</v>
      </c>
      <c r="BJ37" s="68" t="s">
        <v>355</v>
      </c>
      <c r="BK37" s="71" t="s">
        <v>356</v>
      </c>
      <c r="BL37" s="76" t="s">
        <v>355</v>
      </c>
      <c r="BM37" s="68" t="s">
        <v>355</v>
      </c>
      <c r="BN37" s="77" t="s">
        <v>356</v>
      </c>
      <c r="BO37" s="73" t="s">
        <v>355</v>
      </c>
      <c r="BP37" s="68" t="s">
        <v>355</v>
      </c>
      <c r="BQ37" s="71" t="s">
        <v>356</v>
      </c>
      <c r="BR37" s="76" t="s">
        <v>355</v>
      </c>
      <c r="BS37" s="68" t="s">
        <v>355</v>
      </c>
      <c r="BT37" s="77" t="s">
        <v>356</v>
      </c>
      <c r="BU37" s="79" t="s">
        <v>355</v>
      </c>
      <c r="BV37" s="164" t="str">
        <f>IFERROR(VLOOKUP(A37,Listas!$A$2:$B$23,2,FALSE),"")</f>
        <v>Subdirección de Imprenta Distrital</v>
      </c>
      <c r="BW37" s="165">
        <f>_xlfn.NUMBERVALUE(MID(N37,LEN(N37)-1,1))</f>
        <v>1</v>
      </c>
      <c r="BX37" s="165">
        <f>_xlfn.NUMBERVALUE(MID(O37,LEN(O37)-1,1))</f>
        <v>5</v>
      </c>
      <c r="BY37" s="165">
        <f t="shared" si="2"/>
        <v>1</v>
      </c>
      <c r="BZ37" s="165">
        <f t="shared" si="3"/>
        <v>5</v>
      </c>
      <c r="CA37" s="97">
        <f>ROUND(AVERAGEIFS(BW:BW,A:A,A37),0)</f>
        <v>3</v>
      </c>
      <c r="CB37" s="97" t="str">
        <f t="shared" si="4"/>
        <v>Posible (3)</v>
      </c>
      <c r="CC37" s="97">
        <f>ROUND(AVERAGEIFS(BX:BX,A:A,A37),0)</f>
        <v>4</v>
      </c>
      <c r="CD37" s="97" t="str">
        <f t="shared" si="5"/>
        <v>Mayor (4)</v>
      </c>
      <c r="CE37" s="97">
        <f>ROUND(AVERAGEIFS(BY:BY,A:A,A37),0)</f>
        <v>2</v>
      </c>
      <c r="CF37" s="97" t="str">
        <f t="shared" si="6"/>
        <v>Improbable (2)</v>
      </c>
      <c r="CG37" s="97">
        <f>ROUND(AVERAGEIFS(BZ:BZ,A:A,A37),0)</f>
        <v>4</v>
      </c>
      <c r="CH37" s="97" t="str">
        <f t="shared" si="7"/>
        <v>Mayor (4)</v>
      </c>
      <c r="CI37" s="97" t="str">
        <f t="shared" si="8"/>
        <v>Antes de controles
Desde el cuadrante de probabilidad Posible (3) e impacto Mayor (4)
Después de controles
Hasta el cuadrante de probabilidad Improbable (2) e impacto Mayor (4)</v>
      </c>
      <c r="CR37" s="97" t="str">
        <f t="shared" si="9"/>
        <v xml:space="preserve">Antes de controles
Desde el cuadrante de probabilidad  e impacto 
Después de controles
Hasta el cuadrante de probabilidad  e impacto </v>
      </c>
    </row>
    <row r="38" spans="1:96" ht="409.5" customHeight="1" x14ac:dyDescent="0.2">
      <c r="A38" s="54" t="s">
        <v>159</v>
      </c>
      <c r="B38" s="100" t="s">
        <v>781</v>
      </c>
      <c r="C38" s="58" t="s">
        <v>161</v>
      </c>
      <c r="D38" s="56" t="s">
        <v>782</v>
      </c>
      <c r="E38" s="97" t="s">
        <v>35</v>
      </c>
      <c r="F38" s="97" t="s">
        <v>152</v>
      </c>
      <c r="G38" s="54" t="s">
        <v>783</v>
      </c>
      <c r="H38" s="54" t="s">
        <v>784</v>
      </c>
      <c r="I38" s="54" t="s">
        <v>785</v>
      </c>
      <c r="J38" s="54" t="s">
        <v>575</v>
      </c>
      <c r="K38" s="54" t="s">
        <v>698</v>
      </c>
      <c r="L38" s="54" t="s">
        <v>403</v>
      </c>
      <c r="M38" s="54" t="s">
        <v>663</v>
      </c>
      <c r="N38" s="99" t="s">
        <v>78</v>
      </c>
      <c r="O38" s="99" t="s">
        <v>52</v>
      </c>
      <c r="P38" s="97" t="s">
        <v>54</v>
      </c>
      <c r="Q38" s="54" t="s">
        <v>786</v>
      </c>
      <c r="R38" s="99" t="s">
        <v>103</v>
      </c>
      <c r="S38" s="99" t="s">
        <v>52</v>
      </c>
      <c r="T38" s="97" t="s">
        <v>54</v>
      </c>
      <c r="U38" s="54" t="s">
        <v>787</v>
      </c>
      <c r="V38" s="97" t="s">
        <v>380</v>
      </c>
      <c r="W38" s="54" t="s">
        <v>788</v>
      </c>
      <c r="X38" s="54" t="s">
        <v>789</v>
      </c>
      <c r="Y38" s="54" t="s">
        <v>790</v>
      </c>
      <c r="Z38" s="54" t="s">
        <v>791</v>
      </c>
      <c r="AA38" s="54" t="s">
        <v>792</v>
      </c>
      <c r="AB38" s="54" t="s">
        <v>793</v>
      </c>
      <c r="AC38" s="54" t="s">
        <v>794</v>
      </c>
      <c r="AD38" s="54" t="s">
        <v>795</v>
      </c>
      <c r="AE38" s="54" t="s">
        <v>796</v>
      </c>
      <c r="AF38" s="54" t="s">
        <v>797</v>
      </c>
      <c r="AG38" s="54" t="s">
        <v>798</v>
      </c>
      <c r="AH38" s="54" t="s">
        <v>799</v>
      </c>
      <c r="AI38" s="54" t="s">
        <v>800</v>
      </c>
      <c r="AJ38" s="170" t="str">
        <f t="shared" si="0"/>
        <v>Antes de controles
Desde el cuadrante de probabilidad Posible (3) e impacto Mayor (4)
Después de controles
Hasta el cuadrante de probabilidad Improbable (2) e impacto Mayor (4)</v>
      </c>
      <c r="AK38" s="55" t="str">
        <f t="shared" si="1"/>
        <v xml:space="preserve">Antes de controles
Desde el cuadrante de probabilidad  e impacto 
Después de controles
Hasta el cuadrante de probabilidad  e impacto </v>
      </c>
      <c r="AL38" s="70">
        <v>43998</v>
      </c>
      <c r="AM38" s="71" t="s">
        <v>345</v>
      </c>
      <c r="AN38" s="76" t="s">
        <v>801</v>
      </c>
      <c r="AO38" s="68">
        <v>44076</v>
      </c>
      <c r="AP38" s="77" t="s">
        <v>349</v>
      </c>
      <c r="AQ38" s="73" t="s">
        <v>706</v>
      </c>
      <c r="AR38" s="68" t="s">
        <v>355</v>
      </c>
      <c r="AS38" s="71" t="s">
        <v>356</v>
      </c>
      <c r="AT38" s="76" t="s">
        <v>355</v>
      </c>
      <c r="AU38" s="68" t="s">
        <v>355</v>
      </c>
      <c r="AV38" s="77" t="s">
        <v>356</v>
      </c>
      <c r="AW38" s="73" t="s">
        <v>355</v>
      </c>
      <c r="AX38" s="68" t="s">
        <v>355</v>
      </c>
      <c r="AY38" s="71" t="s">
        <v>356</v>
      </c>
      <c r="AZ38" s="76" t="s">
        <v>355</v>
      </c>
      <c r="BA38" s="68" t="s">
        <v>355</v>
      </c>
      <c r="BB38" s="77" t="s">
        <v>356</v>
      </c>
      <c r="BC38" s="73" t="s">
        <v>355</v>
      </c>
      <c r="BD38" s="68" t="s">
        <v>355</v>
      </c>
      <c r="BE38" s="71" t="s">
        <v>356</v>
      </c>
      <c r="BF38" s="76" t="s">
        <v>355</v>
      </c>
      <c r="BG38" s="68" t="s">
        <v>355</v>
      </c>
      <c r="BH38" s="77" t="s">
        <v>356</v>
      </c>
      <c r="BI38" s="73" t="s">
        <v>355</v>
      </c>
      <c r="BJ38" s="68" t="s">
        <v>355</v>
      </c>
      <c r="BK38" s="71" t="s">
        <v>356</v>
      </c>
      <c r="BL38" s="76" t="s">
        <v>355</v>
      </c>
      <c r="BM38" s="68" t="s">
        <v>355</v>
      </c>
      <c r="BN38" s="77" t="s">
        <v>356</v>
      </c>
      <c r="BO38" s="73" t="s">
        <v>355</v>
      </c>
      <c r="BP38" s="68" t="s">
        <v>355</v>
      </c>
      <c r="BQ38" s="71" t="s">
        <v>356</v>
      </c>
      <c r="BR38" s="76" t="s">
        <v>355</v>
      </c>
      <c r="BS38" s="68" t="s">
        <v>355</v>
      </c>
      <c r="BT38" s="77" t="s">
        <v>356</v>
      </c>
      <c r="BU38" s="79" t="s">
        <v>355</v>
      </c>
      <c r="BV38" s="164" t="str">
        <f>IFERROR(VLOOKUP(A38,Listas!$A$2:$B$23,2,FALSE),"")</f>
        <v>Subdirección de Imprenta Distrital</v>
      </c>
      <c r="BW38" s="165">
        <f>_xlfn.NUMBERVALUE(MID(N38,LEN(N38)-1,1))</f>
        <v>4</v>
      </c>
      <c r="BX38" s="165">
        <f>_xlfn.NUMBERVALUE(MID(O38,LEN(O38)-1,1))</f>
        <v>5</v>
      </c>
      <c r="BY38" s="165">
        <f t="shared" si="2"/>
        <v>3</v>
      </c>
      <c r="BZ38" s="165">
        <f t="shared" si="3"/>
        <v>5</v>
      </c>
      <c r="CA38" s="97">
        <f>ROUND(AVERAGEIFS(BW:BW,A:A,A38),0)</f>
        <v>3</v>
      </c>
      <c r="CB38" s="97" t="str">
        <f t="shared" si="4"/>
        <v>Posible (3)</v>
      </c>
      <c r="CC38" s="97">
        <f>ROUND(AVERAGEIFS(BX:BX,A:A,A38),0)</f>
        <v>4</v>
      </c>
      <c r="CD38" s="97" t="str">
        <f t="shared" si="5"/>
        <v>Mayor (4)</v>
      </c>
      <c r="CE38" s="97">
        <f>ROUND(AVERAGEIFS(BY:BY,A:A,A38),0)</f>
        <v>2</v>
      </c>
      <c r="CF38" s="97" t="str">
        <f t="shared" si="6"/>
        <v>Improbable (2)</v>
      </c>
      <c r="CG38" s="97">
        <f>ROUND(AVERAGEIFS(BZ:BZ,A:A,A38),0)</f>
        <v>4</v>
      </c>
      <c r="CH38" s="97" t="str">
        <f t="shared" si="7"/>
        <v>Mayor (4)</v>
      </c>
      <c r="CI38" s="97" t="str">
        <f t="shared" si="8"/>
        <v>Antes de controles
Desde el cuadrante de probabilidad Posible (3) e impacto Mayor (4)
Después de controles
Hasta el cuadrante de probabilidad Improbable (2) e impacto Mayor (4)</v>
      </c>
      <c r="CR38" s="97" t="str">
        <f t="shared" si="9"/>
        <v xml:space="preserve">Antes de controles
Desde el cuadrante de probabilidad  e impacto 
Después de controles
Hasta el cuadrante de probabilidad  e impacto </v>
      </c>
    </row>
    <row r="39" spans="1:96" ht="409.5" customHeight="1" x14ac:dyDescent="0.2">
      <c r="A39" s="54" t="s">
        <v>169</v>
      </c>
      <c r="B39" s="100" t="s">
        <v>802</v>
      </c>
      <c r="C39" s="58" t="s">
        <v>39</v>
      </c>
      <c r="D39" s="56" t="s">
        <v>803</v>
      </c>
      <c r="E39" s="97" t="s">
        <v>35</v>
      </c>
      <c r="F39" s="97" t="s">
        <v>92</v>
      </c>
      <c r="G39" s="54" t="s">
        <v>804</v>
      </c>
      <c r="H39" s="54" t="s">
        <v>805</v>
      </c>
      <c r="I39" s="54" t="s">
        <v>806</v>
      </c>
      <c r="J39" s="54" t="s">
        <v>807</v>
      </c>
      <c r="K39" s="54" t="s">
        <v>335</v>
      </c>
      <c r="L39" s="54" t="s">
        <v>808</v>
      </c>
      <c r="M39" s="54" t="s">
        <v>809</v>
      </c>
      <c r="N39" s="99" t="s">
        <v>144</v>
      </c>
      <c r="O39" s="99" t="s">
        <v>79</v>
      </c>
      <c r="P39" s="97" t="s">
        <v>81</v>
      </c>
      <c r="Q39" s="54" t="s">
        <v>810</v>
      </c>
      <c r="R39" s="99" t="s">
        <v>144</v>
      </c>
      <c r="S39" s="99" t="s">
        <v>125</v>
      </c>
      <c r="T39" s="97" t="s">
        <v>126</v>
      </c>
      <c r="U39" s="54" t="s">
        <v>811</v>
      </c>
      <c r="V39" s="97" t="s">
        <v>380</v>
      </c>
      <c r="W39" s="54" t="s">
        <v>341</v>
      </c>
      <c r="X39" s="54" t="s">
        <v>341</v>
      </c>
      <c r="Y39" s="54" t="s">
        <v>341</v>
      </c>
      <c r="Z39" s="54" t="s">
        <v>341</v>
      </c>
      <c r="AA39" s="54" t="s">
        <v>341</v>
      </c>
      <c r="AB39" s="54" t="s">
        <v>812</v>
      </c>
      <c r="AC39" s="54" t="s">
        <v>813</v>
      </c>
      <c r="AD39" s="54" t="s">
        <v>814</v>
      </c>
      <c r="AE39" s="54" t="s">
        <v>815</v>
      </c>
      <c r="AF39" s="54" t="s">
        <v>816</v>
      </c>
      <c r="AG39" s="54" t="s">
        <v>817</v>
      </c>
      <c r="AH39" s="54" t="s">
        <v>818</v>
      </c>
      <c r="AI39" s="54" t="s">
        <v>819</v>
      </c>
      <c r="AJ39" s="170" t="str">
        <f t="shared" si="0"/>
        <v>Antes de controles
Desde el cuadrante de probabilidad Rara vez (1) e impacto Mayor (4)
Después de controles
Hasta el cuadrante de probabilidad Rara vez (1) e impacto Moderado (3)</v>
      </c>
      <c r="AK39" s="55" t="str">
        <f t="shared" si="1"/>
        <v xml:space="preserve">Antes de controles
Desde el cuadrante de probabilidad  e impacto 
Después de controles
Hasta el cuadrante de probabilidad  e impacto </v>
      </c>
      <c r="AL39" s="70">
        <v>43350</v>
      </c>
      <c r="AM39" s="71" t="s">
        <v>345</v>
      </c>
      <c r="AN39" s="76" t="s">
        <v>668</v>
      </c>
      <c r="AO39" s="68">
        <v>43593</v>
      </c>
      <c r="AP39" s="77" t="s">
        <v>820</v>
      </c>
      <c r="AQ39" s="73" t="s">
        <v>821</v>
      </c>
      <c r="AR39" s="68">
        <v>43784</v>
      </c>
      <c r="AS39" s="71" t="s">
        <v>822</v>
      </c>
      <c r="AT39" s="76" t="s">
        <v>823</v>
      </c>
      <c r="AU39" s="68">
        <v>43895</v>
      </c>
      <c r="AV39" s="77" t="s">
        <v>615</v>
      </c>
      <c r="AW39" s="73" t="s">
        <v>824</v>
      </c>
      <c r="AX39" s="68">
        <v>44062</v>
      </c>
      <c r="AY39" s="71" t="s">
        <v>825</v>
      </c>
      <c r="AZ39" s="76" t="s">
        <v>826</v>
      </c>
      <c r="BA39" s="68" t="s">
        <v>355</v>
      </c>
      <c r="BB39" s="77" t="s">
        <v>356</v>
      </c>
      <c r="BC39" s="73" t="s">
        <v>355</v>
      </c>
      <c r="BD39" s="68" t="s">
        <v>355</v>
      </c>
      <c r="BE39" s="71" t="s">
        <v>356</v>
      </c>
      <c r="BF39" s="76" t="s">
        <v>355</v>
      </c>
      <c r="BG39" s="68" t="s">
        <v>355</v>
      </c>
      <c r="BH39" s="77" t="s">
        <v>356</v>
      </c>
      <c r="BI39" s="73" t="s">
        <v>355</v>
      </c>
      <c r="BJ39" s="68" t="s">
        <v>355</v>
      </c>
      <c r="BK39" s="71" t="s">
        <v>356</v>
      </c>
      <c r="BL39" s="76" t="s">
        <v>355</v>
      </c>
      <c r="BM39" s="68" t="s">
        <v>355</v>
      </c>
      <c r="BN39" s="77" t="s">
        <v>356</v>
      </c>
      <c r="BO39" s="73" t="s">
        <v>355</v>
      </c>
      <c r="BP39" s="68" t="s">
        <v>355</v>
      </c>
      <c r="BQ39" s="71" t="s">
        <v>356</v>
      </c>
      <c r="BR39" s="76" t="s">
        <v>355</v>
      </c>
      <c r="BS39" s="68" t="s">
        <v>355</v>
      </c>
      <c r="BT39" s="77" t="s">
        <v>356</v>
      </c>
      <c r="BU39" s="79" t="s">
        <v>355</v>
      </c>
      <c r="BV39" s="164" t="str">
        <f>IFERROR(VLOOKUP(A39,Listas!$A$2:$B$23,2,FALSE),"")</f>
        <v xml:space="preserve"> Oficina de Tecnologías de la Información y las Comunicaciones</v>
      </c>
      <c r="BW39" s="165">
        <f>_xlfn.NUMBERVALUE(MID(N39,LEN(N39)-1,1))</f>
        <v>1</v>
      </c>
      <c r="BX39" s="165">
        <f>_xlfn.NUMBERVALUE(MID(O39,LEN(O39)-1,1))</f>
        <v>4</v>
      </c>
      <c r="BY39" s="165">
        <f t="shared" si="2"/>
        <v>1</v>
      </c>
      <c r="BZ39" s="165">
        <f t="shared" si="3"/>
        <v>2</v>
      </c>
      <c r="CA39" s="97">
        <f>ROUND(AVERAGEIFS(BW:BW,A:A,A39),0)</f>
        <v>1</v>
      </c>
      <c r="CB39" s="97" t="str">
        <f t="shared" si="4"/>
        <v>Rara vez (1)</v>
      </c>
      <c r="CC39" s="97">
        <f>ROUND(AVERAGEIFS(BX:BX,A:A,A39),0)</f>
        <v>4</v>
      </c>
      <c r="CD39" s="97" t="str">
        <f t="shared" si="5"/>
        <v>Mayor (4)</v>
      </c>
      <c r="CE39" s="97">
        <f>ROUND(AVERAGEIFS(BY:BY,A:A,A39),0)</f>
        <v>1</v>
      </c>
      <c r="CF39" s="97" t="str">
        <f t="shared" si="6"/>
        <v>Rara vez (1)</v>
      </c>
      <c r="CG39" s="97">
        <f>ROUND(AVERAGEIFS(BZ:BZ,A:A,A39),0)</f>
        <v>3</v>
      </c>
      <c r="CH39" s="97" t="str">
        <f t="shared" si="7"/>
        <v>Moderado (3)</v>
      </c>
      <c r="CI39" s="97" t="str">
        <f t="shared" si="8"/>
        <v>Antes de controles
Desde el cuadrante de probabilidad Rara vez (1) e impacto Mayor (4)
Después de controles
Hasta el cuadrante de probabilidad Rara vez (1) e impacto Moderado (3)</v>
      </c>
      <c r="CR39" s="97" t="str">
        <f t="shared" si="9"/>
        <v xml:space="preserve">Antes de controles
Desde el cuadrante de probabilidad  e impacto 
Después de controles
Hasta el cuadrante de probabilidad  e impacto </v>
      </c>
    </row>
    <row r="40" spans="1:96" ht="409.5" customHeight="1" x14ac:dyDescent="0.2">
      <c r="A40" s="54" t="s">
        <v>169</v>
      </c>
      <c r="B40" s="100" t="s">
        <v>827</v>
      </c>
      <c r="C40" s="58" t="s">
        <v>171</v>
      </c>
      <c r="D40" s="56" t="s">
        <v>828</v>
      </c>
      <c r="E40" s="97" t="s">
        <v>35</v>
      </c>
      <c r="F40" s="97" t="s">
        <v>42</v>
      </c>
      <c r="G40" s="54" t="s">
        <v>829</v>
      </c>
      <c r="H40" s="54" t="s">
        <v>830</v>
      </c>
      <c r="I40" s="54" t="s">
        <v>831</v>
      </c>
      <c r="J40" s="54" t="s">
        <v>590</v>
      </c>
      <c r="K40" s="54" t="s">
        <v>335</v>
      </c>
      <c r="L40" s="54" t="s">
        <v>403</v>
      </c>
      <c r="M40" s="54" t="s">
        <v>809</v>
      </c>
      <c r="N40" s="99" t="s">
        <v>144</v>
      </c>
      <c r="O40" s="99" t="s">
        <v>79</v>
      </c>
      <c r="P40" s="97" t="s">
        <v>81</v>
      </c>
      <c r="Q40" s="54" t="s">
        <v>832</v>
      </c>
      <c r="R40" s="99" t="s">
        <v>144</v>
      </c>
      <c r="S40" s="99" t="s">
        <v>104</v>
      </c>
      <c r="T40" s="97" t="s">
        <v>105</v>
      </c>
      <c r="U40" s="54" t="s">
        <v>833</v>
      </c>
      <c r="V40" s="97" t="s">
        <v>380</v>
      </c>
      <c r="W40" s="54" t="s">
        <v>341</v>
      </c>
      <c r="X40" s="54" t="s">
        <v>341</v>
      </c>
      <c r="Y40" s="54" t="s">
        <v>341</v>
      </c>
      <c r="Z40" s="54" t="s">
        <v>341</v>
      </c>
      <c r="AA40" s="54" t="s">
        <v>341</v>
      </c>
      <c r="AB40" s="54" t="s">
        <v>834</v>
      </c>
      <c r="AC40" s="54" t="s">
        <v>835</v>
      </c>
      <c r="AD40" s="54" t="s">
        <v>836</v>
      </c>
      <c r="AE40" s="54" t="s">
        <v>837</v>
      </c>
      <c r="AF40" s="54" t="s">
        <v>838</v>
      </c>
      <c r="AG40" s="54" t="s">
        <v>839</v>
      </c>
      <c r="AH40" s="54" t="s">
        <v>840</v>
      </c>
      <c r="AI40" s="54" t="s">
        <v>841</v>
      </c>
      <c r="AJ40" s="170" t="str">
        <f t="shared" si="0"/>
        <v>Antes de controles
Desde el cuadrante de probabilidad Rara vez (1) e impacto Mayor (4)
Después de controles
Hasta el cuadrante de probabilidad Rara vez (1) e impacto Moderado (3)</v>
      </c>
      <c r="AK40" s="55" t="str">
        <f t="shared" si="1"/>
        <v xml:space="preserve">Antes de controles
Desde el cuadrante de probabilidad  e impacto 
Después de controles
Hasta el cuadrante de probabilidad  e impacto </v>
      </c>
      <c r="AL40" s="70">
        <v>43350</v>
      </c>
      <c r="AM40" s="71" t="s">
        <v>345</v>
      </c>
      <c r="AN40" s="76" t="s">
        <v>842</v>
      </c>
      <c r="AO40" s="68">
        <v>43593</v>
      </c>
      <c r="AP40" s="77" t="s">
        <v>412</v>
      </c>
      <c r="AQ40" s="73" t="s">
        <v>843</v>
      </c>
      <c r="AR40" s="68">
        <v>43784</v>
      </c>
      <c r="AS40" s="71" t="s">
        <v>844</v>
      </c>
      <c r="AT40" s="76" t="s">
        <v>845</v>
      </c>
      <c r="AU40" s="68">
        <v>43895</v>
      </c>
      <c r="AV40" s="77" t="s">
        <v>345</v>
      </c>
      <c r="AW40" s="73" t="s">
        <v>846</v>
      </c>
      <c r="AX40" s="68">
        <v>44062</v>
      </c>
      <c r="AY40" s="71" t="s">
        <v>825</v>
      </c>
      <c r="AZ40" s="76" t="s">
        <v>847</v>
      </c>
      <c r="BA40" s="68" t="s">
        <v>355</v>
      </c>
      <c r="BB40" s="77" t="s">
        <v>356</v>
      </c>
      <c r="BC40" s="73" t="s">
        <v>355</v>
      </c>
      <c r="BD40" s="68" t="s">
        <v>355</v>
      </c>
      <c r="BE40" s="71" t="s">
        <v>356</v>
      </c>
      <c r="BF40" s="76" t="s">
        <v>355</v>
      </c>
      <c r="BG40" s="68" t="s">
        <v>355</v>
      </c>
      <c r="BH40" s="77" t="s">
        <v>356</v>
      </c>
      <c r="BI40" s="73" t="s">
        <v>355</v>
      </c>
      <c r="BJ40" s="68" t="s">
        <v>355</v>
      </c>
      <c r="BK40" s="71" t="s">
        <v>356</v>
      </c>
      <c r="BL40" s="76" t="s">
        <v>355</v>
      </c>
      <c r="BM40" s="68" t="s">
        <v>355</v>
      </c>
      <c r="BN40" s="77" t="s">
        <v>356</v>
      </c>
      <c r="BO40" s="73" t="s">
        <v>355</v>
      </c>
      <c r="BP40" s="68" t="s">
        <v>355</v>
      </c>
      <c r="BQ40" s="71" t="s">
        <v>356</v>
      </c>
      <c r="BR40" s="76" t="s">
        <v>355</v>
      </c>
      <c r="BS40" s="68" t="s">
        <v>355</v>
      </c>
      <c r="BT40" s="77" t="s">
        <v>356</v>
      </c>
      <c r="BU40" s="79" t="s">
        <v>355</v>
      </c>
      <c r="BV40" s="164" t="str">
        <f>IFERROR(VLOOKUP(A40,Listas!$A$2:$B$23,2,FALSE),"")</f>
        <v xml:space="preserve"> Oficina de Tecnologías de la Información y las Comunicaciones</v>
      </c>
      <c r="BW40" s="165">
        <f>_xlfn.NUMBERVALUE(MID(N40,LEN(N40)-1,1))</f>
        <v>1</v>
      </c>
      <c r="BX40" s="165">
        <f>_xlfn.NUMBERVALUE(MID(O40,LEN(O40)-1,1))</f>
        <v>4</v>
      </c>
      <c r="BY40" s="165">
        <f t="shared" si="2"/>
        <v>1</v>
      </c>
      <c r="BZ40" s="165">
        <f t="shared" si="3"/>
        <v>3</v>
      </c>
      <c r="CA40" s="97">
        <f>ROUND(AVERAGEIFS(BW:BW,A:A,A40),0)</f>
        <v>1</v>
      </c>
      <c r="CB40" s="97" t="str">
        <f t="shared" si="4"/>
        <v>Rara vez (1)</v>
      </c>
      <c r="CC40" s="97">
        <f>ROUND(AVERAGEIFS(BX:BX,A:A,A40),0)</f>
        <v>4</v>
      </c>
      <c r="CD40" s="97" t="str">
        <f t="shared" si="5"/>
        <v>Mayor (4)</v>
      </c>
      <c r="CE40" s="97">
        <f>ROUND(AVERAGEIFS(BY:BY,A:A,A40),0)</f>
        <v>1</v>
      </c>
      <c r="CF40" s="97" t="str">
        <f t="shared" si="6"/>
        <v>Rara vez (1)</v>
      </c>
      <c r="CG40" s="97">
        <f>ROUND(AVERAGEIFS(BZ:BZ,A:A,A40),0)</f>
        <v>3</v>
      </c>
      <c r="CH40" s="97" t="str">
        <f t="shared" si="7"/>
        <v>Moderado (3)</v>
      </c>
      <c r="CI40" s="97" t="str">
        <f t="shared" si="8"/>
        <v>Antes de controles
Desde el cuadrante de probabilidad Rara vez (1) e impacto Mayor (4)
Después de controles
Hasta el cuadrante de probabilidad Rara vez (1) e impacto Moderado (3)</v>
      </c>
      <c r="CR40" s="97" t="str">
        <f t="shared" si="9"/>
        <v xml:space="preserve">Antes de controles
Desde el cuadrante de probabilidad  e impacto 
Después de controles
Hasta el cuadrante de probabilidad  e impacto </v>
      </c>
    </row>
    <row r="41" spans="1:96" ht="409.5" customHeight="1" x14ac:dyDescent="0.2">
      <c r="A41" s="54" t="s">
        <v>169</v>
      </c>
      <c r="B41" s="100" t="s">
        <v>827</v>
      </c>
      <c r="C41" s="58" t="s">
        <v>171</v>
      </c>
      <c r="D41" s="56" t="s">
        <v>848</v>
      </c>
      <c r="E41" s="97" t="s">
        <v>35</v>
      </c>
      <c r="F41" s="97" t="s">
        <v>92</v>
      </c>
      <c r="G41" s="54" t="s">
        <v>849</v>
      </c>
      <c r="H41" s="54" t="s">
        <v>830</v>
      </c>
      <c r="I41" s="54" t="s">
        <v>850</v>
      </c>
      <c r="J41" s="54" t="s">
        <v>807</v>
      </c>
      <c r="K41" s="54" t="s">
        <v>335</v>
      </c>
      <c r="L41" s="54" t="s">
        <v>403</v>
      </c>
      <c r="M41" s="54" t="s">
        <v>809</v>
      </c>
      <c r="N41" s="99" t="s">
        <v>144</v>
      </c>
      <c r="O41" s="99" t="s">
        <v>79</v>
      </c>
      <c r="P41" s="97" t="s">
        <v>81</v>
      </c>
      <c r="Q41" s="54" t="s">
        <v>851</v>
      </c>
      <c r="R41" s="99" t="s">
        <v>144</v>
      </c>
      <c r="S41" s="99" t="s">
        <v>125</v>
      </c>
      <c r="T41" s="97" t="s">
        <v>126</v>
      </c>
      <c r="U41" s="54" t="s">
        <v>852</v>
      </c>
      <c r="V41" s="97" t="s">
        <v>380</v>
      </c>
      <c r="W41" s="54" t="s">
        <v>341</v>
      </c>
      <c r="X41" s="54" t="s">
        <v>341</v>
      </c>
      <c r="Y41" s="54" t="s">
        <v>341</v>
      </c>
      <c r="Z41" s="54" t="s">
        <v>341</v>
      </c>
      <c r="AA41" s="54" t="s">
        <v>341</v>
      </c>
      <c r="AB41" s="54" t="s">
        <v>853</v>
      </c>
      <c r="AC41" s="54" t="s">
        <v>854</v>
      </c>
      <c r="AD41" s="54" t="s">
        <v>855</v>
      </c>
      <c r="AE41" s="54" t="s">
        <v>856</v>
      </c>
      <c r="AF41" s="54" t="s">
        <v>857</v>
      </c>
      <c r="AG41" s="54" t="s">
        <v>858</v>
      </c>
      <c r="AH41" s="54" t="s">
        <v>840</v>
      </c>
      <c r="AI41" s="54" t="s">
        <v>859</v>
      </c>
      <c r="AJ41" s="170" t="str">
        <f t="shared" si="0"/>
        <v>Antes de controles
Desde el cuadrante de probabilidad Rara vez (1) e impacto Mayor (4)
Después de controles
Hasta el cuadrante de probabilidad Rara vez (1) e impacto Moderado (3)</v>
      </c>
      <c r="AK41" s="55" t="str">
        <f t="shared" si="1"/>
        <v xml:space="preserve">Antes de controles
Desde el cuadrante de probabilidad  e impacto 
Después de controles
Hasta el cuadrante de probabilidad  e impacto </v>
      </c>
      <c r="AL41" s="70">
        <v>43350</v>
      </c>
      <c r="AM41" s="71" t="s">
        <v>345</v>
      </c>
      <c r="AN41" s="76" t="s">
        <v>842</v>
      </c>
      <c r="AO41" s="68">
        <v>43593</v>
      </c>
      <c r="AP41" s="77" t="s">
        <v>860</v>
      </c>
      <c r="AQ41" s="73" t="s">
        <v>861</v>
      </c>
      <c r="AR41" s="68">
        <v>43784</v>
      </c>
      <c r="AS41" s="71" t="s">
        <v>483</v>
      </c>
      <c r="AT41" s="76" t="s">
        <v>862</v>
      </c>
      <c r="AU41" s="68">
        <v>43895</v>
      </c>
      <c r="AV41" s="77" t="s">
        <v>615</v>
      </c>
      <c r="AW41" s="73" t="s">
        <v>824</v>
      </c>
      <c r="AX41" s="68">
        <v>44062</v>
      </c>
      <c r="AY41" s="71" t="s">
        <v>825</v>
      </c>
      <c r="AZ41" s="76" t="s">
        <v>826</v>
      </c>
      <c r="BA41" s="68" t="s">
        <v>355</v>
      </c>
      <c r="BB41" s="77" t="s">
        <v>356</v>
      </c>
      <c r="BC41" s="73" t="s">
        <v>355</v>
      </c>
      <c r="BD41" s="68" t="s">
        <v>355</v>
      </c>
      <c r="BE41" s="71" t="s">
        <v>356</v>
      </c>
      <c r="BF41" s="76" t="s">
        <v>355</v>
      </c>
      <c r="BG41" s="68" t="s">
        <v>355</v>
      </c>
      <c r="BH41" s="77" t="s">
        <v>356</v>
      </c>
      <c r="BI41" s="73" t="s">
        <v>355</v>
      </c>
      <c r="BJ41" s="68" t="s">
        <v>355</v>
      </c>
      <c r="BK41" s="71" t="s">
        <v>356</v>
      </c>
      <c r="BL41" s="76" t="s">
        <v>355</v>
      </c>
      <c r="BM41" s="68" t="s">
        <v>355</v>
      </c>
      <c r="BN41" s="77" t="s">
        <v>356</v>
      </c>
      <c r="BO41" s="73" t="s">
        <v>355</v>
      </c>
      <c r="BP41" s="68" t="s">
        <v>355</v>
      </c>
      <c r="BQ41" s="71" t="s">
        <v>356</v>
      </c>
      <c r="BR41" s="76" t="s">
        <v>355</v>
      </c>
      <c r="BS41" s="68" t="s">
        <v>355</v>
      </c>
      <c r="BT41" s="77" t="s">
        <v>356</v>
      </c>
      <c r="BU41" s="79" t="s">
        <v>355</v>
      </c>
      <c r="BV41" s="164" t="str">
        <f>IFERROR(VLOOKUP(A41,Listas!$A$2:$B$23,2,FALSE),"")</f>
        <v xml:space="preserve"> Oficina de Tecnologías de la Información y las Comunicaciones</v>
      </c>
      <c r="BW41" s="165">
        <f>_xlfn.NUMBERVALUE(MID(N41,LEN(N41)-1,1))</f>
        <v>1</v>
      </c>
      <c r="BX41" s="165">
        <f>_xlfn.NUMBERVALUE(MID(O41,LEN(O41)-1,1))</f>
        <v>4</v>
      </c>
      <c r="BY41" s="165">
        <f t="shared" si="2"/>
        <v>1</v>
      </c>
      <c r="BZ41" s="165">
        <f t="shared" si="3"/>
        <v>2</v>
      </c>
      <c r="CA41" s="97">
        <f>ROUND(AVERAGEIFS(BW:BW,A:A,A41),0)</f>
        <v>1</v>
      </c>
      <c r="CB41" s="97" t="str">
        <f t="shared" si="4"/>
        <v>Rara vez (1)</v>
      </c>
      <c r="CC41" s="97">
        <f>ROUND(AVERAGEIFS(BX:BX,A:A,A41),0)</f>
        <v>4</v>
      </c>
      <c r="CD41" s="97" t="str">
        <f t="shared" si="5"/>
        <v>Mayor (4)</v>
      </c>
      <c r="CE41" s="97">
        <f>ROUND(AVERAGEIFS(BY:BY,A:A,A41),0)</f>
        <v>1</v>
      </c>
      <c r="CF41" s="97" t="str">
        <f t="shared" si="6"/>
        <v>Rara vez (1)</v>
      </c>
      <c r="CG41" s="97">
        <f>ROUND(AVERAGEIFS(BZ:BZ,A:A,A41),0)</f>
        <v>3</v>
      </c>
      <c r="CH41" s="97" t="str">
        <f t="shared" si="7"/>
        <v>Moderado (3)</v>
      </c>
      <c r="CI41" s="97" t="str">
        <f t="shared" si="8"/>
        <v>Antes de controles
Desde el cuadrante de probabilidad Rara vez (1) e impacto Mayor (4)
Después de controles
Hasta el cuadrante de probabilidad Rara vez (1) e impacto Moderado (3)</v>
      </c>
      <c r="CR41" s="97" t="str">
        <f t="shared" si="9"/>
        <v xml:space="preserve">Antes de controles
Desde el cuadrante de probabilidad  e impacto 
Después de controles
Hasta el cuadrante de probabilidad  e impacto </v>
      </c>
    </row>
    <row r="42" spans="1:96" ht="409.5" customHeight="1" x14ac:dyDescent="0.2">
      <c r="A42" s="54" t="s">
        <v>169</v>
      </c>
      <c r="B42" s="100" t="s">
        <v>863</v>
      </c>
      <c r="C42" s="58" t="s">
        <v>178</v>
      </c>
      <c r="D42" s="56" t="s">
        <v>864</v>
      </c>
      <c r="E42" s="97" t="s">
        <v>35</v>
      </c>
      <c r="F42" s="97" t="s">
        <v>42</v>
      </c>
      <c r="G42" s="54" t="s">
        <v>865</v>
      </c>
      <c r="H42" s="54" t="s">
        <v>830</v>
      </c>
      <c r="I42" s="54" t="s">
        <v>866</v>
      </c>
      <c r="J42" s="54" t="s">
        <v>867</v>
      </c>
      <c r="K42" s="54" t="s">
        <v>335</v>
      </c>
      <c r="L42" s="54" t="s">
        <v>403</v>
      </c>
      <c r="M42" s="54" t="s">
        <v>809</v>
      </c>
      <c r="N42" s="99" t="s">
        <v>144</v>
      </c>
      <c r="O42" s="99" t="s">
        <v>79</v>
      </c>
      <c r="P42" s="97" t="s">
        <v>81</v>
      </c>
      <c r="Q42" s="54" t="s">
        <v>868</v>
      </c>
      <c r="R42" s="99" t="s">
        <v>144</v>
      </c>
      <c r="S42" s="99" t="s">
        <v>125</v>
      </c>
      <c r="T42" s="97" t="s">
        <v>126</v>
      </c>
      <c r="U42" s="54" t="s">
        <v>869</v>
      </c>
      <c r="V42" s="97" t="s">
        <v>340</v>
      </c>
      <c r="W42" s="54" t="s">
        <v>341</v>
      </c>
      <c r="X42" s="54" t="s">
        <v>341</v>
      </c>
      <c r="Y42" s="54" t="s">
        <v>341</v>
      </c>
      <c r="Z42" s="54" t="s">
        <v>341</v>
      </c>
      <c r="AA42" s="54" t="s">
        <v>341</v>
      </c>
      <c r="AB42" s="54" t="s">
        <v>341</v>
      </c>
      <c r="AC42" s="54" t="s">
        <v>341</v>
      </c>
      <c r="AD42" s="54" t="s">
        <v>341</v>
      </c>
      <c r="AE42" s="54" t="s">
        <v>341</v>
      </c>
      <c r="AF42" s="54" t="s">
        <v>341</v>
      </c>
      <c r="AG42" s="54" t="s">
        <v>870</v>
      </c>
      <c r="AH42" s="54" t="s">
        <v>840</v>
      </c>
      <c r="AI42" s="54" t="s">
        <v>871</v>
      </c>
      <c r="AJ42" s="170" t="str">
        <f t="shared" si="0"/>
        <v>Antes de controles
Desde el cuadrante de probabilidad Rara vez (1) e impacto Mayor (4)
Después de controles
Hasta el cuadrante de probabilidad Rara vez (1) e impacto Moderado (3)</v>
      </c>
      <c r="AK42" s="55" t="str">
        <f t="shared" si="1"/>
        <v xml:space="preserve">Antes de controles
Desde el cuadrante de probabilidad  e impacto 
Después de controles
Hasta el cuadrante de probabilidad  e impacto </v>
      </c>
      <c r="AL42" s="70">
        <v>43350</v>
      </c>
      <c r="AM42" s="71" t="s">
        <v>345</v>
      </c>
      <c r="AN42" s="76" t="s">
        <v>842</v>
      </c>
      <c r="AO42" s="68">
        <v>43593</v>
      </c>
      <c r="AP42" s="77" t="s">
        <v>860</v>
      </c>
      <c r="AQ42" s="73" t="s">
        <v>872</v>
      </c>
      <c r="AR42" s="68">
        <v>43784</v>
      </c>
      <c r="AS42" s="71" t="s">
        <v>825</v>
      </c>
      <c r="AT42" s="76" t="s">
        <v>873</v>
      </c>
      <c r="AU42" s="68">
        <v>43895</v>
      </c>
      <c r="AV42" s="77" t="s">
        <v>392</v>
      </c>
      <c r="AW42" s="73" t="s">
        <v>874</v>
      </c>
      <c r="AX42" s="68">
        <v>44062</v>
      </c>
      <c r="AY42" s="71" t="s">
        <v>351</v>
      </c>
      <c r="AZ42" s="76" t="s">
        <v>875</v>
      </c>
      <c r="BA42" s="68" t="s">
        <v>355</v>
      </c>
      <c r="BB42" s="77" t="s">
        <v>356</v>
      </c>
      <c r="BC42" s="73" t="s">
        <v>355</v>
      </c>
      <c r="BD42" s="68" t="s">
        <v>355</v>
      </c>
      <c r="BE42" s="71" t="s">
        <v>356</v>
      </c>
      <c r="BF42" s="76" t="s">
        <v>355</v>
      </c>
      <c r="BG42" s="68" t="s">
        <v>355</v>
      </c>
      <c r="BH42" s="77" t="s">
        <v>356</v>
      </c>
      <c r="BI42" s="73" t="s">
        <v>355</v>
      </c>
      <c r="BJ42" s="68" t="s">
        <v>355</v>
      </c>
      <c r="BK42" s="71" t="s">
        <v>356</v>
      </c>
      <c r="BL42" s="76" t="s">
        <v>355</v>
      </c>
      <c r="BM42" s="68" t="s">
        <v>355</v>
      </c>
      <c r="BN42" s="77" t="s">
        <v>356</v>
      </c>
      <c r="BO42" s="73" t="s">
        <v>355</v>
      </c>
      <c r="BP42" s="68" t="s">
        <v>355</v>
      </c>
      <c r="BQ42" s="71" t="s">
        <v>356</v>
      </c>
      <c r="BR42" s="76" t="s">
        <v>355</v>
      </c>
      <c r="BS42" s="68" t="s">
        <v>355</v>
      </c>
      <c r="BT42" s="77" t="s">
        <v>356</v>
      </c>
      <c r="BU42" s="79" t="s">
        <v>355</v>
      </c>
      <c r="BV42" s="164" t="str">
        <f>IFERROR(VLOOKUP(A42,Listas!$A$2:$B$23,2,FALSE),"")</f>
        <v xml:space="preserve"> Oficina de Tecnologías de la Información y las Comunicaciones</v>
      </c>
      <c r="BW42" s="165">
        <f>_xlfn.NUMBERVALUE(MID(N42,LEN(N42)-1,1))</f>
        <v>1</v>
      </c>
      <c r="BX42" s="165">
        <f>_xlfn.NUMBERVALUE(MID(O42,LEN(O42)-1,1))</f>
        <v>4</v>
      </c>
      <c r="BY42" s="165">
        <f t="shared" si="2"/>
        <v>1</v>
      </c>
      <c r="BZ42" s="165">
        <f t="shared" si="3"/>
        <v>2</v>
      </c>
      <c r="CA42" s="97">
        <f>ROUND(AVERAGEIFS(BW:BW,A:A,A42),0)</f>
        <v>1</v>
      </c>
      <c r="CB42" s="97" t="str">
        <f t="shared" si="4"/>
        <v>Rara vez (1)</v>
      </c>
      <c r="CC42" s="97">
        <f>ROUND(AVERAGEIFS(BX:BX,A:A,A42),0)</f>
        <v>4</v>
      </c>
      <c r="CD42" s="97" t="str">
        <f t="shared" si="5"/>
        <v>Mayor (4)</v>
      </c>
      <c r="CE42" s="97">
        <f>ROUND(AVERAGEIFS(BY:BY,A:A,A42),0)</f>
        <v>1</v>
      </c>
      <c r="CF42" s="97" t="str">
        <f t="shared" si="6"/>
        <v>Rara vez (1)</v>
      </c>
      <c r="CG42" s="97">
        <f>ROUND(AVERAGEIFS(BZ:BZ,A:A,A42),0)</f>
        <v>3</v>
      </c>
      <c r="CH42" s="97" t="str">
        <f t="shared" si="7"/>
        <v>Moderado (3)</v>
      </c>
      <c r="CI42" s="97" t="str">
        <f t="shared" si="8"/>
        <v>Antes de controles
Desde el cuadrante de probabilidad Rara vez (1) e impacto Mayor (4)
Después de controles
Hasta el cuadrante de probabilidad Rara vez (1) e impacto Moderado (3)</v>
      </c>
      <c r="CR42" s="97" t="str">
        <f t="shared" si="9"/>
        <v xml:space="preserve">Antes de controles
Desde el cuadrante de probabilidad  e impacto 
Después de controles
Hasta el cuadrante de probabilidad  e impacto </v>
      </c>
    </row>
    <row r="43" spans="1:96" ht="409.5" customHeight="1" x14ac:dyDescent="0.2">
      <c r="A43" s="54" t="s">
        <v>169</v>
      </c>
      <c r="B43" s="100" t="s">
        <v>876</v>
      </c>
      <c r="C43" s="58" t="s">
        <v>40</v>
      </c>
      <c r="D43" s="56" t="s">
        <v>877</v>
      </c>
      <c r="E43" s="97" t="s">
        <v>64</v>
      </c>
      <c r="F43" s="97" t="s">
        <v>92</v>
      </c>
      <c r="G43" s="54" t="s">
        <v>878</v>
      </c>
      <c r="H43" s="54" t="s">
        <v>879</v>
      </c>
      <c r="I43" s="54" t="s">
        <v>880</v>
      </c>
      <c r="J43" s="54" t="s">
        <v>377</v>
      </c>
      <c r="K43" s="54" t="s">
        <v>335</v>
      </c>
      <c r="L43" s="54" t="s">
        <v>403</v>
      </c>
      <c r="M43" s="54" t="s">
        <v>809</v>
      </c>
      <c r="N43" s="99" t="s">
        <v>144</v>
      </c>
      <c r="O43" s="99" t="s">
        <v>79</v>
      </c>
      <c r="P43" s="97" t="s">
        <v>81</v>
      </c>
      <c r="Q43" s="54" t="s">
        <v>881</v>
      </c>
      <c r="R43" s="99" t="s">
        <v>144</v>
      </c>
      <c r="S43" s="99" t="s">
        <v>79</v>
      </c>
      <c r="T43" s="97" t="s">
        <v>81</v>
      </c>
      <c r="U43" s="54" t="s">
        <v>882</v>
      </c>
      <c r="V43" s="97" t="s">
        <v>380</v>
      </c>
      <c r="W43" s="54" t="s">
        <v>341</v>
      </c>
      <c r="X43" s="54" t="s">
        <v>341</v>
      </c>
      <c r="Y43" s="54" t="s">
        <v>341</v>
      </c>
      <c r="Z43" s="54" t="s">
        <v>341</v>
      </c>
      <c r="AA43" s="54" t="s">
        <v>341</v>
      </c>
      <c r="AB43" s="54" t="s">
        <v>812</v>
      </c>
      <c r="AC43" s="54" t="s">
        <v>813</v>
      </c>
      <c r="AD43" s="54" t="s">
        <v>883</v>
      </c>
      <c r="AE43" s="54" t="s">
        <v>815</v>
      </c>
      <c r="AF43" s="54" t="s">
        <v>816</v>
      </c>
      <c r="AG43" s="54" t="s">
        <v>884</v>
      </c>
      <c r="AH43" s="54" t="s">
        <v>885</v>
      </c>
      <c r="AI43" s="54" t="s">
        <v>886</v>
      </c>
      <c r="AJ43" s="170" t="str">
        <f t="shared" si="0"/>
        <v>Antes de controles
Desde el cuadrante de probabilidad Rara vez (1) e impacto Mayor (4)
Después de controles
Hasta el cuadrante de probabilidad Rara vez (1) e impacto Moderado (3)</v>
      </c>
      <c r="AK43" s="55" t="str">
        <f t="shared" si="1"/>
        <v xml:space="preserve">Antes de controles
Desde el cuadrante de probabilidad  e impacto 
Después de controles
Hasta el cuadrante de probabilidad  e impacto </v>
      </c>
      <c r="AL43" s="70">
        <v>43593</v>
      </c>
      <c r="AM43" s="71" t="s">
        <v>345</v>
      </c>
      <c r="AN43" s="76" t="s">
        <v>887</v>
      </c>
      <c r="AO43" s="68">
        <v>43784</v>
      </c>
      <c r="AP43" s="77" t="s">
        <v>345</v>
      </c>
      <c r="AQ43" s="73" t="s">
        <v>888</v>
      </c>
      <c r="AR43" s="68">
        <v>43895</v>
      </c>
      <c r="AS43" s="71" t="s">
        <v>615</v>
      </c>
      <c r="AT43" s="76" t="s">
        <v>889</v>
      </c>
      <c r="AU43" s="68">
        <v>44062</v>
      </c>
      <c r="AV43" s="77" t="s">
        <v>349</v>
      </c>
      <c r="AW43" s="73" t="s">
        <v>826</v>
      </c>
      <c r="AX43" s="68" t="s">
        <v>355</v>
      </c>
      <c r="AY43" s="71" t="s">
        <v>356</v>
      </c>
      <c r="AZ43" s="76" t="s">
        <v>355</v>
      </c>
      <c r="BA43" s="68" t="s">
        <v>355</v>
      </c>
      <c r="BB43" s="77" t="s">
        <v>356</v>
      </c>
      <c r="BC43" s="73" t="s">
        <v>355</v>
      </c>
      <c r="BD43" s="68" t="s">
        <v>355</v>
      </c>
      <c r="BE43" s="71" t="s">
        <v>356</v>
      </c>
      <c r="BF43" s="76" t="s">
        <v>355</v>
      </c>
      <c r="BG43" s="68" t="s">
        <v>355</v>
      </c>
      <c r="BH43" s="77" t="s">
        <v>356</v>
      </c>
      <c r="BI43" s="73" t="s">
        <v>355</v>
      </c>
      <c r="BJ43" s="68" t="s">
        <v>355</v>
      </c>
      <c r="BK43" s="71" t="s">
        <v>356</v>
      </c>
      <c r="BL43" s="76" t="s">
        <v>355</v>
      </c>
      <c r="BM43" s="68" t="s">
        <v>355</v>
      </c>
      <c r="BN43" s="77" t="s">
        <v>356</v>
      </c>
      <c r="BO43" s="73" t="s">
        <v>355</v>
      </c>
      <c r="BP43" s="68" t="s">
        <v>355</v>
      </c>
      <c r="BQ43" s="71" t="s">
        <v>356</v>
      </c>
      <c r="BR43" s="76" t="s">
        <v>355</v>
      </c>
      <c r="BS43" s="68" t="s">
        <v>355</v>
      </c>
      <c r="BT43" s="77" t="s">
        <v>356</v>
      </c>
      <c r="BU43" s="79" t="s">
        <v>355</v>
      </c>
      <c r="BV43" s="164" t="str">
        <f>IFERROR(VLOOKUP(A43,Listas!$A$2:$B$23,2,FALSE),"")</f>
        <v xml:space="preserve"> Oficina de Tecnologías de la Información y las Comunicaciones</v>
      </c>
      <c r="BW43" s="165">
        <f>_xlfn.NUMBERVALUE(MID(N43,LEN(N43)-1,1))</f>
        <v>1</v>
      </c>
      <c r="BX43" s="165">
        <f>_xlfn.NUMBERVALUE(MID(O43,LEN(O43)-1,1))</f>
        <v>4</v>
      </c>
      <c r="BY43" s="165">
        <f t="shared" si="2"/>
        <v>1</v>
      </c>
      <c r="BZ43" s="165">
        <f t="shared" si="3"/>
        <v>4</v>
      </c>
      <c r="CA43" s="97">
        <f>ROUND(AVERAGEIFS(BW:BW,A:A,A43),0)</f>
        <v>1</v>
      </c>
      <c r="CB43" s="97" t="str">
        <f t="shared" si="4"/>
        <v>Rara vez (1)</v>
      </c>
      <c r="CC43" s="97">
        <f>ROUND(AVERAGEIFS(BX:BX,A:A,A43),0)</f>
        <v>4</v>
      </c>
      <c r="CD43" s="97" t="str">
        <f t="shared" si="5"/>
        <v>Mayor (4)</v>
      </c>
      <c r="CE43" s="97">
        <f>ROUND(AVERAGEIFS(BY:BY,A:A,A43),0)</f>
        <v>1</v>
      </c>
      <c r="CF43" s="97" t="str">
        <f t="shared" si="6"/>
        <v>Rara vez (1)</v>
      </c>
      <c r="CG43" s="97">
        <f>ROUND(AVERAGEIFS(BZ:BZ,A:A,A43),0)</f>
        <v>3</v>
      </c>
      <c r="CH43" s="97" t="str">
        <f t="shared" si="7"/>
        <v>Moderado (3)</v>
      </c>
      <c r="CI43" s="97" t="str">
        <f t="shared" si="8"/>
        <v>Antes de controles
Desde el cuadrante de probabilidad Rara vez (1) e impacto Mayor (4)
Después de controles
Hasta el cuadrante de probabilidad Rara vez (1) e impacto Moderado (3)</v>
      </c>
      <c r="CR43" s="97" t="str">
        <f t="shared" si="9"/>
        <v xml:space="preserve">Antes de controles
Desde el cuadrante de probabilidad  e impacto 
Después de controles
Hasta el cuadrante de probabilidad  e impacto </v>
      </c>
    </row>
    <row r="44" spans="1:96" ht="409.5" customHeight="1" x14ac:dyDescent="0.2">
      <c r="A44" s="54" t="s">
        <v>318</v>
      </c>
      <c r="B44" s="100" t="s">
        <v>890</v>
      </c>
      <c r="C44" s="58" t="s">
        <v>40</v>
      </c>
      <c r="D44" s="56" t="s">
        <v>891</v>
      </c>
      <c r="E44" s="97" t="s">
        <v>64</v>
      </c>
      <c r="F44" s="97" t="s">
        <v>42</v>
      </c>
      <c r="G44" s="54" t="s">
        <v>892</v>
      </c>
      <c r="H44" s="54" t="s">
        <v>375</v>
      </c>
      <c r="I44" s="54" t="s">
        <v>893</v>
      </c>
      <c r="J44" s="54" t="s">
        <v>377</v>
      </c>
      <c r="K44" s="54" t="s">
        <v>335</v>
      </c>
      <c r="L44" s="54" t="s">
        <v>403</v>
      </c>
      <c r="M44" s="54" t="s">
        <v>466</v>
      </c>
      <c r="N44" s="99" t="s">
        <v>144</v>
      </c>
      <c r="O44" s="99" t="s">
        <v>79</v>
      </c>
      <c r="P44" s="97" t="s">
        <v>81</v>
      </c>
      <c r="Q44" s="54" t="s">
        <v>894</v>
      </c>
      <c r="R44" s="99" t="s">
        <v>144</v>
      </c>
      <c r="S44" s="99" t="s">
        <v>79</v>
      </c>
      <c r="T44" s="97" t="s">
        <v>81</v>
      </c>
      <c r="U44" s="54" t="s">
        <v>895</v>
      </c>
      <c r="V44" s="97" t="s">
        <v>380</v>
      </c>
      <c r="W44" s="54" t="s">
        <v>341</v>
      </c>
      <c r="X44" s="54" t="s">
        <v>341</v>
      </c>
      <c r="Y44" s="54" t="s">
        <v>341</v>
      </c>
      <c r="Z44" s="54" t="s">
        <v>341</v>
      </c>
      <c r="AA44" s="54" t="s">
        <v>341</v>
      </c>
      <c r="AB44" s="54" t="s">
        <v>896</v>
      </c>
      <c r="AC44" s="54" t="s">
        <v>897</v>
      </c>
      <c r="AD44" s="54" t="s">
        <v>898</v>
      </c>
      <c r="AE44" s="54" t="s">
        <v>899</v>
      </c>
      <c r="AF44" s="54" t="s">
        <v>900</v>
      </c>
      <c r="AG44" s="54" t="s">
        <v>901</v>
      </c>
      <c r="AH44" s="54" t="s">
        <v>902</v>
      </c>
      <c r="AI44" s="54" t="s">
        <v>903</v>
      </c>
      <c r="AJ44" s="170" t="str">
        <f t="shared" si="0"/>
        <v>Antes de controles
Desde el cuadrante de probabilidad Rara vez (1) e impacto Mayor (4)
Después de controles
Hasta el cuadrante de probabilidad Rara vez (1) e impacto Moderado (3)</v>
      </c>
      <c r="AK44" s="55" t="str">
        <f t="shared" si="1"/>
        <v xml:space="preserve">Antes de controles
Desde el cuadrante de probabilidad  e impacto 
Después de controles
Hasta el cuadrante de probabilidad  e impacto </v>
      </c>
      <c r="AL44" s="70">
        <v>43496</v>
      </c>
      <c r="AM44" s="71" t="s">
        <v>345</v>
      </c>
      <c r="AN44" s="76" t="s">
        <v>842</v>
      </c>
      <c r="AO44" s="68">
        <v>43594</v>
      </c>
      <c r="AP44" s="77" t="s">
        <v>345</v>
      </c>
      <c r="AQ44" s="73" t="s">
        <v>904</v>
      </c>
      <c r="AR44" s="68">
        <v>43902</v>
      </c>
      <c r="AS44" s="71" t="s">
        <v>615</v>
      </c>
      <c r="AT44" s="76" t="s">
        <v>616</v>
      </c>
      <c r="AU44" s="68">
        <v>44075</v>
      </c>
      <c r="AV44" s="77" t="s">
        <v>585</v>
      </c>
      <c r="AW44" s="73" t="s">
        <v>905</v>
      </c>
      <c r="AX44" s="68" t="s">
        <v>355</v>
      </c>
      <c r="AY44" s="71" t="s">
        <v>356</v>
      </c>
      <c r="AZ44" s="76" t="s">
        <v>355</v>
      </c>
      <c r="BA44" s="68" t="s">
        <v>355</v>
      </c>
      <c r="BB44" s="77" t="s">
        <v>356</v>
      </c>
      <c r="BC44" s="73" t="s">
        <v>355</v>
      </c>
      <c r="BD44" s="68" t="s">
        <v>355</v>
      </c>
      <c r="BE44" s="71" t="s">
        <v>356</v>
      </c>
      <c r="BF44" s="76" t="s">
        <v>355</v>
      </c>
      <c r="BG44" s="68" t="s">
        <v>355</v>
      </c>
      <c r="BH44" s="77" t="s">
        <v>356</v>
      </c>
      <c r="BI44" s="73" t="s">
        <v>355</v>
      </c>
      <c r="BJ44" s="68" t="s">
        <v>355</v>
      </c>
      <c r="BK44" s="71" t="s">
        <v>356</v>
      </c>
      <c r="BL44" s="76" t="s">
        <v>355</v>
      </c>
      <c r="BM44" s="68" t="s">
        <v>355</v>
      </c>
      <c r="BN44" s="77" t="s">
        <v>356</v>
      </c>
      <c r="BO44" s="73" t="s">
        <v>355</v>
      </c>
      <c r="BP44" s="68" t="s">
        <v>355</v>
      </c>
      <c r="BQ44" s="71" t="s">
        <v>356</v>
      </c>
      <c r="BR44" s="76" t="s">
        <v>355</v>
      </c>
      <c r="BS44" s="68" t="s">
        <v>355</v>
      </c>
      <c r="BT44" s="77" t="s">
        <v>356</v>
      </c>
      <c r="BU44" s="79" t="s">
        <v>355</v>
      </c>
      <c r="BV44" s="164" t="str">
        <f>IFERROR(VLOOKUP(A44,Listas!$A$2:$B$23,2,FALSE),"")</f>
        <v xml:space="preserve"> Oficina de Control Interno </v>
      </c>
      <c r="BW44" s="165">
        <f>_xlfn.NUMBERVALUE(MID(N44,LEN(N44)-1,1))</f>
        <v>1</v>
      </c>
      <c r="BX44" s="165">
        <f>_xlfn.NUMBERVALUE(MID(O44,LEN(O44)-1,1))</f>
        <v>4</v>
      </c>
      <c r="BY44" s="165">
        <f t="shared" si="2"/>
        <v>1</v>
      </c>
      <c r="BZ44" s="165">
        <f t="shared" si="3"/>
        <v>4</v>
      </c>
      <c r="CA44" s="97">
        <f>ROUND(AVERAGEIFS(BW:BW,A:A,A44),0)</f>
        <v>1</v>
      </c>
      <c r="CB44" s="97" t="str">
        <f t="shared" si="4"/>
        <v>Rara vez (1)</v>
      </c>
      <c r="CC44" s="97">
        <f>ROUND(AVERAGEIFS(BX:BX,A:A,A44),0)</f>
        <v>4</v>
      </c>
      <c r="CD44" s="97" t="str">
        <f t="shared" si="5"/>
        <v>Mayor (4)</v>
      </c>
      <c r="CE44" s="97">
        <f>ROUND(AVERAGEIFS(BY:BY,A:A,A44),0)</f>
        <v>1</v>
      </c>
      <c r="CF44" s="97" t="str">
        <f t="shared" si="6"/>
        <v>Rara vez (1)</v>
      </c>
      <c r="CG44" s="97">
        <f>ROUND(AVERAGEIFS(BZ:BZ,A:A,A44),0)</f>
        <v>3</v>
      </c>
      <c r="CH44" s="97" t="str">
        <f t="shared" si="7"/>
        <v>Moderado (3)</v>
      </c>
      <c r="CI44" s="97" t="str">
        <f t="shared" si="8"/>
        <v>Antes de controles
Desde el cuadrante de probabilidad Rara vez (1) e impacto Mayor (4)
Después de controles
Hasta el cuadrante de probabilidad Rara vez (1) e impacto Moderado (3)</v>
      </c>
      <c r="CR44" s="97" t="str">
        <f t="shared" si="9"/>
        <v xml:space="preserve">Antes de controles
Desde el cuadrante de probabilidad  e impacto 
Después de controles
Hasta el cuadrante de probabilidad  e impacto </v>
      </c>
    </row>
    <row r="45" spans="1:96" ht="409.5" customHeight="1" x14ac:dyDescent="0.2">
      <c r="A45" s="54" t="s">
        <v>318</v>
      </c>
      <c r="B45" s="100" t="s">
        <v>890</v>
      </c>
      <c r="C45" s="58" t="s">
        <v>150</v>
      </c>
      <c r="D45" s="56" t="s">
        <v>906</v>
      </c>
      <c r="E45" s="97" t="s">
        <v>64</v>
      </c>
      <c r="F45" s="97" t="s">
        <v>42</v>
      </c>
      <c r="G45" s="54" t="s">
        <v>907</v>
      </c>
      <c r="H45" s="54" t="s">
        <v>375</v>
      </c>
      <c r="I45" s="54" t="s">
        <v>908</v>
      </c>
      <c r="J45" s="54" t="s">
        <v>377</v>
      </c>
      <c r="K45" s="54" t="s">
        <v>335</v>
      </c>
      <c r="L45" s="54" t="s">
        <v>403</v>
      </c>
      <c r="M45" s="54" t="s">
        <v>466</v>
      </c>
      <c r="N45" s="99" t="s">
        <v>144</v>
      </c>
      <c r="O45" s="99" t="s">
        <v>79</v>
      </c>
      <c r="P45" s="97" t="s">
        <v>81</v>
      </c>
      <c r="Q45" s="54" t="s">
        <v>894</v>
      </c>
      <c r="R45" s="99" t="s">
        <v>144</v>
      </c>
      <c r="S45" s="99" t="s">
        <v>79</v>
      </c>
      <c r="T45" s="97" t="s">
        <v>81</v>
      </c>
      <c r="U45" s="54" t="s">
        <v>895</v>
      </c>
      <c r="V45" s="97" t="s">
        <v>380</v>
      </c>
      <c r="W45" s="54" t="s">
        <v>341</v>
      </c>
      <c r="X45" s="54" t="s">
        <v>341</v>
      </c>
      <c r="Y45" s="54" t="s">
        <v>341</v>
      </c>
      <c r="Z45" s="54" t="s">
        <v>341</v>
      </c>
      <c r="AA45" s="54" t="s">
        <v>341</v>
      </c>
      <c r="AB45" s="54" t="s">
        <v>909</v>
      </c>
      <c r="AC45" s="54" t="s">
        <v>897</v>
      </c>
      <c r="AD45" s="54" t="s">
        <v>898</v>
      </c>
      <c r="AE45" s="54" t="s">
        <v>910</v>
      </c>
      <c r="AF45" s="54" t="s">
        <v>900</v>
      </c>
      <c r="AG45" s="54" t="s">
        <v>911</v>
      </c>
      <c r="AH45" s="54" t="s">
        <v>912</v>
      </c>
      <c r="AI45" s="54" t="s">
        <v>913</v>
      </c>
      <c r="AJ45" s="170" t="str">
        <f t="shared" si="0"/>
        <v>Antes de controles
Desde el cuadrante de probabilidad Rara vez (1) e impacto Mayor (4)
Después de controles
Hasta el cuadrante de probabilidad Rara vez (1) e impacto Moderado (3)</v>
      </c>
      <c r="AK45" s="55" t="str">
        <f t="shared" si="1"/>
        <v xml:space="preserve">Antes de controles
Desde el cuadrante de probabilidad  e impacto 
Después de controles
Hasta el cuadrante de probabilidad  e impacto </v>
      </c>
      <c r="AL45" s="70">
        <v>43496</v>
      </c>
      <c r="AM45" s="71" t="s">
        <v>345</v>
      </c>
      <c r="AN45" s="76" t="s">
        <v>842</v>
      </c>
      <c r="AO45" s="68">
        <v>43594</v>
      </c>
      <c r="AP45" s="77" t="s">
        <v>345</v>
      </c>
      <c r="AQ45" s="73" t="s">
        <v>904</v>
      </c>
      <c r="AR45" s="68">
        <v>43902</v>
      </c>
      <c r="AS45" s="71" t="s">
        <v>615</v>
      </c>
      <c r="AT45" s="76" t="s">
        <v>616</v>
      </c>
      <c r="AU45" s="68">
        <v>44075</v>
      </c>
      <c r="AV45" s="77" t="s">
        <v>585</v>
      </c>
      <c r="AW45" s="73" t="s">
        <v>905</v>
      </c>
      <c r="AX45" s="68" t="s">
        <v>355</v>
      </c>
      <c r="AY45" s="71" t="s">
        <v>356</v>
      </c>
      <c r="AZ45" s="76" t="s">
        <v>355</v>
      </c>
      <c r="BA45" s="68" t="s">
        <v>355</v>
      </c>
      <c r="BB45" s="77" t="s">
        <v>356</v>
      </c>
      <c r="BC45" s="73" t="s">
        <v>355</v>
      </c>
      <c r="BD45" s="68" t="s">
        <v>355</v>
      </c>
      <c r="BE45" s="71" t="s">
        <v>356</v>
      </c>
      <c r="BF45" s="76" t="s">
        <v>355</v>
      </c>
      <c r="BG45" s="68" t="s">
        <v>355</v>
      </c>
      <c r="BH45" s="77" t="s">
        <v>356</v>
      </c>
      <c r="BI45" s="73" t="s">
        <v>355</v>
      </c>
      <c r="BJ45" s="68" t="s">
        <v>355</v>
      </c>
      <c r="BK45" s="71" t="s">
        <v>356</v>
      </c>
      <c r="BL45" s="76" t="s">
        <v>355</v>
      </c>
      <c r="BM45" s="68" t="s">
        <v>355</v>
      </c>
      <c r="BN45" s="77" t="s">
        <v>356</v>
      </c>
      <c r="BO45" s="73" t="s">
        <v>355</v>
      </c>
      <c r="BP45" s="68" t="s">
        <v>355</v>
      </c>
      <c r="BQ45" s="71" t="s">
        <v>356</v>
      </c>
      <c r="BR45" s="76" t="s">
        <v>355</v>
      </c>
      <c r="BS45" s="68" t="s">
        <v>355</v>
      </c>
      <c r="BT45" s="77" t="s">
        <v>356</v>
      </c>
      <c r="BU45" s="79" t="s">
        <v>355</v>
      </c>
      <c r="BV45" s="164" t="str">
        <f>IFERROR(VLOOKUP(A45,Listas!$A$2:$B$23,2,FALSE),"")</f>
        <v xml:space="preserve"> Oficina de Control Interno </v>
      </c>
      <c r="BW45" s="165">
        <f>_xlfn.NUMBERVALUE(MID(N45,LEN(N45)-1,1))</f>
        <v>1</v>
      </c>
      <c r="BX45" s="165">
        <f>_xlfn.NUMBERVALUE(MID(O45,LEN(O45)-1,1))</f>
        <v>4</v>
      </c>
      <c r="BY45" s="165">
        <f t="shared" si="2"/>
        <v>1</v>
      </c>
      <c r="BZ45" s="165">
        <f t="shared" si="3"/>
        <v>4</v>
      </c>
      <c r="CA45" s="97">
        <f>ROUND(AVERAGEIFS(BW:BW,A:A,A45),0)</f>
        <v>1</v>
      </c>
      <c r="CB45" s="97" t="str">
        <f t="shared" si="4"/>
        <v>Rara vez (1)</v>
      </c>
      <c r="CC45" s="97">
        <f>ROUND(AVERAGEIFS(BX:BX,A:A,A45),0)</f>
        <v>4</v>
      </c>
      <c r="CD45" s="97" t="str">
        <f t="shared" si="5"/>
        <v>Mayor (4)</v>
      </c>
      <c r="CE45" s="97">
        <f>ROUND(AVERAGEIFS(BY:BY,A:A,A45),0)</f>
        <v>1</v>
      </c>
      <c r="CF45" s="97" t="str">
        <f t="shared" si="6"/>
        <v>Rara vez (1)</v>
      </c>
      <c r="CG45" s="97">
        <f>ROUND(AVERAGEIFS(BZ:BZ,A:A,A45),0)</f>
        <v>3</v>
      </c>
      <c r="CH45" s="97" t="str">
        <f t="shared" si="7"/>
        <v>Moderado (3)</v>
      </c>
      <c r="CI45" s="97" t="str">
        <f t="shared" si="8"/>
        <v>Antes de controles
Desde el cuadrante de probabilidad Rara vez (1) e impacto Mayor (4)
Después de controles
Hasta el cuadrante de probabilidad Rara vez (1) e impacto Moderado (3)</v>
      </c>
      <c r="CR45" s="97" t="str">
        <f t="shared" si="9"/>
        <v xml:space="preserve">Antes de controles
Desde el cuadrante de probabilidad  e impacto 
Después de controles
Hasta el cuadrante de probabilidad  e impacto </v>
      </c>
    </row>
    <row r="46" spans="1:96" ht="409.5" customHeight="1" x14ac:dyDescent="0.2">
      <c r="A46" s="54" t="s">
        <v>318</v>
      </c>
      <c r="B46" s="100" t="s">
        <v>914</v>
      </c>
      <c r="C46" s="58" t="s">
        <v>39</v>
      </c>
      <c r="D46" s="56" t="s">
        <v>915</v>
      </c>
      <c r="E46" s="97" t="s">
        <v>35</v>
      </c>
      <c r="F46" s="97" t="s">
        <v>152</v>
      </c>
      <c r="G46" s="54" t="s">
        <v>916</v>
      </c>
      <c r="H46" s="54" t="s">
        <v>917</v>
      </c>
      <c r="I46" s="54" t="s">
        <v>918</v>
      </c>
      <c r="J46" s="54" t="s">
        <v>590</v>
      </c>
      <c r="K46" s="54" t="s">
        <v>335</v>
      </c>
      <c r="L46" s="54" t="s">
        <v>403</v>
      </c>
      <c r="M46" s="54" t="s">
        <v>466</v>
      </c>
      <c r="N46" s="99" t="s">
        <v>144</v>
      </c>
      <c r="O46" s="99" t="s">
        <v>104</v>
      </c>
      <c r="P46" s="97" t="s">
        <v>105</v>
      </c>
      <c r="Q46" s="54" t="s">
        <v>919</v>
      </c>
      <c r="R46" s="99" t="s">
        <v>144</v>
      </c>
      <c r="S46" s="99" t="s">
        <v>145</v>
      </c>
      <c r="T46" s="97" t="s">
        <v>126</v>
      </c>
      <c r="U46" s="54" t="s">
        <v>920</v>
      </c>
      <c r="V46" s="97" t="s">
        <v>340</v>
      </c>
      <c r="W46" s="54" t="s">
        <v>341</v>
      </c>
      <c r="X46" s="54" t="s">
        <v>341</v>
      </c>
      <c r="Y46" s="54" t="s">
        <v>341</v>
      </c>
      <c r="Z46" s="54" t="s">
        <v>341</v>
      </c>
      <c r="AA46" s="54" t="s">
        <v>341</v>
      </c>
      <c r="AB46" s="54" t="s">
        <v>341</v>
      </c>
      <c r="AC46" s="54" t="s">
        <v>341</v>
      </c>
      <c r="AD46" s="54" t="s">
        <v>341</v>
      </c>
      <c r="AE46" s="54" t="s">
        <v>341</v>
      </c>
      <c r="AF46" s="54" t="s">
        <v>341</v>
      </c>
      <c r="AG46" s="54" t="s">
        <v>921</v>
      </c>
      <c r="AH46" s="54" t="s">
        <v>912</v>
      </c>
      <c r="AI46" s="54" t="s">
        <v>922</v>
      </c>
      <c r="AJ46" s="170" t="str">
        <f t="shared" si="0"/>
        <v>Antes de controles
Desde el cuadrante de probabilidad Rara vez (1) e impacto Mayor (4)
Después de controles
Hasta el cuadrante de probabilidad Rara vez (1) e impacto Moderado (3)</v>
      </c>
      <c r="AK46" s="55" t="str">
        <f t="shared" si="1"/>
        <v xml:space="preserve">Antes de controles
Desde el cuadrante de probabilidad  e impacto 
Después de controles
Hasta el cuadrante de probabilidad  e impacto </v>
      </c>
      <c r="AL46" s="70">
        <v>43349</v>
      </c>
      <c r="AM46" s="71" t="s">
        <v>345</v>
      </c>
      <c r="AN46" s="76" t="s">
        <v>842</v>
      </c>
      <c r="AO46" s="68">
        <v>43594</v>
      </c>
      <c r="AP46" s="77" t="s">
        <v>345</v>
      </c>
      <c r="AQ46" s="73" t="s">
        <v>923</v>
      </c>
      <c r="AR46" s="68">
        <v>43902</v>
      </c>
      <c r="AS46" s="71" t="s">
        <v>351</v>
      </c>
      <c r="AT46" s="76" t="s">
        <v>924</v>
      </c>
      <c r="AU46" s="68">
        <v>44075</v>
      </c>
      <c r="AV46" s="77" t="s">
        <v>353</v>
      </c>
      <c r="AW46" s="73" t="s">
        <v>925</v>
      </c>
      <c r="AX46" s="68" t="s">
        <v>355</v>
      </c>
      <c r="AY46" s="71" t="s">
        <v>356</v>
      </c>
      <c r="AZ46" s="76" t="s">
        <v>355</v>
      </c>
      <c r="BA46" s="68" t="s">
        <v>355</v>
      </c>
      <c r="BB46" s="77" t="s">
        <v>356</v>
      </c>
      <c r="BC46" s="73" t="s">
        <v>355</v>
      </c>
      <c r="BD46" s="68" t="s">
        <v>355</v>
      </c>
      <c r="BE46" s="71" t="s">
        <v>356</v>
      </c>
      <c r="BF46" s="76" t="s">
        <v>355</v>
      </c>
      <c r="BG46" s="68" t="s">
        <v>355</v>
      </c>
      <c r="BH46" s="77" t="s">
        <v>356</v>
      </c>
      <c r="BI46" s="73" t="s">
        <v>355</v>
      </c>
      <c r="BJ46" s="68" t="s">
        <v>355</v>
      </c>
      <c r="BK46" s="71" t="s">
        <v>356</v>
      </c>
      <c r="BL46" s="76" t="s">
        <v>355</v>
      </c>
      <c r="BM46" s="68" t="s">
        <v>355</v>
      </c>
      <c r="BN46" s="77" t="s">
        <v>356</v>
      </c>
      <c r="BO46" s="73" t="s">
        <v>355</v>
      </c>
      <c r="BP46" s="68" t="s">
        <v>355</v>
      </c>
      <c r="BQ46" s="71" t="s">
        <v>356</v>
      </c>
      <c r="BR46" s="76" t="s">
        <v>355</v>
      </c>
      <c r="BS46" s="68" t="s">
        <v>355</v>
      </c>
      <c r="BT46" s="77" t="s">
        <v>356</v>
      </c>
      <c r="BU46" s="79" t="s">
        <v>355</v>
      </c>
      <c r="BV46" s="164" t="str">
        <f>IFERROR(VLOOKUP(A46,Listas!$A$2:$B$23,2,FALSE),"")</f>
        <v xml:space="preserve"> Oficina de Control Interno </v>
      </c>
      <c r="BW46" s="165">
        <f>_xlfn.NUMBERVALUE(MID(N46,LEN(N46)-1,1))</f>
        <v>1</v>
      </c>
      <c r="BX46" s="165">
        <f>_xlfn.NUMBERVALUE(MID(O46,LEN(O46)-1,1))</f>
        <v>3</v>
      </c>
      <c r="BY46" s="165">
        <f t="shared" si="2"/>
        <v>1</v>
      </c>
      <c r="BZ46" s="165">
        <f t="shared" si="3"/>
        <v>1</v>
      </c>
      <c r="CA46" s="97">
        <f>ROUND(AVERAGEIFS(BW:BW,A:A,A46),0)</f>
        <v>1</v>
      </c>
      <c r="CB46" s="97" t="str">
        <f t="shared" si="4"/>
        <v>Rara vez (1)</v>
      </c>
      <c r="CC46" s="97">
        <f>ROUND(AVERAGEIFS(BX:BX,A:A,A46),0)</f>
        <v>4</v>
      </c>
      <c r="CD46" s="97" t="str">
        <f t="shared" si="5"/>
        <v>Mayor (4)</v>
      </c>
      <c r="CE46" s="97">
        <f>ROUND(AVERAGEIFS(BY:BY,A:A,A46),0)</f>
        <v>1</v>
      </c>
      <c r="CF46" s="97" t="str">
        <f t="shared" si="6"/>
        <v>Rara vez (1)</v>
      </c>
      <c r="CG46" s="97">
        <f>ROUND(AVERAGEIFS(BZ:BZ,A:A,A46),0)</f>
        <v>3</v>
      </c>
      <c r="CH46" s="97" t="str">
        <f t="shared" si="7"/>
        <v>Moderado (3)</v>
      </c>
      <c r="CI46" s="97" t="str">
        <f t="shared" si="8"/>
        <v>Antes de controles
Desde el cuadrante de probabilidad Rara vez (1) e impacto Mayor (4)
Después de controles
Hasta el cuadrante de probabilidad Rara vez (1) e impacto Moderado (3)</v>
      </c>
      <c r="CR46" s="97" t="str">
        <f t="shared" si="9"/>
        <v xml:space="preserve">Antes de controles
Desde el cuadrante de probabilidad  e impacto 
Después de controles
Hasta el cuadrante de probabilidad  e impacto </v>
      </c>
    </row>
    <row r="47" spans="1:96" ht="409.5" customHeight="1" x14ac:dyDescent="0.2">
      <c r="A47" s="54" t="s">
        <v>318</v>
      </c>
      <c r="B47" s="100" t="s">
        <v>926</v>
      </c>
      <c r="C47" s="58" t="s">
        <v>39</v>
      </c>
      <c r="D47" s="56" t="s">
        <v>927</v>
      </c>
      <c r="E47" s="97" t="s">
        <v>35</v>
      </c>
      <c r="F47" s="97" t="s">
        <v>152</v>
      </c>
      <c r="G47" s="54" t="s">
        <v>928</v>
      </c>
      <c r="H47" s="54" t="s">
        <v>917</v>
      </c>
      <c r="I47" s="54" t="s">
        <v>929</v>
      </c>
      <c r="J47" s="54" t="s">
        <v>590</v>
      </c>
      <c r="K47" s="54" t="s">
        <v>335</v>
      </c>
      <c r="L47" s="54" t="s">
        <v>403</v>
      </c>
      <c r="M47" s="54" t="s">
        <v>466</v>
      </c>
      <c r="N47" s="99" t="s">
        <v>144</v>
      </c>
      <c r="O47" s="99" t="s">
        <v>104</v>
      </c>
      <c r="P47" s="97" t="s">
        <v>105</v>
      </c>
      <c r="Q47" s="54" t="s">
        <v>919</v>
      </c>
      <c r="R47" s="99" t="s">
        <v>144</v>
      </c>
      <c r="S47" s="99" t="s">
        <v>145</v>
      </c>
      <c r="T47" s="97" t="s">
        <v>126</v>
      </c>
      <c r="U47" s="54" t="s">
        <v>920</v>
      </c>
      <c r="V47" s="97" t="s">
        <v>340</v>
      </c>
      <c r="W47" s="54" t="s">
        <v>341</v>
      </c>
      <c r="X47" s="54" t="s">
        <v>341</v>
      </c>
      <c r="Y47" s="54" t="s">
        <v>341</v>
      </c>
      <c r="Z47" s="54" t="s">
        <v>341</v>
      </c>
      <c r="AA47" s="54" t="s">
        <v>341</v>
      </c>
      <c r="AB47" s="54" t="s">
        <v>341</v>
      </c>
      <c r="AC47" s="54" t="s">
        <v>341</v>
      </c>
      <c r="AD47" s="54" t="s">
        <v>341</v>
      </c>
      <c r="AE47" s="54" t="s">
        <v>341</v>
      </c>
      <c r="AF47" s="54" t="s">
        <v>341</v>
      </c>
      <c r="AG47" s="54" t="s">
        <v>930</v>
      </c>
      <c r="AH47" s="54" t="s">
        <v>931</v>
      </c>
      <c r="AI47" s="54" t="s">
        <v>932</v>
      </c>
      <c r="AJ47" s="170" t="str">
        <f t="shared" si="0"/>
        <v>Antes de controles
Desde el cuadrante de probabilidad Rara vez (1) e impacto Mayor (4)
Después de controles
Hasta el cuadrante de probabilidad Rara vez (1) e impacto Moderado (3)</v>
      </c>
      <c r="AK47" s="55" t="str">
        <f t="shared" si="1"/>
        <v xml:space="preserve">Antes de controles
Desde el cuadrante de probabilidad  e impacto 
Después de controles
Hasta el cuadrante de probabilidad  e impacto </v>
      </c>
      <c r="AL47" s="70">
        <v>43349</v>
      </c>
      <c r="AM47" s="71" t="s">
        <v>345</v>
      </c>
      <c r="AN47" s="76" t="s">
        <v>842</v>
      </c>
      <c r="AO47" s="68">
        <v>43594</v>
      </c>
      <c r="AP47" s="77" t="s">
        <v>345</v>
      </c>
      <c r="AQ47" s="73" t="s">
        <v>933</v>
      </c>
      <c r="AR47" s="68">
        <v>43902</v>
      </c>
      <c r="AS47" s="71" t="s">
        <v>351</v>
      </c>
      <c r="AT47" s="76" t="s">
        <v>924</v>
      </c>
      <c r="AU47" s="68">
        <v>44075</v>
      </c>
      <c r="AV47" s="77" t="s">
        <v>353</v>
      </c>
      <c r="AW47" s="73" t="s">
        <v>934</v>
      </c>
      <c r="AX47" s="68" t="s">
        <v>355</v>
      </c>
      <c r="AY47" s="71" t="s">
        <v>356</v>
      </c>
      <c r="AZ47" s="76" t="s">
        <v>355</v>
      </c>
      <c r="BA47" s="68" t="s">
        <v>355</v>
      </c>
      <c r="BB47" s="77" t="s">
        <v>356</v>
      </c>
      <c r="BC47" s="73" t="s">
        <v>355</v>
      </c>
      <c r="BD47" s="68" t="s">
        <v>355</v>
      </c>
      <c r="BE47" s="71" t="s">
        <v>356</v>
      </c>
      <c r="BF47" s="76" t="s">
        <v>355</v>
      </c>
      <c r="BG47" s="68" t="s">
        <v>355</v>
      </c>
      <c r="BH47" s="77" t="s">
        <v>356</v>
      </c>
      <c r="BI47" s="73" t="s">
        <v>355</v>
      </c>
      <c r="BJ47" s="68" t="s">
        <v>355</v>
      </c>
      <c r="BK47" s="71" t="s">
        <v>356</v>
      </c>
      <c r="BL47" s="76" t="s">
        <v>355</v>
      </c>
      <c r="BM47" s="68" t="s">
        <v>355</v>
      </c>
      <c r="BN47" s="77" t="s">
        <v>356</v>
      </c>
      <c r="BO47" s="73" t="s">
        <v>355</v>
      </c>
      <c r="BP47" s="68" t="s">
        <v>355</v>
      </c>
      <c r="BQ47" s="71" t="s">
        <v>356</v>
      </c>
      <c r="BR47" s="76" t="s">
        <v>355</v>
      </c>
      <c r="BS47" s="68" t="s">
        <v>355</v>
      </c>
      <c r="BT47" s="77" t="s">
        <v>356</v>
      </c>
      <c r="BU47" s="79" t="s">
        <v>355</v>
      </c>
      <c r="BV47" s="164" t="str">
        <f>IFERROR(VLOOKUP(A47,Listas!$A$2:$B$23,2,FALSE),"")</f>
        <v xml:space="preserve"> Oficina de Control Interno </v>
      </c>
      <c r="BW47" s="165">
        <f>_xlfn.NUMBERVALUE(MID(N47,LEN(N47)-1,1))</f>
        <v>1</v>
      </c>
      <c r="BX47" s="165">
        <f>_xlfn.NUMBERVALUE(MID(O47,LEN(O47)-1,1))</f>
        <v>3</v>
      </c>
      <c r="BY47" s="165">
        <f t="shared" si="2"/>
        <v>1</v>
      </c>
      <c r="BZ47" s="165">
        <f t="shared" si="3"/>
        <v>1</v>
      </c>
      <c r="CA47" s="97">
        <f>ROUND(AVERAGEIFS(BW:BW,A:A,A47),0)</f>
        <v>1</v>
      </c>
      <c r="CB47" s="97" t="str">
        <f t="shared" si="4"/>
        <v>Rara vez (1)</v>
      </c>
      <c r="CC47" s="97">
        <f>ROUND(AVERAGEIFS(BX:BX,A:A,A47),0)</f>
        <v>4</v>
      </c>
      <c r="CD47" s="97" t="str">
        <f t="shared" si="5"/>
        <v>Mayor (4)</v>
      </c>
      <c r="CE47" s="97">
        <f>ROUND(AVERAGEIFS(BY:BY,A:A,A47),0)</f>
        <v>1</v>
      </c>
      <c r="CF47" s="97" t="str">
        <f t="shared" si="6"/>
        <v>Rara vez (1)</v>
      </c>
      <c r="CG47" s="97">
        <f>ROUND(AVERAGEIFS(BZ:BZ,A:A,A47),0)</f>
        <v>3</v>
      </c>
      <c r="CH47" s="97" t="str">
        <f t="shared" si="7"/>
        <v>Moderado (3)</v>
      </c>
      <c r="CI47" s="97" t="str">
        <f t="shared" si="8"/>
        <v>Antes de controles
Desde el cuadrante de probabilidad Rara vez (1) e impacto Mayor (4)
Después de controles
Hasta el cuadrante de probabilidad Rara vez (1) e impacto Moderado (3)</v>
      </c>
      <c r="CR47" s="97" t="str">
        <f t="shared" si="9"/>
        <v xml:space="preserve">Antes de controles
Desde el cuadrante de probabilidad  e impacto 
Después de controles
Hasta el cuadrante de probabilidad  e impacto </v>
      </c>
    </row>
    <row r="48" spans="1:96" ht="409.5" customHeight="1" x14ac:dyDescent="0.2">
      <c r="A48" s="54" t="s">
        <v>182</v>
      </c>
      <c r="B48" s="100" t="s">
        <v>935</v>
      </c>
      <c r="C48" s="58" t="s">
        <v>93</v>
      </c>
      <c r="D48" s="56" t="s">
        <v>936</v>
      </c>
      <c r="E48" s="97" t="s">
        <v>35</v>
      </c>
      <c r="F48" s="97" t="s">
        <v>152</v>
      </c>
      <c r="G48" s="54" t="s">
        <v>937</v>
      </c>
      <c r="H48" s="54" t="s">
        <v>938</v>
      </c>
      <c r="I48" s="54" t="s">
        <v>939</v>
      </c>
      <c r="J48" s="54" t="s">
        <v>940</v>
      </c>
      <c r="K48" s="54" t="s">
        <v>941</v>
      </c>
      <c r="L48" s="54" t="s">
        <v>942</v>
      </c>
      <c r="M48" s="54" t="s">
        <v>663</v>
      </c>
      <c r="N48" s="99" t="s">
        <v>103</v>
      </c>
      <c r="O48" s="99" t="s">
        <v>79</v>
      </c>
      <c r="P48" s="97" t="s">
        <v>54</v>
      </c>
      <c r="Q48" s="54" t="s">
        <v>943</v>
      </c>
      <c r="R48" s="99" t="s">
        <v>124</v>
      </c>
      <c r="S48" s="99" t="s">
        <v>125</v>
      </c>
      <c r="T48" s="97" t="s">
        <v>126</v>
      </c>
      <c r="U48" s="54" t="s">
        <v>944</v>
      </c>
      <c r="V48" s="97" t="s">
        <v>380</v>
      </c>
      <c r="W48" s="54" t="s">
        <v>945</v>
      </c>
      <c r="X48" s="54" t="s">
        <v>946</v>
      </c>
      <c r="Y48" s="54" t="s">
        <v>947</v>
      </c>
      <c r="Z48" s="54" t="s">
        <v>948</v>
      </c>
      <c r="AA48" s="54" t="s">
        <v>949</v>
      </c>
      <c r="AB48" s="54" t="s">
        <v>341</v>
      </c>
      <c r="AC48" s="54" t="s">
        <v>341</v>
      </c>
      <c r="AD48" s="54" t="s">
        <v>341</v>
      </c>
      <c r="AE48" s="54" t="s">
        <v>341</v>
      </c>
      <c r="AF48" s="54" t="s">
        <v>341</v>
      </c>
      <c r="AG48" s="54" t="s">
        <v>950</v>
      </c>
      <c r="AH48" s="54" t="s">
        <v>951</v>
      </c>
      <c r="AI48" s="54" t="s">
        <v>952</v>
      </c>
      <c r="AJ48" s="170" t="str">
        <f t="shared" si="0"/>
        <v>Antes de controles
Desde el cuadrante de probabilidad Improbable (2) e impacto Mayor (4)
Después de controles
Hasta el cuadrante de probabilidad Improbable (2) e impacto Menor (2)</v>
      </c>
      <c r="AK48" s="55" t="str">
        <f t="shared" si="1"/>
        <v xml:space="preserve">Antes de controles
Desde el cuadrante de probabilidad  e impacto 
Después de controles
Hasta el cuadrante de probabilidad  e impacto </v>
      </c>
      <c r="AL48" s="70">
        <v>43350</v>
      </c>
      <c r="AM48" s="71" t="s">
        <v>345</v>
      </c>
      <c r="AN48" s="76" t="s">
        <v>953</v>
      </c>
      <c r="AO48" s="68">
        <v>43593</v>
      </c>
      <c r="AP48" s="77" t="s">
        <v>483</v>
      </c>
      <c r="AQ48" s="73" t="s">
        <v>954</v>
      </c>
      <c r="AR48" s="68">
        <v>43761</v>
      </c>
      <c r="AS48" s="71" t="s">
        <v>456</v>
      </c>
      <c r="AT48" s="76" t="s">
        <v>955</v>
      </c>
      <c r="AU48" s="68">
        <v>43929</v>
      </c>
      <c r="AV48" s="77" t="s">
        <v>956</v>
      </c>
      <c r="AW48" s="73" t="s">
        <v>957</v>
      </c>
      <c r="AX48" s="68" t="s">
        <v>355</v>
      </c>
      <c r="AY48" s="71" t="s">
        <v>356</v>
      </c>
      <c r="AZ48" s="76" t="s">
        <v>355</v>
      </c>
      <c r="BA48" s="68" t="s">
        <v>355</v>
      </c>
      <c r="BB48" s="77" t="s">
        <v>356</v>
      </c>
      <c r="BC48" s="73" t="s">
        <v>355</v>
      </c>
      <c r="BD48" s="68" t="s">
        <v>355</v>
      </c>
      <c r="BE48" s="71" t="s">
        <v>356</v>
      </c>
      <c r="BF48" s="76" t="s">
        <v>355</v>
      </c>
      <c r="BG48" s="68" t="s">
        <v>355</v>
      </c>
      <c r="BH48" s="77" t="s">
        <v>356</v>
      </c>
      <c r="BI48" s="73" t="s">
        <v>355</v>
      </c>
      <c r="BJ48" s="68" t="s">
        <v>355</v>
      </c>
      <c r="BK48" s="71" t="s">
        <v>356</v>
      </c>
      <c r="BL48" s="76" t="s">
        <v>355</v>
      </c>
      <c r="BM48" s="68" t="s">
        <v>355</v>
      </c>
      <c r="BN48" s="77" t="s">
        <v>356</v>
      </c>
      <c r="BO48" s="73" t="s">
        <v>355</v>
      </c>
      <c r="BP48" s="68" t="s">
        <v>355</v>
      </c>
      <c r="BQ48" s="71" t="s">
        <v>356</v>
      </c>
      <c r="BR48" s="76" t="s">
        <v>355</v>
      </c>
      <c r="BS48" s="68" t="s">
        <v>355</v>
      </c>
      <c r="BT48" s="77" t="s">
        <v>356</v>
      </c>
      <c r="BU48" s="79" t="s">
        <v>355</v>
      </c>
      <c r="BV48" s="164" t="str">
        <f>IFERROR(VLOOKUP(A48,Listas!$A$2:$B$23,2,FALSE),"")</f>
        <v>Dirección Distrital de Desarrollo Institucional</v>
      </c>
      <c r="BW48" s="165">
        <f>_xlfn.NUMBERVALUE(MID(N48,LEN(N48)-1,1))</f>
        <v>3</v>
      </c>
      <c r="BX48" s="165">
        <f>_xlfn.NUMBERVALUE(MID(O48,LEN(O48)-1,1))</f>
        <v>4</v>
      </c>
      <c r="BY48" s="165">
        <f t="shared" si="2"/>
        <v>2</v>
      </c>
      <c r="BZ48" s="165">
        <f t="shared" si="3"/>
        <v>2</v>
      </c>
      <c r="CA48" s="97">
        <f>ROUND(AVERAGEIFS(BW:BW,A:A,A48),0)</f>
        <v>2</v>
      </c>
      <c r="CB48" s="97" t="str">
        <f t="shared" si="4"/>
        <v>Improbable (2)</v>
      </c>
      <c r="CC48" s="97">
        <f>ROUND(AVERAGEIFS(BX:BX,A:A,A48),0)</f>
        <v>4</v>
      </c>
      <c r="CD48" s="97" t="str">
        <f t="shared" si="5"/>
        <v>Mayor (4)</v>
      </c>
      <c r="CE48" s="97">
        <f>ROUND(AVERAGEIFS(BY:BY,A:A,A48),0)</f>
        <v>2</v>
      </c>
      <c r="CF48" s="97" t="str">
        <f t="shared" si="6"/>
        <v>Improbable (2)</v>
      </c>
      <c r="CG48" s="97">
        <f>ROUND(AVERAGEIFS(BZ:BZ,A:A,A48),0)</f>
        <v>2</v>
      </c>
      <c r="CH48" s="97" t="str">
        <f t="shared" si="7"/>
        <v>Menor (2)</v>
      </c>
      <c r="CI48" s="97" t="str">
        <f t="shared" si="8"/>
        <v>Antes de controles
Desde el cuadrante de probabilidad Improbable (2) e impacto Mayor (4)
Después de controles
Hasta el cuadrante de probabilidad Improbable (2) e impacto Menor (2)</v>
      </c>
      <c r="CR48" s="97" t="str">
        <f t="shared" si="9"/>
        <v xml:space="preserve">Antes de controles
Desde el cuadrante de probabilidad  e impacto 
Después de controles
Hasta el cuadrante de probabilidad  e impacto </v>
      </c>
    </row>
    <row r="49" spans="1:96" ht="409.5" customHeight="1" x14ac:dyDescent="0.2">
      <c r="A49" s="54" t="s">
        <v>182</v>
      </c>
      <c r="B49" s="100" t="s">
        <v>958</v>
      </c>
      <c r="C49" s="58" t="s">
        <v>93</v>
      </c>
      <c r="D49" s="56" t="s">
        <v>959</v>
      </c>
      <c r="E49" s="97" t="s">
        <v>35</v>
      </c>
      <c r="F49" s="97" t="s">
        <v>152</v>
      </c>
      <c r="G49" s="54" t="s">
        <v>960</v>
      </c>
      <c r="H49" s="54" t="s">
        <v>961</v>
      </c>
      <c r="I49" s="54" t="s">
        <v>962</v>
      </c>
      <c r="J49" s="54" t="s">
        <v>963</v>
      </c>
      <c r="K49" s="54" t="s">
        <v>335</v>
      </c>
      <c r="L49" s="54" t="s">
        <v>403</v>
      </c>
      <c r="M49" s="54" t="s">
        <v>663</v>
      </c>
      <c r="N49" s="99" t="s">
        <v>144</v>
      </c>
      <c r="O49" s="99" t="s">
        <v>79</v>
      </c>
      <c r="P49" s="97" t="s">
        <v>81</v>
      </c>
      <c r="Q49" s="54" t="s">
        <v>964</v>
      </c>
      <c r="R49" s="99" t="s">
        <v>144</v>
      </c>
      <c r="S49" s="99" t="s">
        <v>125</v>
      </c>
      <c r="T49" s="97" t="s">
        <v>126</v>
      </c>
      <c r="U49" s="54" t="s">
        <v>965</v>
      </c>
      <c r="V49" s="97" t="s">
        <v>340</v>
      </c>
      <c r="W49" s="54" t="s">
        <v>341</v>
      </c>
      <c r="X49" s="54" t="s">
        <v>341</v>
      </c>
      <c r="Y49" s="54" t="s">
        <v>341</v>
      </c>
      <c r="Z49" s="54" t="s">
        <v>341</v>
      </c>
      <c r="AA49" s="54" t="s">
        <v>341</v>
      </c>
      <c r="AB49" s="54" t="s">
        <v>341</v>
      </c>
      <c r="AC49" s="54" t="s">
        <v>341</v>
      </c>
      <c r="AD49" s="54" t="s">
        <v>341</v>
      </c>
      <c r="AE49" s="54" t="s">
        <v>341</v>
      </c>
      <c r="AF49" s="54" t="s">
        <v>341</v>
      </c>
      <c r="AG49" s="54" t="s">
        <v>966</v>
      </c>
      <c r="AH49" s="54" t="s">
        <v>967</v>
      </c>
      <c r="AI49" s="54" t="s">
        <v>968</v>
      </c>
      <c r="AJ49" s="170" t="str">
        <f t="shared" si="0"/>
        <v>Antes de controles
Desde el cuadrante de probabilidad Improbable (2) e impacto Mayor (4)
Después de controles
Hasta el cuadrante de probabilidad Improbable (2) e impacto Menor (2)</v>
      </c>
      <c r="AK49" s="55" t="str">
        <f t="shared" si="1"/>
        <v xml:space="preserve">Antes de controles
Desde el cuadrante de probabilidad  e impacto 
Después de controles
Hasta el cuadrante de probabilidad  e impacto </v>
      </c>
      <c r="AL49" s="70">
        <v>43350</v>
      </c>
      <c r="AM49" s="71" t="s">
        <v>345</v>
      </c>
      <c r="AN49" s="76" t="s">
        <v>346</v>
      </c>
      <c r="AO49" s="68">
        <v>43593</v>
      </c>
      <c r="AP49" s="77" t="s">
        <v>347</v>
      </c>
      <c r="AQ49" s="73" t="s">
        <v>969</v>
      </c>
      <c r="AR49" s="68">
        <v>43929</v>
      </c>
      <c r="AS49" s="71" t="s">
        <v>585</v>
      </c>
      <c r="AT49" s="76" t="s">
        <v>970</v>
      </c>
      <c r="AU49" s="68" t="s">
        <v>355</v>
      </c>
      <c r="AV49" s="77" t="s">
        <v>356</v>
      </c>
      <c r="AW49" s="73" t="s">
        <v>355</v>
      </c>
      <c r="AX49" s="68" t="s">
        <v>355</v>
      </c>
      <c r="AY49" s="71" t="s">
        <v>356</v>
      </c>
      <c r="AZ49" s="76" t="s">
        <v>355</v>
      </c>
      <c r="BA49" s="68" t="s">
        <v>355</v>
      </c>
      <c r="BB49" s="77" t="s">
        <v>356</v>
      </c>
      <c r="BC49" s="73" t="s">
        <v>355</v>
      </c>
      <c r="BD49" s="68" t="s">
        <v>355</v>
      </c>
      <c r="BE49" s="71" t="s">
        <v>356</v>
      </c>
      <c r="BF49" s="76" t="s">
        <v>355</v>
      </c>
      <c r="BG49" s="68" t="s">
        <v>355</v>
      </c>
      <c r="BH49" s="77" t="s">
        <v>356</v>
      </c>
      <c r="BI49" s="73" t="s">
        <v>355</v>
      </c>
      <c r="BJ49" s="68" t="s">
        <v>355</v>
      </c>
      <c r="BK49" s="71" t="s">
        <v>356</v>
      </c>
      <c r="BL49" s="76" t="s">
        <v>355</v>
      </c>
      <c r="BM49" s="68" t="s">
        <v>355</v>
      </c>
      <c r="BN49" s="77" t="s">
        <v>356</v>
      </c>
      <c r="BO49" s="73" t="s">
        <v>355</v>
      </c>
      <c r="BP49" s="68" t="s">
        <v>355</v>
      </c>
      <c r="BQ49" s="71" t="s">
        <v>356</v>
      </c>
      <c r="BR49" s="76" t="s">
        <v>355</v>
      </c>
      <c r="BS49" s="68" t="s">
        <v>355</v>
      </c>
      <c r="BT49" s="77" t="s">
        <v>356</v>
      </c>
      <c r="BU49" s="79" t="s">
        <v>355</v>
      </c>
      <c r="BV49" s="164" t="str">
        <f>IFERROR(VLOOKUP(A49,Listas!$A$2:$B$23,2,FALSE),"")</f>
        <v>Dirección Distrital de Desarrollo Institucional</v>
      </c>
      <c r="BW49" s="165">
        <f>_xlfn.NUMBERVALUE(MID(N49,LEN(N49)-1,1))</f>
        <v>1</v>
      </c>
      <c r="BX49" s="165">
        <f>_xlfn.NUMBERVALUE(MID(O49,LEN(O49)-1,1))</f>
        <v>4</v>
      </c>
      <c r="BY49" s="165">
        <f t="shared" si="2"/>
        <v>1</v>
      </c>
      <c r="BZ49" s="165">
        <f t="shared" si="3"/>
        <v>2</v>
      </c>
      <c r="CA49" s="97">
        <f>ROUND(AVERAGEIFS(BW:BW,A:A,A49),0)</f>
        <v>2</v>
      </c>
      <c r="CB49" s="97" t="str">
        <f t="shared" si="4"/>
        <v>Improbable (2)</v>
      </c>
      <c r="CC49" s="97">
        <f>ROUND(AVERAGEIFS(BX:BX,A:A,A49),0)</f>
        <v>4</v>
      </c>
      <c r="CD49" s="97" t="str">
        <f t="shared" si="5"/>
        <v>Mayor (4)</v>
      </c>
      <c r="CE49" s="97">
        <f>ROUND(AVERAGEIFS(BY:BY,A:A,A49),0)</f>
        <v>2</v>
      </c>
      <c r="CF49" s="97" t="str">
        <f t="shared" si="6"/>
        <v>Improbable (2)</v>
      </c>
      <c r="CG49" s="97">
        <f>ROUND(AVERAGEIFS(BZ:BZ,A:A,A49),0)</f>
        <v>2</v>
      </c>
      <c r="CH49" s="97" t="str">
        <f t="shared" si="7"/>
        <v>Menor (2)</v>
      </c>
      <c r="CI49" s="97" t="str">
        <f t="shared" si="8"/>
        <v>Antes de controles
Desde el cuadrante de probabilidad Improbable (2) e impacto Mayor (4)
Después de controles
Hasta el cuadrante de probabilidad Improbable (2) e impacto Menor (2)</v>
      </c>
      <c r="CR49" s="97" t="str">
        <f t="shared" si="9"/>
        <v xml:space="preserve">Antes de controles
Desde el cuadrante de probabilidad  e impacto 
Después de controles
Hasta el cuadrante de probabilidad  e impacto </v>
      </c>
    </row>
    <row r="50" spans="1:96" ht="409.5" customHeight="1" x14ac:dyDescent="0.2">
      <c r="A50" s="54" t="s">
        <v>197</v>
      </c>
      <c r="B50" s="100" t="s">
        <v>971</v>
      </c>
      <c r="C50" s="58" t="s">
        <v>93</v>
      </c>
      <c r="D50" s="56" t="s">
        <v>972</v>
      </c>
      <c r="E50" s="97" t="s">
        <v>35</v>
      </c>
      <c r="F50" s="97" t="s">
        <v>152</v>
      </c>
      <c r="G50" s="54" t="s">
        <v>973</v>
      </c>
      <c r="H50" s="54" t="s">
        <v>974</v>
      </c>
      <c r="I50" s="54" t="s">
        <v>975</v>
      </c>
      <c r="J50" s="54" t="s">
        <v>678</v>
      </c>
      <c r="K50" s="54" t="s">
        <v>335</v>
      </c>
      <c r="L50" s="54" t="s">
        <v>403</v>
      </c>
      <c r="M50" s="54" t="s">
        <v>466</v>
      </c>
      <c r="N50" s="99" t="s">
        <v>144</v>
      </c>
      <c r="O50" s="99" t="s">
        <v>79</v>
      </c>
      <c r="P50" s="97" t="s">
        <v>81</v>
      </c>
      <c r="Q50" s="54" t="s">
        <v>976</v>
      </c>
      <c r="R50" s="99" t="s">
        <v>144</v>
      </c>
      <c r="S50" s="99" t="s">
        <v>125</v>
      </c>
      <c r="T50" s="97" t="s">
        <v>126</v>
      </c>
      <c r="U50" s="54" t="s">
        <v>977</v>
      </c>
      <c r="V50" s="97" t="s">
        <v>380</v>
      </c>
      <c r="W50" s="54" t="s">
        <v>341</v>
      </c>
      <c r="X50" s="54" t="s">
        <v>341</v>
      </c>
      <c r="Y50" s="54" t="s">
        <v>341</v>
      </c>
      <c r="Z50" s="54" t="s">
        <v>341</v>
      </c>
      <c r="AA50" s="54" t="s">
        <v>341</v>
      </c>
      <c r="AB50" s="54" t="s">
        <v>978</v>
      </c>
      <c r="AC50" s="54" t="s">
        <v>979</v>
      </c>
      <c r="AD50" s="54" t="s">
        <v>980</v>
      </c>
      <c r="AE50" s="54" t="s">
        <v>981</v>
      </c>
      <c r="AF50" s="54" t="s">
        <v>982</v>
      </c>
      <c r="AG50" s="54" t="s">
        <v>983</v>
      </c>
      <c r="AH50" s="54" t="s">
        <v>984</v>
      </c>
      <c r="AI50" s="54" t="s">
        <v>985</v>
      </c>
      <c r="AJ50" s="170" t="str">
        <f t="shared" si="0"/>
        <v>Antes de controles
Desde el cuadrante de probabilidad Rara vez (1) e impacto Mayor (4)
Después de controles
Hasta el cuadrante de probabilidad Rara vez (1) e impacto Moderado (3)</v>
      </c>
      <c r="AK50" s="55" t="str">
        <f t="shared" si="1"/>
        <v xml:space="preserve">Antes de controles
Desde el cuadrante de probabilidad  e impacto 
Después de controles
Hasta el cuadrante de probabilidad  e impacto </v>
      </c>
      <c r="AL50" s="70">
        <v>43349</v>
      </c>
      <c r="AM50" s="71" t="s">
        <v>345</v>
      </c>
      <c r="AN50" s="76" t="s">
        <v>842</v>
      </c>
      <c r="AO50" s="68">
        <v>43592</v>
      </c>
      <c r="AP50" s="77" t="s">
        <v>456</v>
      </c>
      <c r="AQ50" s="73" t="s">
        <v>986</v>
      </c>
      <c r="AR50" s="68">
        <v>43776</v>
      </c>
      <c r="AS50" s="71" t="s">
        <v>369</v>
      </c>
      <c r="AT50" s="76" t="s">
        <v>987</v>
      </c>
      <c r="AU50" s="68">
        <v>43902</v>
      </c>
      <c r="AV50" s="77" t="s">
        <v>351</v>
      </c>
      <c r="AW50" s="73" t="s">
        <v>988</v>
      </c>
      <c r="AX50" s="68" t="s">
        <v>355</v>
      </c>
      <c r="AY50" s="71" t="s">
        <v>356</v>
      </c>
      <c r="AZ50" s="76" t="s">
        <v>355</v>
      </c>
      <c r="BA50" s="68" t="s">
        <v>355</v>
      </c>
      <c r="BB50" s="77" t="s">
        <v>356</v>
      </c>
      <c r="BC50" s="73" t="s">
        <v>355</v>
      </c>
      <c r="BD50" s="68" t="s">
        <v>355</v>
      </c>
      <c r="BE50" s="71" t="s">
        <v>356</v>
      </c>
      <c r="BF50" s="76" t="s">
        <v>355</v>
      </c>
      <c r="BG50" s="68" t="s">
        <v>355</v>
      </c>
      <c r="BH50" s="77" t="s">
        <v>356</v>
      </c>
      <c r="BI50" s="73" t="s">
        <v>355</v>
      </c>
      <c r="BJ50" s="68" t="s">
        <v>355</v>
      </c>
      <c r="BK50" s="71" t="s">
        <v>356</v>
      </c>
      <c r="BL50" s="76" t="s">
        <v>355</v>
      </c>
      <c r="BM50" s="68" t="s">
        <v>355</v>
      </c>
      <c r="BN50" s="77" t="s">
        <v>356</v>
      </c>
      <c r="BO50" s="73" t="s">
        <v>355</v>
      </c>
      <c r="BP50" s="68" t="s">
        <v>355</v>
      </c>
      <c r="BQ50" s="71" t="s">
        <v>356</v>
      </c>
      <c r="BR50" s="76" t="s">
        <v>355</v>
      </c>
      <c r="BS50" s="68" t="s">
        <v>355</v>
      </c>
      <c r="BT50" s="77" t="s">
        <v>356</v>
      </c>
      <c r="BU50" s="79" t="s">
        <v>355</v>
      </c>
      <c r="BV50" s="164" t="str">
        <f>IFERROR(VLOOKUP(A50,Listas!$A$2:$B$23,2,FALSE),"")</f>
        <v>Subdirección de Servicios Administrativos</v>
      </c>
      <c r="BW50" s="165">
        <f>_xlfn.NUMBERVALUE(MID(N50,LEN(N50)-1,1))</f>
        <v>1</v>
      </c>
      <c r="BX50" s="165">
        <f>_xlfn.NUMBERVALUE(MID(O50,LEN(O50)-1,1))</f>
        <v>4</v>
      </c>
      <c r="BY50" s="165">
        <f t="shared" si="2"/>
        <v>1</v>
      </c>
      <c r="BZ50" s="165">
        <f t="shared" si="3"/>
        <v>2</v>
      </c>
      <c r="CA50" s="97">
        <f>ROUND(AVERAGEIFS(BW:BW,A:A,A50),0)</f>
        <v>1</v>
      </c>
      <c r="CB50" s="97" t="str">
        <f t="shared" si="4"/>
        <v>Rara vez (1)</v>
      </c>
      <c r="CC50" s="97">
        <f>ROUND(AVERAGEIFS(BX:BX,A:A,A50),0)</f>
        <v>4</v>
      </c>
      <c r="CD50" s="97" t="str">
        <f t="shared" si="5"/>
        <v>Mayor (4)</v>
      </c>
      <c r="CE50" s="97">
        <f>ROUND(AVERAGEIFS(BY:BY,A:A,A50),0)</f>
        <v>1</v>
      </c>
      <c r="CF50" s="97" t="str">
        <f t="shared" si="6"/>
        <v>Rara vez (1)</v>
      </c>
      <c r="CG50" s="97">
        <f>ROUND(AVERAGEIFS(BZ:BZ,A:A,A50),0)</f>
        <v>3</v>
      </c>
      <c r="CH50" s="97" t="str">
        <f t="shared" si="7"/>
        <v>Moderado (3)</v>
      </c>
      <c r="CI50" s="97" t="str">
        <f t="shared" si="8"/>
        <v>Antes de controles
Desde el cuadrante de probabilidad Rara vez (1) e impacto Mayor (4)
Después de controles
Hasta el cuadrante de probabilidad Rara vez (1) e impacto Moderado (3)</v>
      </c>
      <c r="CR50" s="97" t="str">
        <f t="shared" si="9"/>
        <v xml:space="preserve">Antes de controles
Desde el cuadrante de probabilidad  e impacto 
Después de controles
Hasta el cuadrante de probabilidad  e impacto </v>
      </c>
    </row>
    <row r="51" spans="1:96" ht="409.5" customHeight="1" x14ac:dyDescent="0.2">
      <c r="A51" s="54" t="s">
        <v>197</v>
      </c>
      <c r="B51" s="100" t="s">
        <v>989</v>
      </c>
      <c r="C51" s="58" t="s">
        <v>93</v>
      </c>
      <c r="D51" s="56" t="s">
        <v>990</v>
      </c>
      <c r="E51" s="97" t="s">
        <v>35</v>
      </c>
      <c r="F51" s="97" t="s">
        <v>152</v>
      </c>
      <c r="G51" s="54" t="s">
        <v>991</v>
      </c>
      <c r="H51" s="54" t="s">
        <v>992</v>
      </c>
      <c r="I51" s="54" t="s">
        <v>993</v>
      </c>
      <c r="J51" s="54" t="s">
        <v>678</v>
      </c>
      <c r="K51" s="54" t="s">
        <v>335</v>
      </c>
      <c r="L51" s="54" t="s">
        <v>994</v>
      </c>
      <c r="M51" s="54" t="s">
        <v>466</v>
      </c>
      <c r="N51" s="99" t="s">
        <v>144</v>
      </c>
      <c r="O51" s="99" t="s">
        <v>79</v>
      </c>
      <c r="P51" s="97" t="s">
        <v>81</v>
      </c>
      <c r="Q51" s="54" t="s">
        <v>995</v>
      </c>
      <c r="R51" s="99" t="s">
        <v>144</v>
      </c>
      <c r="S51" s="99" t="s">
        <v>125</v>
      </c>
      <c r="T51" s="97" t="s">
        <v>126</v>
      </c>
      <c r="U51" s="54" t="s">
        <v>977</v>
      </c>
      <c r="V51" s="97" t="s">
        <v>340</v>
      </c>
      <c r="W51" s="54" t="s">
        <v>341</v>
      </c>
      <c r="X51" s="54" t="s">
        <v>341</v>
      </c>
      <c r="Y51" s="54" t="s">
        <v>341</v>
      </c>
      <c r="Z51" s="54" t="s">
        <v>341</v>
      </c>
      <c r="AA51" s="54" t="s">
        <v>341</v>
      </c>
      <c r="AB51" s="54" t="s">
        <v>341</v>
      </c>
      <c r="AC51" s="54" t="s">
        <v>341</v>
      </c>
      <c r="AD51" s="54" t="s">
        <v>341</v>
      </c>
      <c r="AE51" s="54" t="s">
        <v>341</v>
      </c>
      <c r="AF51" s="54" t="s">
        <v>341</v>
      </c>
      <c r="AG51" s="54" t="s">
        <v>996</v>
      </c>
      <c r="AH51" s="54" t="s">
        <v>984</v>
      </c>
      <c r="AI51" s="54" t="s">
        <v>997</v>
      </c>
      <c r="AJ51" s="170" t="str">
        <f t="shared" si="0"/>
        <v>Antes de controles
Desde el cuadrante de probabilidad Rara vez (1) e impacto Mayor (4)
Después de controles
Hasta el cuadrante de probabilidad Rara vez (1) e impacto Moderado (3)</v>
      </c>
      <c r="AK51" s="55" t="str">
        <f t="shared" si="1"/>
        <v xml:space="preserve">Antes de controles
Desde el cuadrante de probabilidad  e impacto 
Después de controles
Hasta el cuadrante de probabilidad  e impacto </v>
      </c>
      <c r="AL51" s="70">
        <v>43349</v>
      </c>
      <c r="AM51" s="71" t="s">
        <v>345</v>
      </c>
      <c r="AN51" s="76" t="s">
        <v>842</v>
      </c>
      <c r="AO51" s="68">
        <v>43592</v>
      </c>
      <c r="AP51" s="77" t="s">
        <v>353</v>
      </c>
      <c r="AQ51" s="73" t="s">
        <v>998</v>
      </c>
      <c r="AR51" s="68">
        <v>43776</v>
      </c>
      <c r="AS51" s="71" t="s">
        <v>844</v>
      </c>
      <c r="AT51" s="76" t="s">
        <v>999</v>
      </c>
      <c r="AU51" s="68">
        <v>43902</v>
      </c>
      <c r="AV51" s="77" t="s">
        <v>1000</v>
      </c>
      <c r="AW51" s="73" t="s">
        <v>1010</v>
      </c>
      <c r="AX51" s="68" t="s">
        <v>355</v>
      </c>
      <c r="AY51" s="71" t="s">
        <v>356</v>
      </c>
      <c r="AZ51" s="76" t="s">
        <v>355</v>
      </c>
      <c r="BA51" s="68" t="s">
        <v>355</v>
      </c>
      <c r="BB51" s="77" t="s">
        <v>356</v>
      </c>
      <c r="BC51" s="73" t="s">
        <v>355</v>
      </c>
      <c r="BD51" s="68" t="s">
        <v>355</v>
      </c>
      <c r="BE51" s="71" t="s">
        <v>356</v>
      </c>
      <c r="BF51" s="76" t="s">
        <v>355</v>
      </c>
      <c r="BG51" s="68" t="s">
        <v>355</v>
      </c>
      <c r="BH51" s="77" t="s">
        <v>356</v>
      </c>
      <c r="BI51" s="73" t="s">
        <v>355</v>
      </c>
      <c r="BJ51" s="68" t="s">
        <v>355</v>
      </c>
      <c r="BK51" s="71" t="s">
        <v>356</v>
      </c>
      <c r="BL51" s="76" t="s">
        <v>355</v>
      </c>
      <c r="BM51" s="68" t="s">
        <v>355</v>
      </c>
      <c r="BN51" s="77" t="s">
        <v>356</v>
      </c>
      <c r="BO51" s="73" t="s">
        <v>355</v>
      </c>
      <c r="BP51" s="68" t="s">
        <v>355</v>
      </c>
      <c r="BQ51" s="71" t="s">
        <v>356</v>
      </c>
      <c r="BR51" s="76" t="s">
        <v>355</v>
      </c>
      <c r="BS51" s="68" t="s">
        <v>355</v>
      </c>
      <c r="BT51" s="77" t="s">
        <v>356</v>
      </c>
      <c r="BU51" s="79" t="s">
        <v>355</v>
      </c>
      <c r="BV51" s="164" t="str">
        <f>IFERROR(VLOOKUP(A51,Listas!$A$2:$B$23,2,FALSE),"")</f>
        <v>Subdirección de Servicios Administrativos</v>
      </c>
      <c r="BW51" s="165">
        <f>_xlfn.NUMBERVALUE(MID(N51,LEN(N51)-1,1))</f>
        <v>1</v>
      </c>
      <c r="BX51" s="165">
        <f>_xlfn.NUMBERVALUE(MID(O51,LEN(O51)-1,1))</f>
        <v>4</v>
      </c>
      <c r="BY51" s="165">
        <f t="shared" si="2"/>
        <v>1</v>
      </c>
      <c r="BZ51" s="165">
        <f t="shared" si="3"/>
        <v>2</v>
      </c>
      <c r="CA51" s="97">
        <f>ROUND(AVERAGEIFS(BW:BW,A:A,A51),0)</f>
        <v>1</v>
      </c>
      <c r="CB51" s="97" t="str">
        <f t="shared" si="4"/>
        <v>Rara vez (1)</v>
      </c>
      <c r="CC51" s="97">
        <f>ROUND(AVERAGEIFS(BX:BX,A:A,A51),0)</f>
        <v>4</v>
      </c>
      <c r="CD51" s="97" t="str">
        <f t="shared" si="5"/>
        <v>Mayor (4)</v>
      </c>
      <c r="CE51" s="97">
        <f>ROUND(AVERAGEIFS(BY:BY,A:A,A51),0)</f>
        <v>1</v>
      </c>
      <c r="CF51" s="97" t="str">
        <f t="shared" si="6"/>
        <v>Rara vez (1)</v>
      </c>
      <c r="CG51" s="97">
        <f>ROUND(AVERAGEIFS(BZ:BZ,A:A,A51),0)</f>
        <v>3</v>
      </c>
      <c r="CH51" s="97" t="str">
        <f t="shared" si="7"/>
        <v>Moderado (3)</v>
      </c>
      <c r="CI51" s="97" t="str">
        <f t="shared" si="8"/>
        <v>Antes de controles
Desde el cuadrante de probabilidad Rara vez (1) e impacto Mayor (4)
Después de controles
Hasta el cuadrante de probabilidad Rara vez (1) e impacto Moderado (3)</v>
      </c>
      <c r="CR51" s="97" t="str">
        <f t="shared" si="9"/>
        <v xml:space="preserve">Antes de controles
Desde el cuadrante de probabilidad  e impacto 
Después de controles
Hasta el cuadrante de probabilidad  e impacto </v>
      </c>
    </row>
    <row r="52" spans="1:96" ht="409.5" customHeight="1" x14ac:dyDescent="0.2">
      <c r="A52" s="54" t="s">
        <v>197</v>
      </c>
      <c r="B52" s="100" t="s">
        <v>1001</v>
      </c>
      <c r="C52" s="58" t="s">
        <v>93</v>
      </c>
      <c r="D52" s="56" t="s">
        <v>1002</v>
      </c>
      <c r="E52" s="97" t="s">
        <v>35</v>
      </c>
      <c r="F52" s="97" t="s">
        <v>152</v>
      </c>
      <c r="G52" s="54" t="s">
        <v>1003</v>
      </c>
      <c r="H52" s="54" t="s">
        <v>1004</v>
      </c>
      <c r="I52" s="54" t="s">
        <v>1005</v>
      </c>
      <c r="J52" s="54" t="s">
        <v>678</v>
      </c>
      <c r="K52" s="54" t="s">
        <v>335</v>
      </c>
      <c r="L52" s="54" t="s">
        <v>403</v>
      </c>
      <c r="M52" s="54" t="s">
        <v>466</v>
      </c>
      <c r="N52" s="99" t="s">
        <v>144</v>
      </c>
      <c r="O52" s="99" t="s">
        <v>79</v>
      </c>
      <c r="P52" s="97" t="s">
        <v>81</v>
      </c>
      <c r="Q52" s="54" t="s">
        <v>995</v>
      </c>
      <c r="R52" s="99" t="s">
        <v>144</v>
      </c>
      <c r="S52" s="99" t="s">
        <v>125</v>
      </c>
      <c r="T52" s="97" t="s">
        <v>126</v>
      </c>
      <c r="U52" s="54" t="s">
        <v>977</v>
      </c>
      <c r="V52" s="97" t="s">
        <v>340</v>
      </c>
      <c r="W52" s="54" t="s">
        <v>341</v>
      </c>
      <c r="X52" s="54" t="s">
        <v>341</v>
      </c>
      <c r="Y52" s="54" t="s">
        <v>341</v>
      </c>
      <c r="Z52" s="54" t="s">
        <v>341</v>
      </c>
      <c r="AA52" s="54" t="s">
        <v>341</v>
      </c>
      <c r="AB52" s="54" t="s">
        <v>341</v>
      </c>
      <c r="AC52" s="54" t="s">
        <v>341</v>
      </c>
      <c r="AD52" s="54" t="s">
        <v>341</v>
      </c>
      <c r="AE52" s="54" t="s">
        <v>341</v>
      </c>
      <c r="AF52" s="54" t="s">
        <v>341</v>
      </c>
      <c r="AG52" s="54" t="s">
        <v>1006</v>
      </c>
      <c r="AH52" s="54" t="s">
        <v>984</v>
      </c>
      <c r="AI52" s="54" t="s">
        <v>1007</v>
      </c>
      <c r="AJ52" s="170" t="str">
        <f t="shared" si="0"/>
        <v>Antes de controles
Desde el cuadrante de probabilidad Rara vez (1) e impacto Mayor (4)
Después de controles
Hasta el cuadrante de probabilidad Rara vez (1) e impacto Moderado (3)</v>
      </c>
      <c r="AK52" s="55" t="str">
        <f t="shared" si="1"/>
        <v xml:space="preserve">Antes de controles
Desde el cuadrante de probabilidad  e impacto 
Después de controles
Hasta el cuadrante de probabilidad  e impacto </v>
      </c>
      <c r="AL52" s="70">
        <v>43349</v>
      </c>
      <c r="AM52" s="71" t="s">
        <v>345</v>
      </c>
      <c r="AN52" s="76" t="s">
        <v>842</v>
      </c>
      <c r="AO52" s="68">
        <v>43592</v>
      </c>
      <c r="AP52" s="77" t="s">
        <v>394</v>
      </c>
      <c r="AQ52" s="73" t="s">
        <v>1008</v>
      </c>
      <c r="AR52" s="68">
        <v>43776</v>
      </c>
      <c r="AS52" s="71" t="s">
        <v>1000</v>
      </c>
      <c r="AT52" s="76" t="s">
        <v>1009</v>
      </c>
      <c r="AU52" s="68">
        <v>43902</v>
      </c>
      <c r="AV52" s="77" t="s">
        <v>1000</v>
      </c>
      <c r="AW52" s="73" t="s">
        <v>1010</v>
      </c>
      <c r="AX52" s="68" t="s">
        <v>355</v>
      </c>
      <c r="AY52" s="71" t="s">
        <v>356</v>
      </c>
      <c r="AZ52" s="76" t="s">
        <v>355</v>
      </c>
      <c r="BA52" s="68" t="s">
        <v>355</v>
      </c>
      <c r="BB52" s="77" t="s">
        <v>356</v>
      </c>
      <c r="BC52" s="73" t="s">
        <v>355</v>
      </c>
      <c r="BD52" s="68" t="s">
        <v>355</v>
      </c>
      <c r="BE52" s="71" t="s">
        <v>356</v>
      </c>
      <c r="BF52" s="76" t="s">
        <v>355</v>
      </c>
      <c r="BG52" s="68" t="s">
        <v>355</v>
      </c>
      <c r="BH52" s="77" t="s">
        <v>356</v>
      </c>
      <c r="BI52" s="73" t="s">
        <v>355</v>
      </c>
      <c r="BJ52" s="68" t="s">
        <v>355</v>
      </c>
      <c r="BK52" s="71" t="s">
        <v>356</v>
      </c>
      <c r="BL52" s="76" t="s">
        <v>355</v>
      </c>
      <c r="BM52" s="68" t="s">
        <v>355</v>
      </c>
      <c r="BN52" s="77" t="s">
        <v>356</v>
      </c>
      <c r="BO52" s="73" t="s">
        <v>355</v>
      </c>
      <c r="BP52" s="68" t="s">
        <v>355</v>
      </c>
      <c r="BQ52" s="71" t="s">
        <v>356</v>
      </c>
      <c r="BR52" s="76" t="s">
        <v>355</v>
      </c>
      <c r="BS52" s="68" t="s">
        <v>355</v>
      </c>
      <c r="BT52" s="77" t="s">
        <v>356</v>
      </c>
      <c r="BU52" s="79" t="s">
        <v>355</v>
      </c>
      <c r="BV52" s="164" t="str">
        <f>IFERROR(VLOOKUP(A52,Listas!$A$2:$B$23,2,FALSE),"")</f>
        <v>Subdirección de Servicios Administrativos</v>
      </c>
      <c r="BW52" s="165">
        <f>_xlfn.NUMBERVALUE(MID(N52,LEN(N52)-1,1))</f>
        <v>1</v>
      </c>
      <c r="BX52" s="165">
        <f>_xlfn.NUMBERVALUE(MID(O52,LEN(O52)-1,1))</f>
        <v>4</v>
      </c>
      <c r="BY52" s="165">
        <f t="shared" si="2"/>
        <v>1</v>
      </c>
      <c r="BZ52" s="165">
        <f t="shared" si="3"/>
        <v>2</v>
      </c>
      <c r="CA52" s="97">
        <f>ROUND(AVERAGEIFS(BW:BW,A:A,A52),0)</f>
        <v>1</v>
      </c>
      <c r="CB52" s="97" t="str">
        <f t="shared" si="4"/>
        <v>Rara vez (1)</v>
      </c>
      <c r="CC52" s="97">
        <f>ROUND(AVERAGEIFS(BX:BX,A:A,A52),0)</f>
        <v>4</v>
      </c>
      <c r="CD52" s="97" t="str">
        <f t="shared" si="5"/>
        <v>Mayor (4)</v>
      </c>
      <c r="CE52" s="97">
        <f>ROUND(AVERAGEIFS(BY:BY,A:A,A52),0)</f>
        <v>1</v>
      </c>
      <c r="CF52" s="97" t="str">
        <f t="shared" si="6"/>
        <v>Rara vez (1)</v>
      </c>
      <c r="CG52" s="97">
        <f>ROUND(AVERAGEIFS(BZ:BZ,A:A,A52),0)</f>
        <v>3</v>
      </c>
      <c r="CH52" s="97" t="str">
        <f t="shared" si="7"/>
        <v>Moderado (3)</v>
      </c>
      <c r="CI52" s="97" t="str">
        <f t="shared" si="8"/>
        <v>Antes de controles
Desde el cuadrante de probabilidad Rara vez (1) e impacto Mayor (4)
Después de controles
Hasta el cuadrante de probabilidad Rara vez (1) e impacto Moderado (3)</v>
      </c>
      <c r="CR52" s="97" t="str">
        <f t="shared" si="9"/>
        <v xml:space="preserve">Antes de controles
Desde el cuadrante de probabilidad  e impacto 
Después de controles
Hasta el cuadrante de probabilidad  e impacto </v>
      </c>
    </row>
    <row r="53" spans="1:96" ht="409.5" customHeight="1" x14ac:dyDescent="0.2">
      <c r="A53" s="54" t="s">
        <v>197</v>
      </c>
      <c r="B53" s="100" t="s">
        <v>1011</v>
      </c>
      <c r="C53" s="58" t="s">
        <v>68</v>
      </c>
      <c r="D53" s="56" t="s">
        <v>1012</v>
      </c>
      <c r="E53" s="97" t="s">
        <v>64</v>
      </c>
      <c r="F53" s="97" t="s">
        <v>152</v>
      </c>
      <c r="G53" s="54" t="s">
        <v>1013</v>
      </c>
      <c r="H53" s="54" t="s">
        <v>1014</v>
      </c>
      <c r="I53" s="54" t="s">
        <v>1015</v>
      </c>
      <c r="J53" s="54" t="s">
        <v>377</v>
      </c>
      <c r="K53" s="54" t="s">
        <v>335</v>
      </c>
      <c r="L53" s="54" t="s">
        <v>403</v>
      </c>
      <c r="M53" s="54" t="s">
        <v>466</v>
      </c>
      <c r="N53" s="99" t="s">
        <v>144</v>
      </c>
      <c r="O53" s="99" t="s">
        <v>79</v>
      </c>
      <c r="P53" s="97" t="s">
        <v>81</v>
      </c>
      <c r="Q53" s="54" t="s">
        <v>1016</v>
      </c>
      <c r="R53" s="99" t="s">
        <v>144</v>
      </c>
      <c r="S53" s="99" t="s">
        <v>79</v>
      </c>
      <c r="T53" s="97" t="s">
        <v>81</v>
      </c>
      <c r="U53" s="54" t="s">
        <v>1017</v>
      </c>
      <c r="V53" s="97" t="s">
        <v>380</v>
      </c>
      <c r="W53" s="54" t="s">
        <v>341</v>
      </c>
      <c r="X53" s="54" t="s">
        <v>341</v>
      </c>
      <c r="Y53" s="54" t="s">
        <v>341</v>
      </c>
      <c r="Z53" s="54" t="s">
        <v>341</v>
      </c>
      <c r="AA53" s="54" t="s">
        <v>341</v>
      </c>
      <c r="AB53" s="54" t="s">
        <v>1018</v>
      </c>
      <c r="AC53" s="54" t="s">
        <v>1019</v>
      </c>
      <c r="AD53" s="54" t="s">
        <v>1020</v>
      </c>
      <c r="AE53" s="54" t="s">
        <v>1021</v>
      </c>
      <c r="AF53" s="54" t="s">
        <v>1022</v>
      </c>
      <c r="AG53" s="54" t="s">
        <v>1023</v>
      </c>
      <c r="AH53" s="54" t="s">
        <v>1024</v>
      </c>
      <c r="AI53" s="54" t="s">
        <v>1025</v>
      </c>
      <c r="AJ53" s="170" t="str">
        <f t="shared" si="0"/>
        <v>Antes de controles
Desde el cuadrante de probabilidad Rara vez (1) e impacto Mayor (4)
Después de controles
Hasta el cuadrante de probabilidad Rara vez (1) e impacto Moderado (3)</v>
      </c>
      <c r="AK53" s="55" t="str">
        <f t="shared" si="1"/>
        <v xml:space="preserve">Antes de controles
Desde el cuadrante de probabilidad  e impacto 
Después de controles
Hasta el cuadrante de probabilidad  e impacto </v>
      </c>
      <c r="AL53" s="70">
        <v>43592</v>
      </c>
      <c r="AM53" s="71" t="s">
        <v>345</v>
      </c>
      <c r="AN53" s="76" t="s">
        <v>1026</v>
      </c>
      <c r="AO53" s="68">
        <v>43776</v>
      </c>
      <c r="AP53" s="77" t="s">
        <v>825</v>
      </c>
      <c r="AQ53" s="73" t="s">
        <v>1027</v>
      </c>
      <c r="AR53" s="68">
        <v>43902</v>
      </c>
      <c r="AS53" s="71" t="s">
        <v>514</v>
      </c>
      <c r="AT53" s="76" t="s">
        <v>1028</v>
      </c>
      <c r="AU53" s="68" t="s">
        <v>355</v>
      </c>
      <c r="AV53" s="77" t="s">
        <v>356</v>
      </c>
      <c r="AW53" s="73" t="s">
        <v>355</v>
      </c>
      <c r="AX53" s="68" t="s">
        <v>355</v>
      </c>
      <c r="AY53" s="71" t="s">
        <v>356</v>
      </c>
      <c r="AZ53" s="76" t="s">
        <v>355</v>
      </c>
      <c r="BA53" s="68" t="s">
        <v>355</v>
      </c>
      <c r="BB53" s="77" t="s">
        <v>356</v>
      </c>
      <c r="BC53" s="73" t="s">
        <v>355</v>
      </c>
      <c r="BD53" s="68" t="s">
        <v>355</v>
      </c>
      <c r="BE53" s="71" t="s">
        <v>356</v>
      </c>
      <c r="BF53" s="76" t="s">
        <v>355</v>
      </c>
      <c r="BG53" s="68" t="s">
        <v>355</v>
      </c>
      <c r="BH53" s="77" t="s">
        <v>356</v>
      </c>
      <c r="BI53" s="73" t="s">
        <v>355</v>
      </c>
      <c r="BJ53" s="68" t="s">
        <v>355</v>
      </c>
      <c r="BK53" s="71" t="s">
        <v>356</v>
      </c>
      <c r="BL53" s="76" t="s">
        <v>355</v>
      </c>
      <c r="BM53" s="68" t="s">
        <v>355</v>
      </c>
      <c r="BN53" s="77" t="s">
        <v>356</v>
      </c>
      <c r="BO53" s="73" t="s">
        <v>355</v>
      </c>
      <c r="BP53" s="68" t="s">
        <v>355</v>
      </c>
      <c r="BQ53" s="71" t="s">
        <v>356</v>
      </c>
      <c r="BR53" s="76" t="s">
        <v>355</v>
      </c>
      <c r="BS53" s="68" t="s">
        <v>355</v>
      </c>
      <c r="BT53" s="77" t="s">
        <v>356</v>
      </c>
      <c r="BU53" s="79" t="s">
        <v>355</v>
      </c>
      <c r="BV53" s="164" t="str">
        <f>IFERROR(VLOOKUP(A53,Listas!$A$2:$B$23,2,FALSE),"")</f>
        <v>Subdirección de Servicios Administrativos</v>
      </c>
      <c r="BW53" s="165">
        <f>_xlfn.NUMBERVALUE(MID(N53,LEN(N53)-1,1))</f>
        <v>1</v>
      </c>
      <c r="BX53" s="165">
        <f>_xlfn.NUMBERVALUE(MID(O53,LEN(O53)-1,1))</f>
        <v>4</v>
      </c>
      <c r="BY53" s="165">
        <f t="shared" si="2"/>
        <v>1</v>
      </c>
      <c r="BZ53" s="165">
        <f t="shared" si="3"/>
        <v>4</v>
      </c>
      <c r="CA53" s="97">
        <f>ROUND(AVERAGEIFS(BW:BW,A:A,A53),0)</f>
        <v>1</v>
      </c>
      <c r="CB53" s="97" t="str">
        <f t="shared" si="4"/>
        <v>Rara vez (1)</v>
      </c>
      <c r="CC53" s="97">
        <f>ROUND(AVERAGEIFS(BX:BX,A:A,A53),0)</f>
        <v>4</v>
      </c>
      <c r="CD53" s="97" t="str">
        <f t="shared" si="5"/>
        <v>Mayor (4)</v>
      </c>
      <c r="CE53" s="97">
        <f>ROUND(AVERAGEIFS(BY:BY,A:A,A53),0)</f>
        <v>1</v>
      </c>
      <c r="CF53" s="97" t="str">
        <f t="shared" si="6"/>
        <v>Rara vez (1)</v>
      </c>
      <c r="CG53" s="97">
        <f>ROUND(AVERAGEIFS(BZ:BZ,A:A,A53),0)</f>
        <v>3</v>
      </c>
      <c r="CH53" s="97" t="str">
        <f t="shared" si="7"/>
        <v>Moderado (3)</v>
      </c>
      <c r="CI53" s="97" t="str">
        <f t="shared" si="8"/>
        <v>Antes de controles
Desde el cuadrante de probabilidad Rara vez (1) e impacto Mayor (4)
Después de controles
Hasta el cuadrante de probabilidad Rara vez (1) e impacto Moderado (3)</v>
      </c>
      <c r="CR53" s="97" t="str">
        <f t="shared" si="9"/>
        <v xml:space="preserve">Antes de controles
Desde el cuadrante de probabilidad  e impacto 
Después de controles
Hasta el cuadrante de probabilidad  e impacto </v>
      </c>
    </row>
    <row r="54" spans="1:96" ht="409.5" customHeight="1" x14ac:dyDescent="0.2">
      <c r="A54" s="54" t="s">
        <v>189</v>
      </c>
      <c r="B54" s="100" t="s">
        <v>1029</v>
      </c>
      <c r="C54" s="58" t="s">
        <v>93</v>
      </c>
      <c r="D54" s="56" t="s">
        <v>1030</v>
      </c>
      <c r="E54" s="97" t="s">
        <v>35</v>
      </c>
      <c r="F54" s="97" t="s">
        <v>152</v>
      </c>
      <c r="G54" s="153" t="s">
        <v>1031</v>
      </c>
      <c r="H54" s="54" t="s">
        <v>1032</v>
      </c>
      <c r="I54" s="153" t="s">
        <v>1033</v>
      </c>
      <c r="J54" s="54" t="s">
        <v>575</v>
      </c>
      <c r="K54" s="54" t="s">
        <v>732</v>
      </c>
      <c r="L54" s="54" t="s">
        <v>403</v>
      </c>
      <c r="M54" s="54" t="s">
        <v>663</v>
      </c>
      <c r="N54" s="99" t="s">
        <v>144</v>
      </c>
      <c r="O54" s="99" t="s">
        <v>52</v>
      </c>
      <c r="P54" s="97" t="s">
        <v>54</v>
      </c>
      <c r="Q54" s="54" t="s">
        <v>1034</v>
      </c>
      <c r="R54" s="99" t="s">
        <v>144</v>
      </c>
      <c r="S54" s="99" t="s">
        <v>79</v>
      </c>
      <c r="T54" s="97" t="s">
        <v>81</v>
      </c>
      <c r="U54" s="54" t="s">
        <v>1035</v>
      </c>
      <c r="V54" s="97" t="s">
        <v>380</v>
      </c>
      <c r="W54" s="54" t="s">
        <v>341</v>
      </c>
      <c r="X54" s="54" t="s">
        <v>341</v>
      </c>
      <c r="Y54" s="54" t="s">
        <v>341</v>
      </c>
      <c r="Z54" s="54" t="s">
        <v>341</v>
      </c>
      <c r="AA54" s="54" t="s">
        <v>341</v>
      </c>
      <c r="AB54" s="54" t="s">
        <v>1036</v>
      </c>
      <c r="AC54" s="54" t="s">
        <v>1037</v>
      </c>
      <c r="AD54" s="54" t="s">
        <v>1038</v>
      </c>
      <c r="AE54" s="54" t="s">
        <v>1039</v>
      </c>
      <c r="AF54" s="54" t="s">
        <v>1040</v>
      </c>
      <c r="AG54" s="54" t="s">
        <v>1041</v>
      </c>
      <c r="AH54" s="54" t="s">
        <v>1042</v>
      </c>
      <c r="AI54" s="54" t="s">
        <v>1043</v>
      </c>
      <c r="AJ54" s="170" t="str">
        <f t="shared" si="0"/>
        <v>Antes de controles
Desde el cuadrante de probabilidad Rara vez (1) e impacto Mayor (4)
Después de controles
Hasta el cuadrante de probabilidad Rara vez (1) e impacto Mayor (4)</v>
      </c>
      <c r="AK54" s="55" t="str">
        <f t="shared" si="1"/>
        <v xml:space="preserve">Antes de controles
Desde el cuadrante de probabilidad  e impacto 
Después de controles
Hasta el cuadrante de probabilidad  e impacto </v>
      </c>
      <c r="AL54" s="70">
        <v>43347</v>
      </c>
      <c r="AM54" s="71" t="s">
        <v>345</v>
      </c>
      <c r="AN54" s="76" t="s">
        <v>1044</v>
      </c>
      <c r="AO54" s="68">
        <v>43594</v>
      </c>
      <c r="AP54" s="77" t="s">
        <v>483</v>
      </c>
      <c r="AQ54" s="73" t="s">
        <v>1045</v>
      </c>
      <c r="AR54" s="68">
        <v>43787</v>
      </c>
      <c r="AS54" s="71" t="s">
        <v>345</v>
      </c>
      <c r="AT54" s="76" t="s">
        <v>1046</v>
      </c>
      <c r="AU54" s="68">
        <v>43347</v>
      </c>
      <c r="AV54" s="77" t="s">
        <v>345</v>
      </c>
      <c r="AW54" s="73" t="s">
        <v>1044</v>
      </c>
      <c r="AX54" s="68">
        <v>43594</v>
      </c>
      <c r="AY54" s="71" t="s">
        <v>483</v>
      </c>
      <c r="AZ54" s="76" t="s">
        <v>1045</v>
      </c>
      <c r="BA54" s="68">
        <v>43787</v>
      </c>
      <c r="BB54" s="77" t="s">
        <v>345</v>
      </c>
      <c r="BC54" s="73" t="s">
        <v>1046</v>
      </c>
      <c r="BD54" s="68">
        <v>43916</v>
      </c>
      <c r="BE54" s="71" t="s">
        <v>345</v>
      </c>
      <c r="BF54" s="76" t="s">
        <v>1047</v>
      </c>
      <c r="BG54" s="68">
        <v>44025</v>
      </c>
      <c r="BH54" s="77" t="s">
        <v>353</v>
      </c>
      <c r="BI54" s="73" t="s">
        <v>1048</v>
      </c>
      <c r="BJ54" s="68" t="s">
        <v>355</v>
      </c>
      <c r="BK54" s="71" t="s">
        <v>356</v>
      </c>
      <c r="BL54" s="76" t="s">
        <v>355</v>
      </c>
      <c r="BM54" s="68" t="s">
        <v>355</v>
      </c>
      <c r="BN54" s="77" t="s">
        <v>356</v>
      </c>
      <c r="BO54" s="73" t="s">
        <v>355</v>
      </c>
      <c r="BP54" s="68" t="s">
        <v>355</v>
      </c>
      <c r="BQ54" s="71" t="s">
        <v>356</v>
      </c>
      <c r="BR54" s="76" t="s">
        <v>355</v>
      </c>
      <c r="BS54" s="68" t="s">
        <v>355</v>
      </c>
      <c r="BT54" s="77" t="s">
        <v>356</v>
      </c>
      <c r="BU54" s="79" t="s">
        <v>355</v>
      </c>
      <c r="BV54" s="164" t="str">
        <f>IFERROR(VLOOKUP(A54,Listas!$A$2:$B$23,2,FALSE),"")</f>
        <v>Dirección Distrital de Archivo de Bogotá</v>
      </c>
      <c r="BW54" s="165">
        <f>_xlfn.NUMBERVALUE(MID(N54,LEN(N54)-1,1))</f>
        <v>1</v>
      </c>
      <c r="BX54" s="165">
        <f>_xlfn.NUMBERVALUE(MID(O54,LEN(O54)-1,1))</f>
        <v>5</v>
      </c>
      <c r="BY54" s="165">
        <f t="shared" si="2"/>
        <v>1</v>
      </c>
      <c r="BZ54" s="165">
        <f t="shared" si="3"/>
        <v>4</v>
      </c>
      <c r="CA54" s="97">
        <f>ROUND(AVERAGEIFS(BW:BW,A:A,A54),0)</f>
        <v>1</v>
      </c>
      <c r="CB54" s="97" t="str">
        <f t="shared" si="4"/>
        <v>Rara vez (1)</v>
      </c>
      <c r="CC54" s="97">
        <f>ROUND(AVERAGEIFS(BX:BX,A:A,A54),0)</f>
        <v>4</v>
      </c>
      <c r="CD54" s="97" t="str">
        <f t="shared" si="5"/>
        <v>Mayor (4)</v>
      </c>
      <c r="CE54" s="97">
        <f>ROUND(AVERAGEIFS(BY:BY,A:A,A54),0)</f>
        <v>1</v>
      </c>
      <c r="CF54" s="97" t="str">
        <f t="shared" si="6"/>
        <v>Rara vez (1)</v>
      </c>
      <c r="CG54" s="97">
        <f>ROUND(AVERAGEIFS(BZ:BZ,A:A,A54),0)</f>
        <v>4</v>
      </c>
      <c r="CH54" s="97" t="str">
        <f t="shared" si="7"/>
        <v>Mayor (4)</v>
      </c>
      <c r="CI54" s="97" t="str">
        <f t="shared" si="8"/>
        <v>Antes de controles
Desde el cuadrante de probabilidad Rara vez (1) e impacto Mayor (4)
Después de controles
Hasta el cuadrante de probabilidad Rara vez (1) e impacto Mayor (4)</v>
      </c>
      <c r="CR54" s="97" t="str">
        <f t="shared" si="9"/>
        <v xml:space="preserve">Antes de controles
Desde el cuadrante de probabilidad  e impacto 
Después de controles
Hasta el cuadrante de probabilidad  e impacto </v>
      </c>
    </row>
    <row r="55" spans="1:96" ht="409.5" customHeight="1" x14ac:dyDescent="0.2">
      <c r="A55" s="54" t="s">
        <v>189</v>
      </c>
      <c r="B55" s="100" t="s">
        <v>1049</v>
      </c>
      <c r="C55" s="58" t="s">
        <v>93</v>
      </c>
      <c r="D55" s="56" t="s">
        <v>1050</v>
      </c>
      <c r="E55" s="97" t="s">
        <v>35</v>
      </c>
      <c r="F55" s="97" t="s">
        <v>152</v>
      </c>
      <c r="G55" s="54" t="s">
        <v>1051</v>
      </c>
      <c r="H55" s="54" t="s">
        <v>1052</v>
      </c>
      <c r="I55" s="54" t="s">
        <v>1053</v>
      </c>
      <c r="J55" s="54" t="s">
        <v>1054</v>
      </c>
      <c r="K55" s="54" t="s">
        <v>335</v>
      </c>
      <c r="L55" s="54" t="s">
        <v>336</v>
      </c>
      <c r="M55" s="54" t="s">
        <v>663</v>
      </c>
      <c r="N55" s="99" t="s">
        <v>144</v>
      </c>
      <c r="O55" s="99" t="s">
        <v>79</v>
      </c>
      <c r="P55" s="97" t="s">
        <v>81</v>
      </c>
      <c r="Q55" s="54" t="s">
        <v>1055</v>
      </c>
      <c r="R55" s="99" t="s">
        <v>144</v>
      </c>
      <c r="S55" s="99" t="s">
        <v>104</v>
      </c>
      <c r="T55" s="97" t="s">
        <v>105</v>
      </c>
      <c r="U55" s="54" t="s">
        <v>1056</v>
      </c>
      <c r="V55" s="97" t="s">
        <v>380</v>
      </c>
      <c r="W55" s="54" t="s">
        <v>341</v>
      </c>
      <c r="X55" s="54" t="s">
        <v>341</v>
      </c>
      <c r="Y55" s="54" t="s">
        <v>341</v>
      </c>
      <c r="Z55" s="54" t="s">
        <v>341</v>
      </c>
      <c r="AA55" s="54" t="s">
        <v>341</v>
      </c>
      <c r="AB55" s="54" t="s">
        <v>1057</v>
      </c>
      <c r="AC55" s="54" t="s">
        <v>1058</v>
      </c>
      <c r="AD55" s="54" t="s">
        <v>1059</v>
      </c>
      <c r="AE55" s="54" t="s">
        <v>1060</v>
      </c>
      <c r="AF55" s="54" t="s">
        <v>1061</v>
      </c>
      <c r="AG55" s="54" t="s">
        <v>1062</v>
      </c>
      <c r="AH55" s="54" t="s">
        <v>1063</v>
      </c>
      <c r="AI55" s="54" t="s">
        <v>1064</v>
      </c>
      <c r="AJ55" s="170" t="str">
        <f t="shared" si="0"/>
        <v>Antes de controles
Desde el cuadrante de probabilidad Rara vez (1) e impacto Mayor (4)
Después de controles
Hasta el cuadrante de probabilidad Rara vez (1) e impacto Mayor (4)</v>
      </c>
      <c r="AK55" s="55" t="str">
        <f t="shared" si="1"/>
        <v xml:space="preserve">Antes de controles
Desde el cuadrante de probabilidad  e impacto 
Después de controles
Hasta el cuadrante de probabilidad  e impacto </v>
      </c>
      <c r="AL55" s="70">
        <v>43347</v>
      </c>
      <c r="AM55" s="71" t="s">
        <v>345</v>
      </c>
      <c r="AN55" s="76" t="s">
        <v>1044</v>
      </c>
      <c r="AO55" s="68">
        <v>43594</v>
      </c>
      <c r="AP55" s="77" t="s">
        <v>483</v>
      </c>
      <c r="AQ55" s="73" t="s">
        <v>1045</v>
      </c>
      <c r="AR55" s="68">
        <v>43787</v>
      </c>
      <c r="AS55" s="71" t="s">
        <v>345</v>
      </c>
      <c r="AT55" s="76" t="s">
        <v>1046</v>
      </c>
      <c r="AU55" s="68">
        <v>43899</v>
      </c>
      <c r="AV55" s="77" t="s">
        <v>429</v>
      </c>
      <c r="AW55" s="73" t="s">
        <v>1065</v>
      </c>
      <c r="AX55" s="68">
        <v>43916</v>
      </c>
      <c r="AY55" s="71" t="s">
        <v>345</v>
      </c>
      <c r="AZ55" s="76" t="s">
        <v>1066</v>
      </c>
      <c r="BA55" s="68">
        <v>44025</v>
      </c>
      <c r="BB55" s="77" t="s">
        <v>353</v>
      </c>
      <c r="BC55" s="73" t="s">
        <v>1048</v>
      </c>
      <c r="BD55" s="68" t="s">
        <v>355</v>
      </c>
      <c r="BE55" s="71" t="s">
        <v>356</v>
      </c>
      <c r="BF55" s="76" t="s">
        <v>355</v>
      </c>
      <c r="BG55" s="68" t="s">
        <v>355</v>
      </c>
      <c r="BH55" s="77" t="s">
        <v>356</v>
      </c>
      <c r="BI55" s="73" t="s">
        <v>355</v>
      </c>
      <c r="BJ55" s="68" t="s">
        <v>355</v>
      </c>
      <c r="BK55" s="71" t="s">
        <v>356</v>
      </c>
      <c r="BL55" s="76" t="s">
        <v>355</v>
      </c>
      <c r="BM55" s="68" t="s">
        <v>355</v>
      </c>
      <c r="BN55" s="77" t="s">
        <v>356</v>
      </c>
      <c r="BO55" s="73" t="s">
        <v>355</v>
      </c>
      <c r="BP55" s="68" t="s">
        <v>355</v>
      </c>
      <c r="BQ55" s="71" t="s">
        <v>356</v>
      </c>
      <c r="BR55" s="76" t="s">
        <v>355</v>
      </c>
      <c r="BS55" s="68" t="s">
        <v>355</v>
      </c>
      <c r="BT55" s="77" t="s">
        <v>356</v>
      </c>
      <c r="BU55" s="79" t="s">
        <v>355</v>
      </c>
      <c r="BV55" s="164" t="str">
        <f>IFERROR(VLOOKUP(A55,Listas!$A$2:$B$23,2,FALSE),"")</f>
        <v>Dirección Distrital de Archivo de Bogotá</v>
      </c>
      <c r="BW55" s="165">
        <f>_xlfn.NUMBERVALUE(MID(N55,LEN(N55)-1,1))</f>
        <v>1</v>
      </c>
      <c r="BX55" s="165">
        <f>_xlfn.NUMBERVALUE(MID(O55,LEN(O55)-1,1))</f>
        <v>4</v>
      </c>
      <c r="BY55" s="165">
        <f t="shared" si="2"/>
        <v>1</v>
      </c>
      <c r="BZ55" s="165">
        <f t="shared" si="3"/>
        <v>3</v>
      </c>
      <c r="CA55" s="97">
        <f>ROUND(AVERAGEIFS(BW:BW,A:A,A55),0)</f>
        <v>1</v>
      </c>
      <c r="CB55" s="97" t="str">
        <f t="shared" si="4"/>
        <v>Rara vez (1)</v>
      </c>
      <c r="CC55" s="97">
        <f>ROUND(AVERAGEIFS(BX:BX,A:A,A55),0)</f>
        <v>4</v>
      </c>
      <c r="CD55" s="97" t="str">
        <f t="shared" si="5"/>
        <v>Mayor (4)</v>
      </c>
      <c r="CE55" s="97">
        <f>ROUND(AVERAGEIFS(BY:BY,A:A,A55),0)</f>
        <v>1</v>
      </c>
      <c r="CF55" s="97" t="str">
        <f t="shared" si="6"/>
        <v>Rara vez (1)</v>
      </c>
      <c r="CG55" s="97">
        <f>ROUND(AVERAGEIFS(BZ:BZ,A:A,A55),0)</f>
        <v>4</v>
      </c>
      <c r="CH55" s="97" t="str">
        <f t="shared" si="7"/>
        <v>Mayor (4)</v>
      </c>
      <c r="CI55" s="97" t="str">
        <f t="shared" si="8"/>
        <v>Antes de controles
Desde el cuadrante de probabilidad Rara vez (1) e impacto Mayor (4)
Después de controles
Hasta el cuadrante de probabilidad Rara vez (1) e impacto Mayor (4)</v>
      </c>
      <c r="CR55" s="97" t="str">
        <f t="shared" si="9"/>
        <v xml:space="preserve">Antes de controles
Desde el cuadrante de probabilidad  e impacto 
Después de controles
Hasta el cuadrante de probabilidad  e impacto </v>
      </c>
    </row>
    <row r="56" spans="1:96" ht="409.5" customHeight="1" x14ac:dyDescent="0.2">
      <c r="A56" s="54" t="s">
        <v>189</v>
      </c>
      <c r="B56" s="100" t="s">
        <v>1067</v>
      </c>
      <c r="C56" s="58" t="s">
        <v>68</v>
      </c>
      <c r="D56" s="56" t="s">
        <v>1068</v>
      </c>
      <c r="E56" s="97" t="s">
        <v>64</v>
      </c>
      <c r="F56" s="97" t="s">
        <v>152</v>
      </c>
      <c r="G56" s="54" t="s">
        <v>1069</v>
      </c>
      <c r="H56" s="54" t="s">
        <v>1070</v>
      </c>
      <c r="I56" s="54" t="s">
        <v>1071</v>
      </c>
      <c r="J56" s="54" t="s">
        <v>1072</v>
      </c>
      <c r="K56" s="54" t="s">
        <v>335</v>
      </c>
      <c r="L56" s="54" t="s">
        <v>336</v>
      </c>
      <c r="M56" s="54" t="s">
        <v>663</v>
      </c>
      <c r="N56" s="99" t="s">
        <v>144</v>
      </c>
      <c r="O56" s="99" t="s">
        <v>79</v>
      </c>
      <c r="P56" s="97" t="s">
        <v>81</v>
      </c>
      <c r="Q56" s="54" t="s">
        <v>1073</v>
      </c>
      <c r="R56" s="99" t="s">
        <v>144</v>
      </c>
      <c r="S56" s="99" t="s">
        <v>79</v>
      </c>
      <c r="T56" s="97" t="s">
        <v>81</v>
      </c>
      <c r="U56" s="54" t="s">
        <v>1074</v>
      </c>
      <c r="V56" s="97" t="s">
        <v>380</v>
      </c>
      <c r="W56" s="54" t="s">
        <v>341</v>
      </c>
      <c r="X56" s="54" t="s">
        <v>341</v>
      </c>
      <c r="Y56" s="54" t="s">
        <v>341</v>
      </c>
      <c r="Z56" s="54" t="s">
        <v>341</v>
      </c>
      <c r="AA56" s="54" t="s">
        <v>341</v>
      </c>
      <c r="AB56" s="54" t="s">
        <v>1075</v>
      </c>
      <c r="AC56" s="54" t="s">
        <v>1076</v>
      </c>
      <c r="AD56" s="54" t="s">
        <v>1077</v>
      </c>
      <c r="AE56" s="54" t="s">
        <v>1078</v>
      </c>
      <c r="AF56" s="54" t="s">
        <v>1079</v>
      </c>
      <c r="AG56" s="54" t="s">
        <v>1080</v>
      </c>
      <c r="AH56" s="54" t="s">
        <v>1081</v>
      </c>
      <c r="AI56" s="54" t="s">
        <v>1082</v>
      </c>
      <c r="AJ56" s="170" t="str">
        <f t="shared" si="0"/>
        <v>Antes de controles
Desde el cuadrante de probabilidad Rara vez (1) e impacto Mayor (4)
Después de controles
Hasta el cuadrante de probabilidad Rara vez (1) e impacto Mayor (4)</v>
      </c>
      <c r="AK56" s="55" t="str">
        <f t="shared" si="1"/>
        <v xml:space="preserve">Antes de controles
Desde el cuadrante de probabilidad  e impacto 
Después de controles
Hasta el cuadrante de probabilidad  e impacto </v>
      </c>
      <c r="AL56" s="70">
        <v>43496</v>
      </c>
      <c r="AM56" s="71" t="s">
        <v>345</v>
      </c>
      <c r="AN56" s="76" t="s">
        <v>1044</v>
      </c>
      <c r="AO56" s="68">
        <v>43594</v>
      </c>
      <c r="AP56" s="77" t="s">
        <v>483</v>
      </c>
      <c r="AQ56" s="73" t="s">
        <v>1083</v>
      </c>
      <c r="AR56" s="68">
        <v>43787</v>
      </c>
      <c r="AS56" s="71" t="s">
        <v>345</v>
      </c>
      <c r="AT56" s="76" t="s">
        <v>1046</v>
      </c>
      <c r="AU56" s="68">
        <v>43916</v>
      </c>
      <c r="AV56" s="77" t="s">
        <v>345</v>
      </c>
      <c r="AW56" s="73" t="s">
        <v>1084</v>
      </c>
      <c r="AX56" s="68">
        <v>44025</v>
      </c>
      <c r="AY56" s="71" t="s">
        <v>353</v>
      </c>
      <c r="AZ56" s="76" t="s">
        <v>1085</v>
      </c>
      <c r="BA56" s="68" t="s">
        <v>355</v>
      </c>
      <c r="BB56" s="77" t="s">
        <v>356</v>
      </c>
      <c r="BC56" s="73" t="s">
        <v>355</v>
      </c>
      <c r="BD56" s="68" t="s">
        <v>355</v>
      </c>
      <c r="BE56" s="71" t="s">
        <v>356</v>
      </c>
      <c r="BF56" s="76" t="s">
        <v>355</v>
      </c>
      <c r="BG56" s="68" t="s">
        <v>355</v>
      </c>
      <c r="BH56" s="77" t="s">
        <v>356</v>
      </c>
      <c r="BI56" s="73" t="s">
        <v>355</v>
      </c>
      <c r="BJ56" s="68" t="s">
        <v>355</v>
      </c>
      <c r="BK56" s="71" t="s">
        <v>356</v>
      </c>
      <c r="BL56" s="76" t="s">
        <v>355</v>
      </c>
      <c r="BM56" s="68" t="s">
        <v>355</v>
      </c>
      <c r="BN56" s="77" t="s">
        <v>356</v>
      </c>
      <c r="BO56" s="73" t="s">
        <v>355</v>
      </c>
      <c r="BP56" s="68" t="s">
        <v>355</v>
      </c>
      <c r="BQ56" s="71" t="s">
        <v>356</v>
      </c>
      <c r="BR56" s="76" t="s">
        <v>355</v>
      </c>
      <c r="BS56" s="68" t="s">
        <v>355</v>
      </c>
      <c r="BT56" s="77" t="s">
        <v>356</v>
      </c>
      <c r="BU56" s="79" t="s">
        <v>355</v>
      </c>
      <c r="BV56" s="164" t="str">
        <f>IFERROR(VLOOKUP(A56,Listas!$A$2:$B$23,2,FALSE),"")</f>
        <v>Dirección Distrital de Archivo de Bogotá</v>
      </c>
      <c r="BW56" s="165">
        <f>_xlfn.NUMBERVALUE(MID(N56,LEN(N56)-1,1))</f>
        <v>1</v>
      </c>
      <c r="BX56" s="165">
        <f>_xlfn.NUMBERVALUE(MID(O56,LEN(O56)-1,1))</f>
        <v>4</v>
      </c>
      <c r="BY56" s="165">
        <f t="shared" si="2"/>
        <v>1</v>
      </c>
      <c r="BZ56" s="165">
        <f t="shared" si="3"/>
        <v>4</v>
      </c>
      <c r="CA56" s="97">
        <f>ROUND(AVERAGEIFS(BW:BW,A:A,A56),0)</f>
        <v>1</v>
      </c>
      <c r="CB56" s="97" t="str">
        <f t="shared" si="4"/>
        <v>Rara vez (1)</v>
      </c>
      <c r="CC56" s="97">
        <f>ROUND(AVERAGEIFS(BX:BX,A:A,A56),0)</f>
        <v>4</v>
      </c>
      <c r="CD56" s="97" t="str">
        <f t="shared" si="5"/>
        <v>Mayor (4)</v>
      </c>
      <c r="CE56" s="97">
        <f>ROUND(AVERAGEIFS(BY:BY,A:A,A56),0)</f>
        <v>1</v>
      </c>
      <c r="CF56" s="97" t="str">
        <f t="shared" si="6"/>
        <v>Rara vez (1)</v>
      </c>
      <c r="CG56" s="97">
        <f>ROUND(AVERAGEIFS(BZ:BZ,A:A,A56),0)</f>
        <v>4</v>
      </c>
      <c r="CH56" s="97" t="str">
        <f t="shared" si="7"/>
        <v>Mayor (4)</v>
      </c>
      <c r="CI56" s="97" t="str">
        <f t="shared" si="8"/>
        <v>Antes de controles
Desde el cuadrante de probabilidad Rara vez (1) e impacto Mayor (4)
Después de controles
Hasta el cuadrante de probabilidad Rara vez (1) e impacto Mayor (4)</v>
      </c>
      <c r="CR56" s="97" t="str">
        <f t="shared" si="9"/>
        <v xml:space="preserve">Antes de controles
Desde el cuadrante de probabilidad  e impacto 
Después de controles
Hasta el cuadrante de probabilidad  e impacto </v>
      </c>
    </row>
    <row r="57" spans="1:96" ht="409.5" customHeight="1" x14ac:dyDescent="0.2">
      <c r="A57" s="54" t="s">
        <v>189</v>
      </c>
      <c r="B57" s="100" t="s">
        <v>1086</v>
      </c>
      <c r="C57" s="58" t="s">
        <v>40</v>
      </c>
      <c r="D57" s="56" t="s">
        <v>1087</v>
      </c>
      <c r="E57" s="97" t="s">
        <v>64</v>
      </c>
      <c r="F57" s="97" t="s">
        <v>42</v>
      </c>
      <c r="G57" s="54" t="s">
        <v>1088</v>
      </c>
      <c r="H57" s="54" t="s">
        <v>1089</v>
      </c>
      <c r="I57" s="54" t="s">
        <v>1090</v>
      </c>
      <c r="J57" s="54" t="s">
        <v>1072</v>
      </c>
      <c r="K57" s="54" t="s">
        <v>335</v>
      </c>
      <c r="L57" s="54" t="s">
        <v>994</v>
      </c>
      <c r="M57" s="54" t="s">
        <v>663</v>
      </c>
      <c r="N57" s="99" t="s">
        <v>144</v>
      </c>
      <c r="O57" s="99" t="s">
        <v>79</v>
      </c>
      <c r="P57" s="97" t="s">
        <v>81</v>
      </c>
      <c r="Q57" s="54" t="s">
        <v>1091</v>
      </c>
      <c r="R57" s="99" t="s">
        <v>144</v>
      </c>
      <c r="S57" s="99" t="s">
        <v>79</v>
      </c>
      <c r="T57" s="97" t="s">
        <v>81</v>
      </c>
      <c r="U57" s="54" t="s">
        <v>1092</v>
      </c>
      <c r="V57" s="97" t="s">
        <v>380</v>
      </c>
      <c r="W57" s="54" t="s">
        <v>341</v>
      </c>
      <c r="X57" s="54" t="s">
        <v>341</v>
      </c>
      <c r="Y57" s="54" t="s">
        <v>341</v>
      </c>
      <c r="Z57" s="54" t="s">
        <v>341</v>
      </c>
      <c r="AA57" s="54" t="s">
        <v>341</v>
      </c>
      <c r="AB57" s="54" t="s">
        <v>1093</v>
      </c>
      <c r="AC57" s="54" t="s">
        <v>1094</v>
      </c>
      <c r="AD57" s="54" t="s">
        <v>1095</v>
      </c>
      <c r="AE57" s="54" t="s">
        <v>1096</v>
      </c>
      <c r="AF57" s="54" t="s">
        <v>1097</v>
      </c>
      <c r="AG57" s="54" t="s">
        <v>1098</v>
      </c>
      <c r="AH57" s="54" t="s">
        <v>1099</v>
      </c>
      <c r="AI57" s="54" t="s">
        <v>1100</v>
      </c>
      <c r="AJ57" s="170" t="str">
        <f t="shared" si="0"/>
        <v>Antes de controles
Desde el cuadrante de probabilidad Rara vez (1) e impacto Mayor (4)
Después de controles
Hasta el cuadrante de probabilidad Rara vez (1) e impacto Mayor (4)</v>
      </c>
      <c r="AK57" s="55" t="str">
        <f t="shared" si="1"/>
        <v xml:space="preserve">Antes de controles
Desde el cuadrante de probabilidad  e impacto 
Después de controles
Hasta el cuadrante de probabilidad  e impacto </v>
      </c>
      <c r="AL57" s="70">
        <v>43496</v>
      </c>
      <c r="AM57" s="71" t="s">
        <v>345</v>
      </c>
      <c r="AN57" s="76" t="s">
        <v>1044</v>
      </c>
      <c r="AO57" s="68">
        <v>43594</v>
      </c>
      <c r="AP57" s="77" t="s">
        <v>483</v>
      </c>
      <c r="AQ57" s="73" t="s">
        <v>1101</v>
      </c>
      <c r="AR57" s="68">
        <v>43787</v>
      </c>
      <c r="AS57" s="71" t="s">
        <v>345</v>
      </c>
      <c r="AT57" s="76" t="s">
        <v>1046</v>
      </c>
      <c r="AU57" s="68">
        <v>43916</v>
      </c>
      <c r="AV57" s="77" t="s">
        <v>514</v>
      </c>
      <c r="AW57" s="73" t="s">
        <v>1102</v>
      </c>
      <c r="AX57" s="68">
        <v>44025</v>
      </c>
      <c r="AY57" s="71" t="s">
        <v>585</v>
      </c>
      <c r="AZ57" s="76" t="s">
        <v>1103</v>
      </c>
      <c r="BA57" s="68" t="s">
        <v>355</v>
      </c>
      <c r="BB57" s="77" t="s">
        <v>356</v>
      </c>
      <c r="BC57" s="73" t="s">
        <v>355</v>
      </c>
      <c r="BD57" s="68" t="s">
        <v>355</v>
      </c>
      <c r="BE57" s="71" t="s">
        <v>356</v>
      </c>
      <c r="BF57" s="76" t="s">
        <v>355</v>
      </c>
      <c r="BG57" s="68" t="s">
        <v>355</v>
      </c>
      <c r="BH57" s="77" t="s">
        <v>356</v>
      </c>
      <c r="BI57" s="73" t="s">
        <v>355</v>
      </c>
      <c r="BJ57" s="68" t="s">
        <v>355</v>
      </c>
      <c r="BK57" s="71" t="s">
        <v>356</v>
      </c>
      <c r="BL57" s="76" t="s">
        <v>355</v>
      </c>
      <c r="BM57" s="68" t="s">
        <v>355</v>
      </c>
      <c r="BN57" s="77" t="s">
        <v>356</v>
      </c>
      <c r="BO57" s="73" t="s">
        <v>355</v>
      </c>
      <c r="BP57" s="68" t="s">
        <v>355</v>
      </c>
      <c r="BQ57" s="71" t="s">
        <v>356</v>
      </c>
      <c r="BR57" s="76" t="s">
        <v>355</v>
      </c>
      <c r="BS57" s="68" t="s">
        <v>355</v>
      </c>
      <c r="BT57" s="77" t="s">
        <v>356</v>
      </c>
      <c r="BU57" s="79" t="s">
        <v>355</v>
      </c>
      <c r="BV57" s="164" t="str">
        <f>IFERROR(VLOOKUP(A57,Listas!$A$2:$B$23,2,FALSE),"")</f>
        <v>Dirección Distrital de Archivo de Bogotá</v>
      </c>
      <c r="BW57" s="165">
        <f>_xlfn.NUMBERVALUE(MID(N57,LEN(N57)-1,1))</f>
        <v>1</v>
      </c>
      <c r="BX57" s="165">
        <f>_xlfn.NUMBERVALUE(MID(O57,LEN(O57)-1,1))</f>
        <v>4</v>
      </c>
      <c r="BY57" s="165">
        <f t="shared" si="2"/>
        <v>1</v>
      </c>
      <c r="BZ57" s="165">
        <f t="shared" si="3"/>
        <v>4</v>
      </c>
      <c r="CA57" s="97">
        <f>ROUND(AVERAGEIFS(BW:BW,A:A,A57),0)</f>
        <v>1</v>
      </c>
      <c r="CB57" s="97" t="str">
        <f t="shared" si="4"/>
        <v>Rara vez (1)</v>
      </c>
      <c r="CC57" s="97">
        <f>ROUND(AVERAGEIFS(BX:BX,A:A,A57),0)</f>
        <v>4</v>
      </c>
      <c r="CD57" s="97" t="str">
        <f t="shared" si="5"/>
        <v>Mayor (4)</v>
      </c>
      <c r="CE57" s="97">
        <f>ROUND(AVERAGEIFS(BY:BY,A:A,A57),0)</f>
        <v>1</v>
      </c>
      <c r="CF57" s="97" t="str">
        <f t="shared" si="6"/>
        <v>Rara vez (1)</v>
      </c>
      <c r="CG57" s="97">
        <f>ROUND(AVERAGEIFS(BZ:BZ,A:A,A57),0)</f>
        <v>4</v>
      </c>
      <c r="CH57" s="97" t="str">
        <f t="shared" si="7"/>
        <v>Mayor (4)</v>
      </c>
      <c r="CI57" s="97" t="str">
        <f t="shared" si="8"/>
        <v>Antes de controles
Desde el cuadrante de probabilidad Rara vez (1) e impacto Mayor (4)
Después de controles
Hasta el cuadrante de probabilidad Rara vez (1) e impacto Mayor (4)</v>
      </c>
      <c r="CR57" s="97" t="str">
        <f t="shared" si="9"/>
        <v xml:space="preserve">Antes de controles
Desde el cuadrante de probabilidad  e impacto 
Después de controles
Hasta el cuadrante de probabilidad  e impacto </v>
      </c>
    </row>
    <row r="58" spans="1:96" ht="409.5" customHeight="1" x14ac:dyDescent="0.2">
      <c r="A58" s="54" t="s">
        <v>323</v>
      </c>
      <c r="B58" s="100" t="s">
        <v>1104</v>
      </c>
      <c r="C58" s="58" t="s">
        <v>93</v>
      </c>
      <c r="D58" s="56" t="s">
        <v>1105</v>
      </c>
      <c r="E58" s="97" t="s">
        <v>35</v>
      </c>
      <c r="F58" s="97" t="s">
        <v>152</v>
      </c>
      <c r="G58" s="54" t="s">
        <v>1106</v>
      </c>
      <c r="H58" s="54" t="s">
        <v>1107</v>
      </c>
      <c r="I58" s="54" t="s">
        <v>1108</v>
      </c>
      <c r="J58" s="54" t="s">
        <v>590</v>
      </c>
      <c r="K58" s="54" t="s">
        <v>335</v>
      </c>
      <c r="L58" s="54" t="s">
        <v>403</v>
      </c>
      <c r="M58" s="54" t="s">
        <v>663</v>
      </c>
      <c r="N58" s="99" t="s">
        <v>144</v>
      </c>
      <c r="O58" s="99" t="s">
        <v>104</v>
      </c>
      <c r="P58" s="97" t="s">
        <v>105</v>
      </c>
      <c r="Q58" s="54" t="s">
        <v>1109</v>
      </c>
      <c r="R58" s="99" t="s">
        <v>144</v>
      </c>
      <c r="S58" s="99" t="s">
        <v>145</v>
      </c>
      <c r="T58" s="97" t="s">
        <v>126</v>
      </c>
      <c r="U58" s="54" t="s">
        <v>1110</v>
      </c>
      <c r="V58" s="97" t="s">
        <v>340</v>
      </c>
      <c r="W58" s="54" t="s">
        <v>341</v>
      </c>
      <c r="X58" s="54" t="s">
        <v>341</v>
      </c>
      <c r="Y58" s="54" t="s">
        <v>341</v>
      </c>
      <c r="Z58" s="54" t="s">
        <v>341</v>
      </c>
      <c r="AA58" s="54" t="s">
        <v>341</v>
      </c>
      <c r="AB58" s="54" t="s">
        <v>341</v>
      </c>
      <c r="AC58" s="54" t="s">
        <v>341</v>
      </c>
      <c r="AD58" s="54" t="s">
        <v>341</v>
      </c>
      <c r="AE58" s="54" t="s">
        <v>341</v>
      </c>
      <c r="AF58" s="54" t="s">
        <v>341</v>
      </c>
      <c r="AG58" s="54" t="s">
        <v>1111</v>
      </c>
      <c r="AH58" s="54" t="s">
        <v>1112</v>
      </c>
      <c r="AI58" s="54" t="s">
        <v>1113</v>
      </c>
      <c r="AJ58" s="170" t="str">
        <f t="shared" si="0"/>
        <v>Antes de controles
Desde el cuadrante de probabilidad Rara vez (1) e impacto Mayor (4)
Después de controles
Hasta el cuadrante de probabilidad Rara vez (1) e impacto Moderado (3)</v>
      </c>
      <c r="AK58" s="55" t="str">
        <f t="shared" si="1"/>
        <v xml:space="preserve">Antes de controles
Desde el cuadrante de probabilidad  e impacto 
Después de controles
Hasta el cuadrante de probabilidad  e impacto </v>
      </c>
      <c r="AL58" s="70">
        <v>43715</v>
      </c>
      <c r="AM58" s="71" t="s">
        <v>345</v>
      </c>
      <c r="AN58" s="76" t="s">
        <v>1114</v>
      </c>
      <c r="AO58" s="68">
        <v>43599</v>
      </c>
      <c r="AP58" s="77" t="s">
        <v>345</v>
      </c>
      <c r="AQ58" s="73" t="s">
        <v>1115</v>
      </c>
      <c r="AR58" s="68">
        <v>43767</v>
      </c>
      <c r="AS58" s="71" t="s">
        <v>1116</v>
      </c>
      <c r="AT58" s="76" t="s">
        <v>1117</v>
      </c>
      <c r="AU58" s="68">
        <v>43901</v>
      </c>
      <c r="AV58" s="77" t="s">
        <v>351</v>
      </c>
      <c r="AW58" s="73" t="s">
        <v>1118</v>
      </c>
      <c r="AX58" s="68">
        <v>44074</v>
      </c>
      <c r="AY58" s="71" t="s">
        <v>353</v>
      </c>
      <c r="AZ58" s="76" t="s">
        <v>1119</v>
      </c>
      <c r="BA58" s="68" t="s">
        <v>355</v>
      </c>
      <c r="BB58" s="77" t="s">
        <v>356</v>
      </c>
      <c r="BC58" s="73" t="s">
        <v>355</v>
      </c>
      <c r="BD58" s="68" t="s">
        <v>355</v>
      </c>
      <c r="BE58" s="71" t="s">
        <v>356</v>
      </c>
      <c r="BF58" s="76" t="s">
        <v>355</v>
      </c>
      <c r="BG58" s="68" t="s">
        <v>355</v>
      </c>
      <c r="BH58" s="77" t="s">
        <v>356</v>
      </c>
      <c r="BI58" s="73" t="s">
        <v>355</v>
      </c>
      <c r="BJ58" s="68" t="s">
        <v>355</v>
      </c>
      <c r="BK58" s="71" t="s">
        <v>356</v>
      </c>
      <c r="BL58" s="76" t="s">
        <v>355</v>
      </c>
      <c r="BM58" s="68" t="s">
        <v>355</v>
      </c>
      <c r="BN58" s="77" t="s">
        <v>356</v>
      </c>
      <c r="BO58" s="73" t="s">
        <v>355</v>
      </c>
      <c r="BP58" s="68" t="s">
        <v>355</v>
      </c>
      <c r="BQ58" s="71" t="s">
        <v>356</v>
      </c>
      <c r="BR58" s="76" t="s">
        <v>355</v>
      </c>
      <c r="BS58" s="68" t="s">
        <v>355</v>
      </c>
      <c r="BT58" s="77" t="s">
        <v>356</v>
      </c>
      <c r="BU58" s="79" t="s">
        <v>355</v>
      </c>
      <c r="BV58" s="164" t="str">
        <f>IFERROR(VLOOKUP(A58,Listas!$A$2:$B$23,2,FALSE),"")</f>
        <v xml:space="preserve"> Oficina Asesora de Jurídica</v>
      </c>
      <c r="BW58" s="165">
        <f>_xlfn.NUMBERVALUE(MID(N58,LEN(N58)-1,1))</f>
        <v>1</v>
      </c>
      <c r="BX58" s="165">
        <f>_xlfn.NUMBERVALUE(MID(O58,LEN(O58)-1,1))</f>
        <v>3</v>
      </c>
      <c r="BY58" s="165">
        <f t="shared" si="2"/>
        <v>1</v>
      </c>
      <c r="BZ58" s="165">
        <f t="shared" si="3"/>
        <v>1</v>
      </c>
      <c r="CA58" s="97">
        <f>ROUND(AVERAGEIFS(BW:BW,A:A,A58),0)</f>
        <v>1</v>
      </c>
      <c r="CB58" s="97" t="str">
        <f t="shared" si="4"/>
        <v>Rara vez (1)</v>
      </c>
      <c r="CC58" s="97">
        <f>ROUND(AVERAGEIFS(BX:BX,A:A,A58),0)</f>
        <v>4</v>
      </c>
      <c r="CD58" s="97" t="str">
        <f t="shared" si="5"/>
        <v>Mayor (4)</v>
      </c>
      <c r="CE58" s="97">
        <f>ROUND(AVERAGEIFS(BY:BY,A:A,A58),0)</f>
        <v>1</v>
      </c>
      <c r="CF58" s="97" t="str">
        <f t="shared" si="6"/>
        <v>Rara vez (1)</v>
      </c>
      <c r="CG58" s="97">
        <f>ROUND(AVERAGEIFS(BZ:BZ,A:A,A58),0)</f>
        <v>3</v>
      </c>
      <c r="CH58" s="97" t="str">
        <f t="shared" si="7"/>
        <v>Moderado (3)</v>
      </c>
      <c r="CI58" s="97" t="str">
        <f t="shared" si="8"/>
        <v>Antes de controles
Desde el cuadrante de probabilidad Rara vez (1) e impacto Mayor (4)
Después de controles
Hasta el cuadrante de probabilidad Rara vez (1) e impacto Moderado (3)</v>
      </c>
      <c r="CR58" s="97" t="str">
        <f t="shared" si="9"/>
        <v xml:space="preserve">Antes de controles
Desde el cuadrante de probabilidad  e impacto 
Después de controles
Hasta el cuadrante de probabilidad  e impacto </v>
      </c>
    </row>
    <row r="59" spans="1:96" ht="409.5" customHeight="1" x14ac:dyDescent="0.2">
      <c r="A59" s="54" t="s">
        <v>323</v>
      </c>
      <c r="B59" s="100" t="s">
        <v>1120</v>
      </c>
      <c r="C59" s="58" t="s">
        <v>93</v>
      </c>
      <c r="D59" s="56" t="s">
        <v>1121</v>
      </c>
      <c r="E59" s="97" t="s">
        <v>35</v>
      </c>
      <c r="F59" s="97" t="s">
        <v>152</v>
      </c>
      <c r="G59" s="54" t="s">
        <v>1122</v>
      </c>
      <c r="H59" s="54" t="s">
        <v>1107</v>
      </c>
      <c r="I59" s="54" t="s">
        <v>1123</v>
      </c>
      <c r="J59" s="54" t="s">
        <v>590</v>
      </c>
      <c r="K59" s="54" t="s">
        <v>732</v>
      </c>
      <c r="L59" s="54" t="s">
        <v>403</v>
      </c>
      <c r="M59" s="54" t="s">
        <v>466</v>
      </c>
      <c r="N59" s="99" t="s">
        <v>144</v>
      </c>
      <c r="O59" s="99" t="s">
        <v>79</v>
      </c>
      <c r="P59" s="97" t="s">
        <v>81</v>
      </c>
      <c r="Q59" s="54" t="s">
        <v>1124</v>
      </c>
      <c r="R59" s="99" t="s">
        <v>144</v>
      </c>
      <c r="S59" s="99" t="s">
        <v>125</v>
      </c>
      <c r="T59" s="97" t="s">
        <v>126</v>
      </c>
      <c r="U59" s="54" t="s">
        <v>1125</v>
      </c>
      <c r="V59" s="97" t="s">
        <v>340</v>
      </c>
      <c r="W59" s="54" t="s">
        <v>341</v>
      </c>
      <c r="X59" s="54" t="s">
        <v>341</v>
      </c>
      <c r="Y59" s="54" t="s">
        <v>341</v>
      </c>
      <c r="Z59" s="54" t="s">
        <v>341</v>
      </c>
      <c r="AA59" s="54" t="s">
        <v>341</v>
      </c>
      <c r="AB59" s="54" t="s">
        <v>341</v>
      </c>
      <c r="AC59" s="54" t="s">
        <v>341</v>
      </c>
      <c r="AD59" s="54" t="s">
        <v>341</v>
      </c>
      <c r="AE59" s="54" t="s">
        <v>341</v>
      </c>
      <c r="AF59" s="54" t="s">
        <v>341</v>
      </c>
      <c r="AG59" s="54" t="s">
        <v>1126</v>
      </c>
      <c r="AH59" s="54" t="s">
        <v>1112</v>
      </c>
      <c r="AI59" s="54" t="s">
        <v>1127</v>
      </c>
      <c r="AJ59" s="170" t="str">
        <f t="shared" si="0"/>
        <v>Antes de controles
Desde el cuadrante de probabilidad Rara vez (1) e impacto Mayor (4)
Después de controles
Hasta el cuadrante de probabilidad Rara vez (1) e impacto Moderado (3)</v>
      </c>
      <c r="AK59" s="55" t="str">
        <f t="shared" si="1"/>
        <v xml:space="preserve">Antes de controles
Desde el cuadrante de probabilidad  e impacto 
Después de controles
Hasta el cuadrante de probabilidad  e impacto </v>
      </c>
      <c r="AL59" s="70">
        <v>43715</v>
      </c>
      <c r="AM59" s="71" t="s">
        <v>345</v>
      </c>
      <c r="AN59" s="76" t="s">
        <v>1114</v>
      </c>
      <c r="AO59" s="68">
        <v>43599</v>
      </c>
      <c r="AP59" s="77" t="s">
        <v>345</v>
      </c>
      <c r="AQ59" s="73" t="s">
        <v>1115</v>
      </c>
      <c r="AR59" s="68">
        <v>43767</v>
      </c>
      <c r="AS59" s="71" t="s">
        <v>1128</v>
      </c>
      <c r="AT59" s="76" t="s">
        <v>1129</v>
      </c>
      <c r="AU59" s="68">
        <v>43901</v>
      </c>
      <c r="AV59" s="77" t="s">
        <v>1130</v>
      </c>
      <c r="AW59" s="73" t="s">
        <v>1131</v>
      </c>
      <c r="AX59" s="68">
        <v>44074</v>
      </c>
      <c r="AY59" s="71" t="s">
        <v>353</v>
      </c>
      <c r="AZ59" s="76" t="s">
        <v>1119</v>
      </c>
      <c r="BA59" s="68" t="s">
        <v>355</v>
      </c>
      <c r="BB59" s="77" t="s">
        <v>356</v>
      </c>
      <c r="BC59" s="73" t="s">
        <v>355</v>
      </c>
      <c r="BD59" s="68" t="s">
        <v>355</v>
      </c>
      <c r="BE59" s="71" t="s">
        <v>356</v>
      </c>
      <c r="BF59" s="76" t="s">
        <v>355</v>
      </c>
      <c r="BG59" s="68" t="s">
        <v>355</v>
      </c>
      <c r="BH59" s="77" t="s">
        <v>356</v>
      </c>
      <c r="BI59" s="73" t="s">
        <v>355</v>
      </c>
      <c r="BJ59" s="68" t="s">
        <v>355</v>
      </c>
      <c r="BK59" s="71" t="s">
        <v>356</v>
      </c>
      <c r="BL59" s="76" t="s">
        <v>355</v>
      </c>
      <c r="BM59" s="68" t="s">
        <v>355</v>
      </c>
      <c r="BN59" s="77" t="s">
        <v>356</v>
      </c>
      <c r="BO59" s="73" t="s">
        <v>355</v>
      </c>
      <c r="BP59" s="68" t="s">
        <v>355</v>
      </c>
      <c r="BQ59" s="71" t="s">
        <v>356</v>
      </c>
      <c r="BR59" s="76" t="s">
        <v>355</v>
      </c>
      <c r="BS59" s="68" t="s">
        <v>355</v>
      </c>
      <c r="BT59" s="77" t="s">
        <v>356</v>
      </c>
      <c r="BU59" s="79" t="s">
        <v>355</v>
      </c>
      <c r="BV59" s="164" t="str">
        <f>IFERROR(VLOOKUP(A59,Listas!$A$2:$B$23,2,FALSE),"")</f>
        <v xml:space="preserve"> Oficina Asesora de Jurídica</v>
      </c>
      <c r="BW59" s="165">
        <f>_xlfn.NUMBERVALUE(MID(N59,LEN(N59)-1,1))</f>
        <v>1</v>
      </c>
      <c r="BX59" s="165">
        <f>_xlfn.NUMBERVALUE(MID(O59,LEN(O59)-1,1))</f>
        <v>4</v>
      </c>
      <c r="BY59" s="165">
        <f t="shared" si="2"/>
        <v>1</v>
      </c>
      <c r="BZ59" s="165">
        <f t="shared" si="3"/>
        <v>2</v>
      </c>
      <c r="CA59" s="97">
        <f>ROUND(AVERAGEIFS(BW:BW,A:A,A59),0)</f>
        <v>1</v>
      </c>
      <c r="CB59" s="97" t="str">
        <f t="shared" si="4"/>
        <v>Rara vez (1)</v>
      </c>
      <c r="CC59" s="97">
        <f>ROUND(AVERAGEIFS(BX:BX,A:A,A59),0)</f>
        <v>4</v>
      </c>
      <c r="CD59" s="97" t="str">
        <f t="shared" si="5"/>
        <v>Mayor (4)</v>
      </c>
      <c r="CE59" s="97">
        <f>ROUND(AVERAGEIFS(BY:BY,A:A,A59),0)</f>
        <v>1</v>
      </c>
      <c r="CF59" s="97" t="str">
        <f t="shared" si="6"/>
        <v>Rara vez (1)</v>
      </c>
      <c r="CG59" s="97">
        <f>ROUND(AVERAGEIFS(BZ:BZ,A:A,A59),0)</f>
        <v>3</v>
      </c>
      <c r="CH59" s="97" t="str">
        <f t="shared" si="7"/>
        <v>Moderado (3)</v>
      </c>
      <c r="CI59" s="97" t="str">
        <f t="shared" si="8"/>
        <v>Antes de controles
Desde el cuadrante de probabilidad Rara vez (1) e impacto Mayor (4)
Después de controles
Hasta el cuadrante de probabilidad Rara vez (1) e impacto Moderado (3)</v>
      </c>
      <c r="CR59" s="97" t="str">
        <f t="shared" si="9"/>
        <v xml:space="preserve">Antes de controles
Desde el cuadrante de probabilidad  e impacto 
Después de controles
Hasta el cuadrante de probabilidad  e impacto </v>
      </c>
    </row>
    <row r="60" spans="1:96" ht="409.5" customHeight="1" x14ac:dyDescent="0.2">
      <c r="A60" s="54" t="s">
        <v>323</v>
      </c>
      <c r="B60" s="100" t="s">
        <v>1132</v>
      </c>
      <c r="C60" s="58" t="s">
        <v>93</v>
      </c>
      <c r="D60" s="56" t="s">
        <v>1133</v>
      </c>
      <c r="E60" s="97" t="s">
        <v>35</v>
      </c>
      <c r="F60" s="97" t="s">
        <v>152</v>
      </c>
      <c r="G60" s="54" t="s">
        <v>1134</v>
      </c>
      <c r="H60" s="54" t="s">
        <v>1107</v>
      </c>
      <c r="I60" s="54" t="s">
        <v>1123</v>
      </c>
      <c r="J60" s="54" t="s">
        <v>590</v>
      </c>
      <c r="K60" s="54" t="s">
        <v>335</v>
      </c>
      <c r="L60" s="54" t="s">
        <v>403</v>
      </c>
      <c r="M60" s="54" t="s">
        <v>466</v>
      </c>
      <c r="N60" s="99" t="s">
        <v>144</v>
      </c>
      <c r="O60" s="99" t="s">
        <v>79</v>
      </c>
      <c r="P60" s="97" t="s">
        <v>81</v>
      </c>
      <c r="Q60" s="54" t="s">
        <v>1135</v>
      </c>
      <c r="R60" s="99" t="s">
        <v>144</v>
      </c>
      <c r="S60" s="99" t="s">
        <v>125</v>
      </c>
      <c r="T60" s="97" t="s">
        <v>126</v>
      </c>
      <c r="U60" s="54" t="s">
        <v>1125</v>
      </c>
      <c r="V60" s="97" t="s">
        <v>340</v>
      </c>
      <c r="W60" s="54" t="s">
        <v>341</v>
      </c>
      <c r="X60" s="54" t="s">
        <v>341</v>
      </c>
      <c r="Y60" s="54" t="s">
        <v>341</v>
      </c>
      <c r="Z60" s="54" t="s">
        <v>341</v>
      </c>
      <c r="AA60" s="54" t="s">
        <v>341</v>
      </c>
      <c r="AB60" s="54" t="s">
        <v>341</v>
      </c>
      <c r="AC60" s="54" t="s">
        <v>341</v>
      </c>
      <c r="AD60" s="54" t="s">
        <v>341</v>
      </c>
      <c r="AE60" s="54" t="s">
        <v>341</v>
      </c>
      <c r="AF60" s="54" t="s">
        <v>341</v>
      </c>
      <c r="AG60" s="54" t="s">
        <v>1136</v>
      </c>
      <c r="AH60" s="54" t="s">
        <v>1112</v>
      </c>
      <c r="AI60" s="54" t="s">
        <v>1137</v>
      </c>
      <c r="AJ60" s="170" t="str">
        <f t="shared" si="0"/>
        <v>Antes de controles
Desde el cuadrante de probabilidad Rara vez (1) e impacto Mayor (4)
Después de controles
Hasta el cuadrante de probabilidad Rara vez (1) e impacto Moderado (3)</v>
      </c>
      <c r="AK60" s="55" t="str">
        <f t="shared" si="1"/>
        <v xml:space="preserve">Antes de controles
Desde el cuadrante de probabilidad  e impacto 
Después de controles
Hasta el cuadrante de probabilidad  e impacto </v>
      </c>
      <c r="AL60" s="70">
        <v>43715</v>
      </c>
      <c r="AM60" s="71" t="s">
        <v>345</v>
      </c>
      <c r="AN60" s="76" t="s">
        <v>1114</v>
      </c>
      <c r="AO60" s="68">
        <v>43599</v>
      </c>
      <c r="AP60" s="77" t="s">
        <v>345</v>
      </c>
      <c r="AQ60" s="73" t="s">
        <v>1138</v>
      </c>
      <c r="AR60" s="68">
        <v>43767</v>
      </c>
      <c r="AS60" s="71" t="s">
        <v>1128</v>
      </c>
      <c r="AT60" s="76" t="s">
        <v>1139</v>
      </c>
      <c r="AU60" s="68">
        <v>43901</v>
      </c>
      <c r="AV60" s="77" t="s">
        <v>1130</v>
      </c>
      <c r="AW60" s="73" t="s">
        <v>1131</v>
      </c>
      <c r="AX60" s="68">
        <v>44074</v>
      </c>
      <c r="AY60" s="71" t="s">
        <v>353</v>
      </c>
      <c r="AZ60" s="76" t="s">
        <v>1119</v>
      </c>
      <c r="BA60" s="68" t="s">
        <v>355</v>
      </c>
      <c r="BB60" s="77" t="s">
        <v>356</v>
      </c>
      <c r="BC60" s="73" t="s">
        <v>355</v>
      </c>
      <c r="BD60" s="68" t="s">
        <v>355</v>
      </c>
      <c r="BE60" s="71" t="s">
        <v>356</v>
      </c>
      <c r="BF60" s="76" t="s">
        <v>355</v>
      </c>
      <c r="BG60" s="68" t="s">
        <v>355</v>
      </c>
      <c r="BH60" s="77" t="s">
        <v>356</v>
      </c>
      <c r="BI60" s="73" t="s">
        <v>355</v>
      </c>
      <c r="BJ60" s="68" t="s">
        <v>355</v>
      </c>
      <c r="BK60" s="71" t="s">
        <v>356</v>
      </c>
      <c r="BL60" s="76" t="s">
        <v>355</v>
      </c>
      <c r="BM60" s="68" t="s">
        <v>355</v>
      </c>
      <c r="BN60" s="77" t="s">
        <v>356</v>
      </c>
      <c r="BO60" s="73" t="s">
        <v>355</v>
      </c>
      <c r="BP60" s="68" t="s">
        <v>355</v>
      </c>
      <c r="BQ60" s="71" t="s">
        <v>356</v>
      </c>
      <c r="BR60" s="76" t="s">
        <v>355</v>
      </c>
      <c r="BS60" s="68" t="s">
        <v>355</v>
      </c>
      <c r="BT60" s="77" t="s">
        <v>356</v>
      </c>
      <c r="BU60" s="79" t="s">
        <v>355</v>
      </c>
      <c r="BV60" s="164" t="str">
        <f>IFERROR(VLOOKUP(A60,Listas!$A$2:$B$23,2,FALSE),"")</f>
        <v xml:space="preserve"> Oficina Asesora de Jurídica</v>
      </c>
      <c r="BW60" s="165">
        <f>_xlfn.NUMBERVALUE(MID(N60,LEN(N60)-1,1))</f>
        <v>1</v>
      </c>
      <c r="BX60" s="165">
        <f>_xlfn.NUMBERVALUE(MID(O60,LEN(O60)-1,1))</f>
        <v>4</v>
      </c>
      <c r="BY60" s="165">
        <f t="shared" si="2"/>
        <v>1</v>
      </c>
      <c r="BZ60" s="165">
        <f t="shared" si="3"/>
        <v>2</v>
      </c>
      <c r="CA60" s="97">
        <f>ROUND(AVERAGEIFS(BW:BW,A:A,A60),0)</f>
        <v>1</v>
      </c>
      <c r="CB60" s="97" t="str">
        <f t="shared" si="4"/>
        <v>Rara vez (1)</v>
      </c>
      <c r="CC60" s="97">
        <f>ROUND(AVERAGEIFS(BX:BX,A:A,A60),0)</f>
        <v>4</v>
      </c>
      <c r="CD60" s="97" t="str">
        <f t="shared" si="5"/>
        <v>Mayor (4)</v>
      </c>
      <c r="CE60" s="97">
        <f>ROUND(AVERAGEIFS(BY:BY,A:A,A60),0)</f>
        <v>1</v>
      </c>
      <c r="CF60" s="97" t="str">
        <f t="shared" si="6"/>
        <v>Rara vez (1)</v>
      </c>
      <c r="CG60" s="97">
        <f>ROUND(AVERAGEIFS(BZ:BZ,A:A,A60),0)</f>
        <v>3</v>
      </c>
      <c r="CH60" s="97" t="str">
        <f t="shared" si="7"/>
        <v>Moderado (3)</v>
      </c>
      <c r="CI60" s="97" t="str">
        <f t="shared" si="8"/>
        <v>Antes de controles
Desde el cuadrante de probabilidad Rara vez (1) e impacto Mayor (4)
Después de controles
Hasta el cuadrante de probabilidad Rara vez (1) e impacto Moderado (3)</v>
      </c>
      <c r="CR60" s="97" t="str">
        <f t="shared" si="9"/>
        <v xml:space="preserve">Antes de controles
Desde el cuadrante de probabilidad  e impacto 
Después de controles
Hasta el cuadrante de probabilidad  e impacto </v>
      </c>
    </row>
    <row r="61" spans="1:96" ht="409.5" customHeight="1" x14ac:dyDescent="0.2">
      <c r="A61" s="54" t="s">
        <v>323</v>
      </c>
      <c r="B61" s="100" t="s">
        <v>1104</v>
      </c>
      <c r="C61" s="58" t="s">
        <v>40</v>
      </c>
      <c r="D61" s="56" t="s">
        <v>1140</v>
      </c>
      <c r="E61" s="97" t="s">
        <v>64</v>
      </c>
      <c r="F61" s="97" t="s">
        <v>152</v>
      </c>
      <c r="G61" s="54" t="s">
        <v>1141</v>
      </c>
      <c r="H61" s="54" t="s">
        <v>1142</v>
      </c>
      <c r="I61" s="54" t="s">
        <v>1143</v>
      </c>
      <c r="J61" s="54" t="s">
        <v>1144</v>
      </c>
      <c r="K61" s="54" t="s">
        <v>335</v>
      </c>
      <c r="L61" s="54" t="s">
        <v>403</v>
      </c>
      <c r="M61" s="54" t="s">
        <v>663</v>
      </c>
      <c r="N61" s="99" t="s">
        <v>144</v>
      </c>
      <c r="O61" s="99" t="s">
        <v>52</v>
      </c>
      <c r="P61" s="97" t="s">
        <v>54</v>
      </c>
      <c r="Q61" s="54" t="s">
        <v>1145</v>
      </c>
      <c r="R61" s="99" t="s">
        <v>144</v>
      </c>
      <c r="S61" s="99" t="s">
        <v>52</v>
      </c>
      <c r="T61" s="97" t="s">
        <v>54</v>
      </c>
      <c r="U61" s="54" t="s">
        <v>1146</v>
      </c>
      <c r="V61" s="97" t="s">
        <v>380</v>
      </c>
      <c r="W61" s="54" t="s">
        <v>341</v>
      </c>
      <c r="X61" s="54" t="s">
        <v>341</v>
      </c>
      <c r="Y61" s="54" t="s">
        <v>341</v>
      </c>
      <c r="Z61" s="54" t="s">
        <v>341</v>
      </c>
      <c r="AA61" s="54" t="s">
        <v>341</v>
      </c>
      <c r="AB61" s="54" t="s">
        <v>1147</v>
      </c>
      <c r="AC61" s="54" t="s">
        <v>1148</v>
      </c>
      <c r="AD61" s="54" t="s">
        <v>1149</v>
      </c>
      <c r="AE61" s="54" t="s">
        <v>1150</v>
      </c>
      <c r="AF61" s="54" t="s">
        <v>1151</v>
      </c>
      <c r="AG61" s="54" t="s">
        <v>1152</v>
      </c>
      <c r="AH61" s="54" t="s">
        <v>1153</v>
      </c>
      <c r="AI61" s="54" t="s">
        <v>1154</v>
      </c>
      <c r="AJ61" s="170" t="str">
        <f t="shared" si="0"/>
        <v>Antes de controles
Desde el cuadrante de probabilidad Rara vez (1) e impacto Mayor (4)
Después de controles
Hasta el cuadrante de probabilidad Rara vez (1) e impacto Moderado (3)</v>
      </c>
      <c r="AK61" s="55" t="str">
        <f t="shared" si="1"/>
        <v xml:space="preserve">Antes de controles
Desde el cuadrante de probabilidad  e impacto 
Después de controles
Hasta el cuadrante de probabilidad  e impacto </v>
      </c>
      <c r="AL61" s="70">
        <v>43599</v>
      </c>
      <c r="AM61" s="71" t="s">
        <v>345</v>
      </c>
      <c r="AN61" s="76" t="s">
        <v>1114</v>
      </c>
      <c r="AO61" s="68">
        <v>43767</v>
      </c>
      <c r="AP61" s="77" t="s">
        <v>1155</v>
      </c>
      <c r="AQ61" s="73" t="s">
        <v>1156</v>
      </c>
      <c r="AR61" s="68">
        <v>43901</v>
      </c>
      <c r="AS61" s="71" t="s">
        <v>514</v>
      </c>
      <c r="AT61" s="76" t="s">
        <v>1157</v>
      </c>
      <c r="AU61" s="68">
        <v>44074</v>
      </c>
      <c r="AV61" s="77" t="s">
        <v>353</v>
      </c>
      <c r="AW61" s="73" t="s">
        <v>1119</v>
      </c>
      <c r="AX61" s="68" t="s">
        <v>355</v>
      </c>
      <c r="AY61" s="71" t="s">
        <v>356</v>
      </c>
      <c r="AZ61" s="76" t="s">
        <v>355</v>
      </c>
      <c r="BA61" s="68" t="s">
        <v>355</v>
      </c>
      <c r="BB61" s="77" t="s">
        <v>356</v>
      </c>
      <c r="BC61" s="73" t="s">
        <v>355</v>
      </c>
      <c r="BD61" s="68" t="s">
        <v>355</v>
      </c>
      <c r="BE61" s="71" t="s">
        <v>356</v>
      </c>
      <c r="BF61" s="76" t="s">
        <v>355</v>
      </c>
      <c r="BG61" s="68" t="s">
        <v>355</v>
      </c>
      <c r="BH61" s="77" t="s">
        <v>356</v>
      </c>
      <c r="BI61" s="73" t="s">
        <v>355</v>
      </c>
      <c r="BJ61" s="68" t="s">
        <v>355</v>
      </c>
      <c r="BK61" s="71" t="s">
        <v>356</v>
      </c>
      <c r="BL61" s="76" t="s">
        <v>355</v>
      </c>
      <c r="BM61" s="68" t="s">
        <v>355</v>
      </c>
      <c r="BN61" s="77" t="s">
        <v>356</v>
      </c>
      <c r="BO61" s="73" t="s">
        <v>355</v>
      </c>
      <c r="BP61" s="68" t="s">
        <v>355</v>
      </c>
      <c r="BQ61" s="71" t="s">
        <v>356</v>
      </c>
      <c r="BR61" s="76" t="s">
        <v>355</v>
      </c>
      <c r="BS61" s="68" t="s">
        <v>355</v>
      </c>
      <c r="BT61" s="77" t="s">
        <v>356</v>
      </c>
      <c r="BU61" s="79" t="s">
        <v>355</v>
      </c>
      <c r="BV61" s="164" t="str">
        <f>IFERROR(VLOOKUP(A61,Listas!$A$2:$B$23,2,FALSE),"")</f>
        <v xml:space="preserve"> Oficina Asesora de Jurídica</v>
      </c>
      <c r="BW61" s="165">
        <f>_xlfn.NUMBERVALUE(MID(N61,LEN(N61)-1,1))</f>
        <v>1</v>
      </c>
      <c r="BX61" s="165">
        <f>_xlfn.NUMBERVALUE(MID(O61,LEN(O61)-1,1))</f>
        <v>5</v>
      </c>
      <c r="BY61" s="165">
        <f t="shared" si="2"/>
        <v>1</v>
      </c>
      <c r="BZ61" s="165">
        <f t="shared" si="3"/>
        <v>5</v>
      </c>
      <c r="CA61" s="97">
        <f>ROUND(AVERAGEIFS(BW:BW,A:A,A61),0)</f>
        <v>1</v>
      </c>
      <c r="CB61" s="97" t="str">
        <f t="shared" si="4"/>
        <v>Rara vez (1)</v>
      </c>
      <c r="CC61" s="97">
        <f>ROUND(AVERAGEIFS(BX:BX,A:A,A61),0)</f>
        <v>4</v>
      </c>
      <c r="CD61" s="97" t="str">
        <f t="shared" si="5"/>
        <v>Mayor (4)</v>
      </c>
      <c r="CE61" s="97">
        <f>ROUND(AVERAGEIFS(BY:BY,A:A,A61),0)</f>
        <v>1</v>
      </c>
      <c r="CF61" s="97" t="str">
        <f t="shared" si="6"/>
        <v>Rara vez (1)</v>
      </c>
      <c r="CG61" s="97">
        <f>ROUND(AVERAGEIFS(BZ:BZ,A:A,A61),0)</f>
        <v>3</v>
      </c>
      <c r="CH61" s="97" t="str">
        <f t="shared" si="7"/>
        <v>Moderado (3)</v>
      </c>
      <c r="CI61" s="97" t="str">
        <f t="shared" si="8"/>
        <v>Antes de controles
Desde el cuadrante de probabilidad Rara vez (1) e impacto Mayor (4)
Después de controles
Hasta el cuadrante de probabilidad Rara vez (1) e impacto Moderado (3)</v>
      </c>
      <c r="CR61" s="97" t="str">
        <f t="shared" si="9"/>
        <v xml:space="preserve">Antes de controles
Desde el cuadrante de probabilidad  e impacto 
Después de controles
Hasta el cuadrante de probabilidad  e impacto </v>
      </c>
    </row>
    <row r="62" spans="1:96" ht="409.5" customHeight="1" x14ac:dyDescent="0.2">
      <c r="A62" s="54" t="s">
        <v>186</v>
      </c>
      <c r="B62" s="100" t="s">
        <v>1158</v>
      </c>
      <c r="C62" s="58" t="s">
        <v>93</v>
      </c>
      <c r="D62" s="56" t="s">
        <v>1159</v>
      </c>
      <c r="E62" s="97" t="s">
        <v>35</v>
      </c>
      <c r="F62" s="97" t="s">
        <v>96</v>
      </c>
      <c r="G62" s="54" t="s">
        <v>1160</v>
      </c>
      <c r="H62" s="54" t="s">
        <v>1161</v>
      </c>
      <c r="I62" s="54" t="s">
        <v>1162</v>
      </c>
      <c r="J62" s="54" t="s">
        <v>575</v>
      </c>
      <c r="K62" s="54" t="s">
        <v>335</v>
      </c>
      <c r="L62" s="54" t="s">
        <v>403</v>
      </c>
      <c r="M62" s="54" t="s">
        <v>809</v>
      </c>
      <c r="N62" s="99" t="s">
        <v>144</v>
      </c>
      <c r="O62" s="99" t="s">
        <v>52</v>
      </c>
      <c r="P62" s="97" t="s">
        <v>54</v>
      </c>
      <c r="Q62" s="54" t="s">
        <v>1163</v>
      </c>
      <c r="R62" s="99" t="s">
        <v>144</v>
      </c>
      <c r="S62" s="99" t="s">
        <v>104</v>
      </c>
      <c r="T62" s="97" t="s">
        <v>105</v>
      </c>
      <c r="U62" s="54" t="s">
        <v>1164</v>
      </c>
      <c r="V62" s="97" t="s">
        <v>380</v>
      </c>
      <c r="W62" s="54" t="s">
        <v>341</v>
      </c>
      <c r="X62" s="54" t="s">
        <v>341</v>
      </c>
      <c r="Y62" s="54" t="s">
        <v>341</v>
      </c>
      <c r="Z62" s="54" t="s">
        <v>341</v>
      </c>
      <c r="AA62" s="54" t="s">
        <v>341</v>
      </c>
      <c r="AB62" s="54" t="s">
        <v>1165</v>
      </c>
      <c r="AC62" s="54" t="s">
        <v>1166</v>
      </c>
      <c r="AD62" s="54" t="s">
        <v>1167</v>
      </c>
      <c r="AE62" s="54" t="s">
        <v>1168</v>
      </c>
      <c r="AF62" s="54" t="s">
        <v>1169</v>
      </c>
      <c r="AG62" s="54" t="s">
        <v>1170</v>
      </c>
      <c r="AH62" s="54" t="s">
        <v>1171</v>
      </c>
      <c r="AI62" s="54" t="s">
        <v>1172</v>
      </c>
      <c r="AJ62" s="170" t="str">
        <f t="shared" si="0"/>
        <v>Antes de controles
Desde el cuadrante de probabilidad Rara vez (1) e impacto Catastrófico (5)
Después de controles
Hasta el cuadrante de probabilidad Rara vez (1) e impacto Mayor (4)</v>
      </c>
      <c r="AK62" s="55" t="str">
        <f t="shared" si="1"/>
        <v xml:space="preserve">Antes de controles
Desde el cuadrante de probabilidad  e impacto 
Después de controles
Hasta el cuadrante de probabilidad  e impacto </v>
      </c>
      <c r="AL62" s="70">
        <v>43350</v>
      </c>
      <c r="AM62" s="71" t="s">
        <v>345</v>
      </c>
      <c r="AN62" s="76" t="s">
        <v>842</v>
      </c>
      <c r="AO62" s="68">
        <v>43593</v>
      </c>
      <c r="AP62" s="77" t="s">
        <v>456</v>
      </c>
      <c r="AQ62" s="73" t="s">
        <v>1173</v>
      </c>
      <c r="AR62" s="68">
        <v>43784</v>
      </c>
      <c r="AS62" s="71" t="s">
        <v>1174</v>
      </c>
      <c r="AT62" s="76" t="s">
        <v>1175</v>
      </c>
      <c r="AU62" s="68">
        <v>43895</v>
      </c>
      <c r="AV62" s="77" t="s">
        <v>392</v>
      </c>
      <c r="AW62" s="73" t="s">
        <v>1176</v>
      </c>
      <c r="AX62" s="68">
        <v>44062</v>
      </c>
      <c r="AY62" s="71" t="s">
        <v>825</v>
      </c>
      <c r="AZ62" s="76" t="s">
        <v>1177</v>
      </c>
      <c r="BA62" s="68" t="s">
        <v>355</v>
      </c>
      <c r="BB62" s="77" t="s">
        <v>356</v>
      </c>
      <c r="BC62" s="73" t="s">
        <v>355</v>
      </c>
      <c r="BD62" s="68" t="s">
        <v>355</v>
      </c>
      <c r="BE62" s="71" t="s">
        <v>356</v>
      </c>
      <c r="BF62" s="76" t="s">
        <v>355</v>
      </c>
      <c r="BG62" s="68" t="s">
        <v>355</v>
      </c>
      <c r="BH62" s="77" t="s">
        <v>356</v>
      </c>
      <c r="BI62" s="73" t="s">
        <v>355</v>
      </c>
      <c r="BJ62" s="68" t="s">
        <v>355</v>
      </c>
      <c r="BK62" s="71" t="s">
        <v>356</v>
      </c>
      <c r="BL62" s="76" t="s">
        <v>355</v>
      </c>
      <c r="BM62" s="68" t="s">
        <v>355</v>
      </c>
      <c r="BN62" s="77" t="s">
        <v>356</v>
      </c>
      <c r="BO62" s="73" t="s">
        <v>355</v>
      </c>
      <c r="BP62" s="68" t="s">
        <v>355</v>
      </c>
      <c r="BQ62" s="71" t="s">
        <v>356</v>
      </c>
      <c r="BR62" s="76" t="s">
        <v>355</v>
      </c>
      <c r="BS62" s="68" t="s">
        <v>355</v>
      </c>
      <c r="BT62" s="77" t="s">
        <v>356</v>
      </c>
      <c r="BU62" s="79" t="s">
        <v>355</v>
      </c>
      <c r="BV62" s="164" t="str">
        <f>IFERROR(VLOOKUP(A62,Listas!$A$2:$B$23,2,FALSE),"")</f>
        <v xml:space="preserve"> Oficina de Tecnologías de la Información y las Comunicaciones</v>
      </c>
      <c r="BW62" s="165">
        <f>_xlfn.NUMBERVALUE(MID(N62,LEN(N62)-1,1))</f>
        <v>1</v>
      </c>
      <c r="BX62" s="165">
        <f>_xlfn.NUMBERVALUE(MID(O62,LEN(O62)-1,1))</f>
        <v>5</v>
      </c>
      <c r="BY62" s="165">
        <f t="shared" si="2"/>
        <v>1</v>
      </c>
      <c r="BZ62" s="165">
        <f t="shared" si="3"/>
        <v>3</v>
      </c>
      <c r="CA62" s="97">
        <f>ROUND(AVERAGEIFS(BW:BW,A:A,A62),0)</f>
        <v>1</v>
      </c>
      <c r="CB62" s="97" t="str">
        <f t="shared" si="4"/>
        <v>Rara vez (1)</v>
      </c>
      <c r="CC62" s="97">
        <f>ROUND(AVERAGEIFS(BX:BX,A:A,A62),0)</f>
        <v>5</v>
      </c>
      <c r="CD62" s="97" t="str">
        <f t="shared" si="5"/>
        <v>Catastrófico (5)</v>
      </c>
      <c r="CE62" s="97">
        <f>ROUND(AVERAGEIFS(BY:BY,A:A,A62),0)</f>
        <v>1</v>
      </c>
      <c r="CF62" s="97" t="str">
        <f t="shared" si="6"/>
        <v>Rara vez (1)</v>
      </c>
      <c r="CG62" s="97">
        <f>ROUND(AVERAGEIFS(BZ:BZ,A:A,A62),0)</f>
        <v>4</v>
      </c>
      <c r="CH62" s="97" t="str">
        <f t="shared" si="7"/>
        <v>Mayor (4)</v>
      </c>
      <c r="CI62" s="97" t="str">
        <f t="shared" si="8"/>
        <v>Antes de controles
Desde el cuadrante de probabilidad Rara vez (1) e impacto Catastrófico (5)
Después de controles
Hasta el cuadrante de probabilidad Rara vez (1) e impacto Mayor (4)</v>
      </c>
      <c r="CR62" s="97" t="str">
        <f t="shared" si="9"/>
        <v xml:space="preserve">Antes de controles
Desde el cuadrante de probabilidad  e impacto 
Después de controles
Hasta el cuadrante de probabilidad  e impacto </v>
      </c>
    </row>
    <row r="63" spans="1:96" ht="409.5" customHeight="1" x14ac:dyDescent="0.2">
      <c r="A63" s="54" t="s">
        <v>186</v>
      </c>
      <c r="B63" s="100" t="s">
        <v>1178</v>
      </c>
      <c r="C63" s="58" t="s">
        <v>94</v>
      </c>
      <c r="D63" s="56" t="s">
        <v>1179</v>
      </c>
      <c r="E63" s="97" t="s">
        <v>64</v>
      </c>
      <c r="F63" s="97" t="s">
        <v>96</v>
      </c>
      <c r="G63" s="54" t="s">
        <v>1180</v>
      </c>
      <c r="H63" s="54" t="s">
        <v>1181</v>
      </c>
      <c r="I63" s="54" t="s">
        <v>1182</v>
      </c>
      <c r="J63" s="54" t="s">
        <v>377</v>
      </c>
      <c r="K63" s="54" t="s">
        <v>335</v>
      </c>
      <c r="L63" s="54" t="s">
        <v>403</v>
      </c>
      <c r="M63" s="54" t="s">
        <v>809</v>
      </c>
      <c r="N63" s="99" t="s">
        <v>144</v>
      </c>
      <c r="O63" s="99" t="s">
        <v>52</v>
      </c>
      <c r="P63" s="97" t="s">
        <v>54</v>
      </c>
      <c r="Q63" s="54" t="s">
        <v>1183</v>
      </c>
      <c r="R63" s="99" t="s">
        <v>144</v>
      </c>
      <c r="S63" s="99" t="s">
        <v>52</v>
      </c>
      <c r="T63" s="97" t="s">
        <v>54</v>
      </c>
      <c r="U63" s="54" t="s">
        <v>1184</v>
      </c>
      <c r="V63" s="97" t="s">
        <v>380</v>
      </c>
      <c r="W63" s="54" t="s">
        <v>341</v>
      </c>
      <c r="X63" s="54" t="s">
        <v>341</v>
      </c>
      <c r="Y63" s="54" t="s">
        <v>341</v>
      </c>
      <c r="Z63" s="54" t="s">
        <v>341</v>
      </c>
      <c r="AA63" s="54" t="s">
        <v>341</v>
      </c>
      <c r="AB63" s="54" t="s">
        <v>1165</v>
      </c>
      <c r="AC63" s="54" t="s">
        <v>1166</v>
      </c>
      <c r="AD63" s="54" t="s">
        <v>1167</v>
      </c>
      <c r="AE63" s="54" t="s">
        <v>1168</v>
      </c>
      <c r="AF63" s="54" t="s">
        <v>1185</v>
      </c>
      <c r="AG63" s="54" t="s">
        <v>1186</v>
      </c>
      <c r="AH63" s="54" t="s">
        <v>1187</v>
      </c>
      <c r="AI63" s="54" t="s">
        <v>1188</v>
      </c>
      <c r="AJ63" s="170" t="str">
        <f t="shared" si="0"/>
        <v>Antes de controles
Desde el cuadrante de probabilidad Rara vez (1) e impacto Catastrófico (5)
Después de controles
Hasta el cuadrante de probabilidad Rara vez (1) e impacto Mayor (4)</v>
      </c>
      <c r="AK63" s="55" t="str">
        <f t="shared" si="1"/>
        <v xml:space="preserve">Antes de controles
Desde el cuadrante de probabilidad  e impacto 
Después de controles
Hasta el cuadrante de probabilidad  e impacto </v>
      </c>
      <c r="AL63" s="70">
        <v>43593</v>
      </c>
      <c r="AM63" s="71" t="s">
        <v>345</v>
      </c>
      <c r="AN63" s="76" t="s">
        <v>1189</v>
      </c>
      <c r="AO63" s="68">
        <v>43784</v>
      </c>
      <c r="AP63" s="77" t="s">
        <v>347</v>
      </c>
      <c r="AQ63" s="73" t="s">
        <v>1190</v>
      </c>
      <c r="AR63" s="68">
        <v>43895</v>
      </c>
      <c r="AS63" s="71" t="s">
        <v>392</v>
      </c>
      <c r="AT63" s="76" t="s">
        <v>1176</v>
      </c>
      <c r="AU63" s="68">
        <v>44062</v>
      </c>
      <c r="AV63" s="77" t="s">
        <v>514</v>
      </c>
      <c r="AW63" s="73" t="s">
        <v>1177</v>
      </c>
      <c r="AX63" s="68" t="s">
        <v>355</v>
      </c>
      <c r="AY63" s="71" t="s">
        <v>356</v>
      </c>
      <c r="AZ63" s="76" t="s">
        <v>355</v>
      </c>
      <c r="BA63" s="68" t="s">
        <v>355</v>
      </c>
      <c r="BB63" s="77" t="s">
        <v>356</v>
      </c>
      <c r="BC63" s="73" t="s">
        <v>355</v>
      </c>
      <c r="BD63" s="68" t="s">
        <v>355</v>
      </c>
      <c r="BE63" s="71" t="s">
        <v>356</v>
      </c>
      <c r="BF63" s="76" t="s">
        <v>355</v>
      </c>
      <c r="BG63" s="68" t="s">
        <v>355</v>
      </c>
      <c r="BH63" s="77" t="s">
        <v>356</v>
      </c>
      <c r="BI63" s="73" t="s">
        <v>355</v>
      </c>
      <c r="BJ63" s="68" t="s">
        <v>355</v>
      </c>
      <c r="BK63" s="71" t="s">
        <v>356</v>
      </c>
      <c r="BL63" s="76" t="s">
        <v>355</v>
      </c>
      <c r="BM63" s="68" t="s">
        <v>355</v>
      </c>
      <c r="BN63" s="77" t="s">
        <v>356</v>
      </c>
      <c r="BO63" s="73" t="s">
        <v>355</v>
      </c>
      <c r="BP63" s="68" t="s">
        <v>355</v>
      </c>
      <c r="BQ63" s="71" t="s">
        <v>356</v>
      </c>
      <c r="BR63" s="76" t="s">
        <v>355</v>
      </c>
      <c r="BS63" s="68" t="s">
        <v>355</v>
      </c>
      <c r="BT63" s="77" t="s">
        <v>356</v>
      </c>
      <c r="BU63" s="79" t="s">
        <v>355</v>
      </c>
      <c r="BV63" s="164" t="str">
        <f>IFERROR(VLOOKUP(A63,Listas!$A$2:$B$23,2,FALSE),"")</f>
        <v xml:space="preserve"> Oficina de Tecnologías de la Información y las Comunicaciones</v>
      </c>
      <c r="BW63" s="165">
        <f>_xlfn.NUMBERVALUE(MID(N63,LEN(N63)-1,1))</f>
        <v>1</v>
      </c>
      <c r="BX63" s="165">
        <f>_xlfn.NUMBERVALUE(MID(O63,LEN(O63)-1,1))</f>
        <v>5</v>
      </c>
      <c r="BY63" s="165">
        <f t="shared" si="2"/>
        <v>1</v>
      </c>
      <c r="BZ63" s="165">
        <f t="shared" si="3"/>
        <v>5</v>
      </c>
      <c r="CA63" s="97">
        <f>ROUND(AVERAGEIFS(BW:BW,A:A,A63),0)</f>
        <v>1</v>
      </c>
      <c r="CB63" s="97" t="str">
        <f t="shared" si="4"/>
        <v>Rara vez (1)</v>
      </c>
      <c r="CC63" s="97">
        <f>ROUND(AVERAGEIFS(BX:BX,A:A,A63),0)</f>
        <v>5</v>
      </c>
      <c r="CD63" s="97" t="str">
        <f t="shared" si="5"/>
        <v>Catastrófico (5)</v>
      </c>
      <c r="CE63" s="97">
        <f>ROUND(AVERAGEIFS(BY:BY,A:A,A63),0)</f>
        <v>1</v>
      </c>
      <c r="CF63" s="97" t="str">
        <f t="shared" si="6"/>
        <v>Rara vez (1)</v>
      </c>
      <c r="CG63" s="97">
        <f>ROUND(AVERAGEIFS(BZ:BZ,A:A,A63),0)</f>
        <v>4</v>
      </c>
      <c r="CH63" s="97" t="str">
        <f t="shared" si="7"/>
        <v>Mayor (4)</v>
      </c>
      <c r="CI63" s="97" t="str">
        <f t="shared" si="8"/>
        <v>Antes de controles
Desde el cuadrante de probabilidad Rara vez (1) e impacto Catastrófico (5)
Después de controles
Hasta el cuadrante de probabilidad Rara vez (1) e impacto Mayor (4)</v>
      </c>
      <c r="CR63" s="97" t="str">
        <f t="shared" si="9"/>
        <v xml:space="preserve">Antes de controles
Desde el cuadrante de probabilidad  e impacto 
Después de controles
Hasta el cuadrante de probabilidad  e impacto </v>
      </c>
    </row>
    <row r="64" spans="1:96" ht="409.5" customHeight="1" x14ac:dyDescent="0.2">
      <c r="A64" s="54" t="s">
        <v>319</v>
      </c>
      <c r="B64" s="100" t="s">
        <v>1191</v>
      </c>
      <c r="C64" s="58" t="s">
        <v>171</v>
      </c>
      <c r="D64" s="56" t="s">
        <v>1192</v>
      </c>
      <c r="E64" s="97" t="s">
        <v>35</v>
      </c>
      <c r="F64" s="97" t="s">
        <v>152</v>
      </c>
      <c r="G64" s="54" t="s">
        <v>1193</v>
      </c>
      <c r="H64" s="54" t="s">
        <v>1194</v>
      </c>
      <c r="I64" s="54" t="s">
        <v>1195</v>
      </c>
      <c r="J64" s="54" t="s">
        <v>621</v>
      </c>
      <c r="K64" s="54" t="s">
        <v>335</v>
      </c>
      <c r="L64" s="54" t="s">
        <v>336</v>
      </c>
      <c r="M64" s="54" t="s">
        <v>663</v>
      </c>
      <c r="N64" s="99" t="s">
        <v>124</v>
      </c>
      <c r="O64" s="99" t="s">
        <v>104</v>
      </c>
      <c r="P64" s="97" t="s">
        <v>105</v>
      </c>
      <c r="Q64" s="54" t="s">
        <v>1196</v>
      </c>
      <c r="R64" s="99" t="s">
        <v>144</v>
      </c>
      <c r="S64" s="99" t="s">
        <v>125</v>
      </c>
      <c r="T64" s="97" t="s">
        <v>126</v>
      </c>
      <c r="U64" s="54" t="s">
        <v>1197</v>
      </c>
      <c r="V64" s="97" t="s">
        <v>340</v>
      </c>
      <c r="W64" s="54" t="s">
        <v>341</v>
      </c>
      <c r="X64" s="54" t="s">
        <v>341</v>
      </c>
      <c r="Y64" s="54" t="s">
        <v>341</v>
      </c>
      <c r="Z64" s="54" t="s">
        <v>341</v>
      </c>
      <c r="AA64" s="54" t="s">
        <v>341</v>
      </c>
      <c r="AB64" s="54" t="s">
        <v>341</v>
      </c>
      <c r="AC64" s="54" t="s">
        <v>341</v>
      </c>
      <c r="AD64" s="54" t="s">
        <v>341</v>
      </c>
      <c r="AE64" s="54" t="s">
        <v>341</v>
      </c>
      <c r="AF64" s="54" t="s">
        <v>341</v>
      </c>
      <c r="AG64" s="54" t="s">
        <v>1198</v>
      </c>
      <c r="AH64" s="54" t="s">
        <v>1199</v>
      </c>
      <c r="AI64" s="54" t="s">
        <v>1200</v>
      </c>
      <c r="AJ64" s="170" t="str">
        <f t="shared" si="0"/>
        <v>Antes de controles
Desde el cuadrante de probabilidad Improbable (2) e impacto Moderado (3)
Después de controles
Hasta el cuadrante de probabilidad Rara vez (1) e impacto Menor (2)</v>
      </c>
      <c r="AK64" s="55" t="str">
        <f t="shared" si="1"/>
        <v xml:space="preserve">Antes de controles
Desde el cuadrante de probabilidad  e impacto 
Después de controles
Hasta el cuadrante de probabilidad  e impacto </v>
      </c>
      <c r="AL64" s="70">
        <v>43350</v>
      </c>
      <c r="AM64" s="71" t="s">
        <v>345</v>
      </c>
      <c r="AN64" s="76" t="s">
        <v>410</v>
      </c>
      <c r="AO64" s="68">
        <v>43593</v>
      </c>
      <c r="AP64" s="77" t="s">
        <v>956</v>
      </c>
      <c r="AQ64" s="73" t="s">
        <v>1201</v>
      </c>
      <c r="AR64" s="68">
        <v>43768</v>
      </c>
      <c r="AS64" s="71" t="s">
        <v>615</v>
      </c>
      <c r="AT64" s="76" t="s">
        <v>1202</v>
      </c>
      <c r="AU64" s="68">
        <v>43921</v>
      </c>
      <c r="AV64" s="77" t="s">
        <v>351</v>
      </c>
      <c r="AW64" s="73" t="s">
        <v>1203</v>
      </c>
      <c r="AX64" s="68" t="s">
        <v>355</v>
      </c>
      <c r="AY64" s="71" t="s">
        <v>356</v>
      </c>
      <c r="AZ64" s="76" t="s">
        <v>355</v>
      </c>
      <c r="BA64" s="68" t="s">
        <v>355</v>
      </c>
      <c r="BB64" s="77" t="s">
        <v>356</v>
      </c>
      <c r="BC64" s="73" t="s">
        <v>355</v>
      </c>
      <c r="BD64" s="68" t="s">
        <v>355</v>
      </c>
      <c r="BE64" s="71" t="s">
        <v>356</v>
      </c>
      <c r="BF64" s="76" t="s">
        <v>355</v>
      </c>
      <c r="BG64" s="68" t="s">
        <v>355</v>
      </c>
      <c r="BH64" s="77" t="s">
        <v>356</v>
      </c>
      <c r="BI64" s="73" t="s">
        <v>355</v>
      </c>
      <c r="BJ64" s="68" t="s">
        <v>355</v>
      </c>
      <c r="BK64" s="71" t="s">
        <v>356</v>
      </c>
      <c r="BL64" s="76" t="s">
        <v>355</v>
      </c>
      <c r="BM64" s="68" t="s">
        <v>355</v>
      </c>
      <c r="BN64" s="77" t="s">
        <v>356</v>
      </c>
      <c r="BO64" s="73" t="s">
        <v>355</v>
      </c>
      <c r="BP64" s="68" t="s">
        <v>355</v>
      </c>
      <c r="BQ64" s="71" t="s">
        <v>356</v>
      </c>
      <c r="BR64" s="76" t="s">
        <v>355</v>
      </c>
      <c r="BS64" s="68" t="s">
        <v>355</v>
      </c>
      <c r="BT64" s="77" t="s">
        <v>356</v>
      </c>
      <c r="BU64" s="79" t="s">
        <v>355</v>
      </c>
      <c r="BV64" s="164" t="str">
        <f>IFERROR(VLOOKUP(A64,Listas!$A$2:$B$23,2,FALSE),"")</f>
        <v>Dirección de Talento Humano</v>
      </c>
      <c r="BW64" s="165">
        <f>_xlfn.NUMBERVALUE(MID(N64,LEN(N64)-1,1))</f>
        <v>2</v>
      </c>
      <c r="BX64" s="165">
        <f>_xlfn.NUMBERVALUE(MID(O64,LEN(O64)-1,1))</f>
        <v>3</v>
      </c>
      <c r="BY64" s="165">
        <f t="shared" si="2"/>
        <v>1</v>
      </c>
      <c r="BZ64" s="165">
        <f t="shared" si="3"/>
        <v>2</v>
      </c>
      <c r="CA64" s="97">
        <f>ROUND(AVERAGEIFS(BW:BW,A:A,A64),0)</f>
        <v>2</v>
      </c>
      <c r="CB64" s="97" t="str">
        <f t="shared" si="4"/>
        <v>Improbable (2)</v>
      </c>
      <c r="CC64" s="97">
        <f>ROUND(AVERAGEIFS(BX:BX,A:A,A64),0)</f>
        <v>3</v>
      </c>
      <c r="CD64" s="97" t="str">
        <f t="shared" si="5"/>
        <v>Moderado (3)</v>
      </c>
      <c r="CE64" s="97">
        <f>ROUND(AVERAGEIFS(BY:BY,A:A,A64),0)</f>
        <v>1</v>
      </c>
      <c r="CF64" s="97" t="str">
        <f t="shared" si="6"/>
        <v>Rara vez (1)</v>
      </c>
      <c r="CG64" s="97">
        <f>ROUND(AVERAGEIFS(BZ:BZ,A:A,A64),0)</f>
        <v>2</v>
      </c>
      <c r="CH64" s="97" t="str">
        <f t="shared" si="7"/>
        <v>Menor (2)</v>
      </c>
      <c r="CI64" s="97" t="str">
        <f t="shared" si="8"/>
        <v>Antes de controles
Desde el cuadrante de probabilidad Improbable (2) e impacto Moderado (3)
Después de controles
Hasta el cuadrante de probabilidad Rara vez (1) e impacto Menor (2)</v>
      </c>
      <c r="CR64" s="97" t="str">
        <f t="shared" si="9"/>
        <v xml:space="preserve">Antes de controles
Desde el cuadrante de probabilidad  e impacto 
Después de controles
Hasta el cuadrante de probabilidad  e impacto </v>
      </c>
    </row>
    <row r="65" spans="1:96" ht="409.5" customHeight="1" x14ac:dyDescent="0.2">
      <c r="A65" s="54" t="s">
        <v>319</v>
      </c>
      <c r="B65" s="100" t="s">
        <v>1204</v>
      </c>
      <c r="C65" s="58" t="s">
        <v>171</v>
      </c>
      <c r="D65" s="56" t="s">
        <v>1205</v>
      </c>
      <c r="E65" s="97" t="s">
        <v>35</v>
      </c>
      <c r="F65" s="97" t="s">
        <v>152</v>
      </c>
      <c r="G65" s="54" t="s">
        <v>1206</v>
      </c>
      <c r="H65" s="54" t="s">
        <v>1207</v>
      </c>
      <c r="I65" s="54" t="s">
        <v>1208</v>
      </c>
      <c r="J65" s="54" t="s">
        <v>621</v>
      </c>
      <c r="K65" s="54" t="s">
        <v>335</v>
      </c>
      <c r="L65" s="54" t="s">
        <v>336</v>
      </c>
      <c r="M65" s="54" t="s">
        <v>663</v>
      </c>
      <c r="N65" s="99" t="s">
        <v>144</v>
      </c>
      <c r="O65" s="99" t="s">
        <v>104</v>
      </c>
      <c r="P65" s="97" t="s">
        <v>105</v>
      </c>
      <c r="Q65" s="54" t="s">
        <v>1209</v>
      </c>
      <c r="R65" s="99" t="s">
        <v>144</v>
      </c>
      <c r="S65" s="99" t="s">
        <v>125</v>
      </c>
      <c r="T65" s="97" t="s">
        <v>126</v>
      </c>
      <c r="U65" s="54" t="s">
        <v>1210</v>
      </c>
      <c r="V65" s="97" t="s">
        <v>340</v>
      </c>
      <c r="W65" s="54" t="s">
        <v>341</v>
      </c>
      <c r="X65" s="54" t="s">
        <v>341</v>
      </c>
      <c r="Y65" s="54" t="s">
        <v>341</v>
      </c>
      <c r="Z65" s="54" t="s">
        <v>341</v>
      </c>
      <c r="AA65" s="54" t="s">
        <v>341</v>
      </c>
      <c r="AB65" s="54" t="s">
        <v>341</v>
      </c>
      <c r="AC65" s="54" t="s">
        <v>341</v>
      </c>
      <c r="AD65" s="54" t="s">
        <v>341</v>
      </c>
      <c r="AE65" s="54" t="s">
        <v>341</v>
      </c>
      <c r="AF65" s="54" t="s">
        <v>341</v>
      </c>
      <c r="AG65" s="54" t="s">
        <v>1211</v>
      </c>
      <c r="AH65" s="54" t="s">
        <v>1212</v>
      </c>
      <c r="AI65" s="54" t="s">
        <v>1213</v>
      </c>
      <c r="AJ65" s="170" t="str">
        <f t="shared" si="0"/>
        <v>Antes de controles
Desde el cuadrante de probabilidad Improbable (2) e impacto Moderado (3)
Después de controles
Hasta el cuadrante de probabilidad Rara vez (1) e impacto Menor (2)</v>
      </c>
      <c r="AK65" s="55" t="str">
        <f t="shared" si="1"/>
        <v xml:space="preserve">Antes de controles
Desde el cuadrante de probabilidad  e impacto 
Después de controles
Hasta el cuadrante de probabilidad  e impacto </v>
      </c>
      <c r="AL65" s="70">
        <v>43350</v>
      </c>
      <c r="AM65" s="71" t="s">
        <v>345</v>
      </c>
      <c r="AN65" s="76" t="s">
        <v>410</v>
      </c>
      <c r="AO65" s="68">
        <v>43593</v>
      </c>
      <c r="AP65" s="77" t="s">
        <v>347</v>
      </c>
      <c r="AQ65" s="73" t="s">
        <v>1214</v>
      </c>
      <c r="AR65" s="68">
        <v>43769</v>
      </c>
      <c r="AS65" s="71" t="s">
        <v>429</v>
      </c>
      <c r="AT65" s="76" t="s">
        <v>1215</v>
      </c>
      <c r="AU65" s="68">
        <v>43921</v>
      </c>
      <c r="AV65" s="77" t="s">
        <v>351</v>
      </c>
      <c r="AW65" s="73" t="s">
        <v>1216</v>
      </c>
      <c r="AX65" s="68" t="s">
        <v>355</v>
      </c>
      <c r="AY65" s="71" t="s">
        <v>356</v>
      </c>
      <c r="AZ65" s="76" t="s">
        <v>355</v>
      </c>
      <c r="BA65" s="68" t="s">
        <v>355</v>
      </c>
      <c r="BB65" s="77" t="s">
        <v>356</v>
      </c>
      <c r="BC65" s="73" t="s">
        <v>355</v>
      </c>
      <c r="BD65" s="68" t="s">
        <v>355</v>
      </c>
      <c r="BE65" s="71" t="s">
        <v>356</v>
      </c>
      <c r="BF65" s="76" t="s">
        <v>355</v>
      </c>
      <c r="BG65" s="68" t="s">
        <v>355</v>
      </c>
      <c r="BH65" s="77" t="s">
        <v>356</v>
      </c>
      <c r="BI65" s="73" t="s">
        <v>355</v>
      </c>
      <c r="BJ65" s="68" t="s">
        <v>355</v>
      </c>
      <c r="BK65" s="71" t="s">
        <v>356</v>
      </c>
      <c r="BL65" s="76" t="s">
        <v>355</v>
      </c>
      <c r="BM65" s="68" t="s">
        <v>355</v>
      </c>
      <c r="BN65" s="77" t="s">
        <v>356</v>
      </c>
      <c r="BO65" s="73" t="s">
        <v>355</v>
      </c>
      <c r="BP65" s="68" t="s">
        <v>355</v>
      </c>
      <c r="BQ65" s="71" t="s">
        <v>356</v>
      </c>
      <c r="BR65" s="76" t="s">
        <v>355</v>
      </c>
      <c r="BS65" s="68" t="s">
        <v>355</v>
      </c>
      <c r="BT65" s="77" t="s">
        <v>356</v>
      </c>
      <c r="BU65" s="79" t="s">
        <v>355</v>
      </c>
      <c r="BV65" s="164" t="str">
        <f>IFERROR(VLOOKUP(A65,Listas!$A$2:$B$23,2,FALSE),"")</f>
        <v>Dirección de Talento Humano</v>
      </c>
      <c r="BW65" s="165">
        <f>_xlfn.NUMBERVALUE(MID(N65,LEN(N65)-1,1))</f>
        <v>1</v>
      </c>
      <c r="BX65" s="165">
        <f>_xlfn.NUMBERVALUE(MID(O65,LEN(O65)-1,1))</f>
        <v>3</v>
      </c>
      <c r="BY65" s="165">
        <f t="shared" si="2"/>
        <v>1</v>
      </c>
      <c r="BZ65" s="165">
        <f t="shared" si="3"/>
        <v>2</v>
      </c>
      <c r="CA65" s="97">
        <f>ROUND(AVERAGEIFS(BW:BW,A:A,A65),0)</f>
        <v>2</v>
      </c>
      <c r="CB65" s="97" t="str">
        <f t="shared" si="4"/>
        <v>Improbable (2)</v>
      </c>
      <c r="CC65" s="97">
        <f>ROUND(AVERAGEIFS(BX:BX,A:A,A65),0)</f>
        <v>3</v>
      </c>
      <c r="CD65" s="97" t="str">
        <f t="shared" si="5"/>
        <v>Moderado (3)</v>
      </c>
      <c r="CE65" s="97">
        <f>ROUND(AVERAGEIFS(BY:BY,A:A,A65),0)</f>
        <v>1</v>
      </c>
      <c r="CF65" s="97" t="str">
        <f t="shared" si="6"/>
        <v>Rara vez (1)</v>
      </c>
      <c r="CG65" s="97">
        <f>ROUND(AVERAGEIFS(BZ:BZ,A:A,A65),0)</f>
        <v>2</v>
      </c>
      <c r="CH65" s="97" t="str">
        <f t="shared" si="7"/>
        <v>Menor (2)</v>
      </c>
      <c r="CI65" s="97" t="str">
        <f t="shared" si="8"/>
        <v>Antes de controles
Desde el cuadrante de probabilidad Improbable (2) e impacto Moderado (3)
Después de controles
Hasta el cuadrante de probabilidad Rara vez (1) e impacto Menor (2)</v>
      </c>
      <c r="CR65" s="97" t="str">
        <f t="shared" si="9"/>
        <v xml:space="preserve">Antes de controles
Desde el cuadrante de probabilidad  e impacto 
Después de controles
Hasta el cuadrante de probabilidad  e impacto </v>
      </c>
    </row>
    <row r="66" spans="1:96" ht="409.5" customHeight="1" x14ac:dyDescent="0.2">
      <c r="A66" s="54" t="s">
        <v>319</v>
      </c>
      <c r="B66" s="100" t="s">
        <v>1217</v>
      </c>
      <c r="C66" s="58" t="s">
        <v>133</v>
      </c>
      <c r="D66" s="56" t="s">
        <v>1218</v>
      </c>
      <c r="E66" s="97" t="s">
        <v>35</v>
      </c>
      <c r="F66" s="97" t="s">
        <v>42</v>
      </c>
      <c r="G66" s="54" t="s">
        <v>1219</v>
      </c>
      <c r="H66" s="54" t="s">
        <v>1220</v>
      </c>
      <c r="I66" s="54" t="s">
        <v>1221</v>
      </c>
      <c r="J66" s="54" t="s">
        <v>621</v>
      </c>
      <c r="K66" s="54" t="s">
        <v>335</v>
      </c>
      <c r="L66" s="54" t="s">
        <v>336</v>
      </c>
      <c r="M66" s="54" t="s">
        <v>663</v>
      </c>
      <c r="N66" s="99" t="s">
        <v>124</v>
      </c>
      <c r="O66" s="99" t="s">
        <v>104</v>
      </c>
      <c r="P66" s="97" t="s">
        <v>105</v>
      </c>
      <c r="Q66" s="54" t="s">
        <v>1196</v>
      </c>
      <c r="R66" s="99" t="s">
        <v>144</v>
      </c>
      <c r="S66" s="99" t="s">
        <v>125</v>
      </c>
      <c r="T66" s="97" t="s">
        <v>126</v>
      </c>
      <c r="U66" s="54" t="s">
        <v>1222</v>
      </c>
      <c r="V66" s="97" t="s">
        <v>340</v>
      </c>
      <c r="W66" s="54" t="s">
        <v>341</v>
      </c>
      <c r="X66" s="54" t="s">
        <v>341</v>
      </c>
      <c r="Y66" s="54" t="s">
        <v>341</v>
      </c>
      <c r="Z66" s="54" t="s">
        <v>341</v>
      </c>
      <c r="AA66" s="54" t="s">
        <v>341</v>
      </c>
      <c r="AB66" s="54" t="s">
        <v>341</v>
      </c>
      <c r="AC66" s="54" t="s">
        <v>341</v>
      </c>
      <c r="AD66" s="54" t="s">
        <v>341</v>
      </c>
      <c r="AE66" s="54" t="s">
        <v>341</v>
      </c>
      <c r="AF66" s="54" t="s">
        <v>341</v>
      </c>
      <c r="AG66" s="54" t="s">
        <v>1223</v>
      </c>
      <c r="AH66" s="54" t="s">
        <v>1212</v>
      </c>
      <c r="AI66" s="54" t="s">
        <v>1224</v>
      </c>
      <c r="AJ66" s="170" t="str">
        <f t="shared" si="0"/>
        <v>Antes de controles
Desde el cuadrante de probabilidad Improbable (2) e impacto Moderado (3)
Después de controles
Hasta el cuadrante de probabilidad Rara vez (1) e impacto Menor (2)</v>
      </c>
      <c r="AK66" s="55" t="str">
        <f t="shared" si="1"/>
        <v xml:space="preserve">Antes de controles
Desde el cuadrante de probabilidad  e impacto 
Después de controles
Hasta el cuadrante de probabilidad  e impacto </v>
      </c>
      <c r="AL66" s="70">
        <v>43350</v>
      </c>
      <c r="AM66" s="71" t="s">
        <v>345</v>
      </c>
      <c r="AN66" s="76" t="s">
        <v>410</v>
      </c>
      <c r="AO66" s="68">
        <v>43593</v>
      </c>
      <c r="AP66" s="77" t="s">
        <v>347</v>
      </c>
      <c r="AQ66" s="73" t="s">
        <v>1225</v>
      </c>
      <c r="AR66" s="68">
        <v>43769</v>
      </c>
      <c r="AS66" s="71" t="s">
        <v>429</v>
      </c>
      <c r="AT66" s="76" t="s">
        <v>1226</v>
      </c>
      <c r="AU66" s="68">
        <v>43921</v>
      </c>
      <c r="AV66" s="77" t="s">
        <v>585</v>
      </c>
      <c r="AW66" s="73" t="s">
        <v>1227</v>
      </c>
      <c r="AX66" s="68" t="s">
        <v>355</v>
      </c>
      <c r="AY66" s="71" t="s">
        <v>356</v>
      </c>
      <c r="AZ66" s="76" t="s">
        <v>355</v>
      </c>
      <c r="BA66" s="68" t="s">
        <v>355</v>
      </c>
      <c r="BB66" s="77" t="s">
        <v>356</v>
      </c>
      <c r="BC66" s="73" t="s">
        <v>355</v>
      </c>
      <c r="BD66" s="68" t="s">
        <v>355</v>
      </c>
      <c r="BE66" s="71" t="s">
        <v>356</v>
      </c>
      <c r="BF66" s="76" t="s">
        <v>355</v>
      </c>
      <c r="BG66" s="68" t="s">
        <v>355</v>
      </c>
      <c r="BH66" s="77" t="s">
        <v>356</v>
      </c>
      <c r="BI66" s="73" t="s">
        <v>355</v>
      </c>
      <c r="BJ66" s="68" t="s">
        <v>355</v>
      </c>
      <c r="BK66" s="71" t="s">
        <v>356</v>
      </c>
      <c r="BL66" s="76" t="s">
        <v>355</v>
      </c>
      <c r="BM66" s="68" t="s">
        <v>355</v>
      </c>
      <c r="BN66" s="77" t="s">
        <v>356</v>
      </c>
      <c r="BO66" s="73" t="s">
        <v>355</v>
      </c>
      <c r="BP66" s="68" t="s">
        <v>355</v>
      </c>
      <c r="BQ66" s="71" t="s">
        <v>356</v>
      </c>
      <c r="BR66" s="76" t="s">
        <v>355</v>
      </c>
      <c r="BS66" s="68" t="s">
        <v>355</v>
      </c>
      <c r="BT66" s="77" t="s">
        <v>356</v>
      </c>
      <c r="BU66" s="79" t="s">
        <v>355</v>
      </c>
      <c r="BV66" s="164" t="str">
        <f>IFERROR(VLOOKUP(A66,Listas!$A$2:$B$23,2,FALSE),"")</f>
        <v>Dirección de Talento Humano</v>
      </c>
      <c r="BW66" s="165">
        <f>_xlfn.NUMBERVALUE(MID(N66,LEN(N66)-1,1))</f>
        <v>2</v>
      </c>
      <c r="BX66" s="165">
        <f>_xlfn.NUMBERVALUE(MID(O66,LEN(O66)-1,1))</f>
        <v>3</v>
      </c>
      <c r="BY66" s="165">
        <f t="shared" si="2"/>
        <v>1</v>
      </c>
      <c r="BZ66" s="165">
        <f t="shared" si="3"/>
        <v>2</v>
      </c>
      <c r="CA66" s="97">
        <f>ROUND(AVERAGEIFS(BW:BW,A:A,A66),0)</f>
        <v>2</v>
      </c>
      <c r="CB66" s="97" t="str">
        <f t="shared" si="4"/>
        <v>Improbable (2)</v>
      </c>
      <c r="CC66" s="97">
        <f>ROUND(AVERAGEIFS(BX:BX,A:A,A66),0)</f>
        <v>3</v>
      </c>
      <c r="CD66" s="97" t="str">
        <f t="shared" si="5"/>
        <v>Moderado (3)</v>
      </c>
      <c r="CE66" s="97">
        <f>ROUND(AVERAGEIFS(BY:BY,A:A,A66),0)</f>
        <v>1</v>
      </c>
      <c r="CF66" s="97" t="str">
        <f t="shared" si="6"/>
        <v>Rara vez (1)</v>
      </c>
      <c r="CG66" s="97">
        <f>ROUND(AVERAGEIFS(BZ:BZ,A:A,A66),0)</f>
        <v>2</v>
      </c>
      <c r="CH66" s="97" t="str">
        <f t="shared" si="7"/>
        <v>Menor (2)</v>
      </c>
      <c r="CI66" s="97" t="str">
        <f t="shared" si="8"/>
        <v>Antes de controles
Desde el cuadrante de probabilidad Improbable (2) e impacto Moderado (3)
Después de controles
Hasta el cuadrante de probabilidad Rara vez (1) e impacto Menor (2)</v>
      </c>
      <c r="CR66" s="97" t="str">
        <f t="shared" si="9"/>
        <v xml:space="preserve">Antes de controles
Desde el cuadrante de probabilidad  e impacto 
Después de controles
Hasta el cuadrante de probabilidad  e impacto </v>
      </c>
    </row>
    <row r="67" spans="1:96" ht="409.5" customHeight="1" x14ac:dyDescent="0.2">
      <c r="A67" s="54" t="s">
        <v>319</v>
      </c>
      <c r="B67" s="100" t="s">
        <v>1228</v>
      </c>
      <c r="C67" s="58" t="s">
        <v>133</v>
      </c>
      <c r="D67" s="56" t="s">
        <v>1229</v>
      </c>
      <c r="E67" s="97" t="s">
        <v>35</v>
      </c>
      <c r="F67" s="97" t="s">
        <v>42</v>
      </c>
      <c r="G67" s="54" t="s">
        <v>1230</v>
      </c>
      <c r="H67" s="54" t="s">
        <v>1231</v>
      </c>
      <c r="I67" s="54" t="s">
        <v>1232</v>
      </c>
      <c r="J67" s="54" t="s">
        <v>621</v>
      </c>
      <c r="K67" s="54" t="s">
        <v>335</v>
      </c>
      <c r="L67" s="54" t="s">
        <v>336</v>
      </c>
      <c r="M67" s="54" t="s">
        <v>663</v>
      </c>
      <c r="N67" s="99" t="s">
        <v>144</v>
      </c>
      <c r="O67" s="99" t="s">
        <v>104</v>
      </c>
      <c r="P67" s="97" t="s">
        <v>105</v>
      </c>
      <c r="Q67" s="54" t="s">
        <v>1233</v>
      </c>
      <c r="R67" s="99" t="s">
        <v>144</v>
      </c>
      <c r="S67" s="99" t="s">
        <v>125</v>
      </c>
      <c r="T67" s="97" t="s">
        <v>126</v>
      </c>
      <c r="U67" s="54" t="s">
        <v>1234</v>
      </c>
      <c r="V67" s="97" t="s">
        <v>340</v>
      </c>
      <c r="W67" s="54" t="s">
        <v>341</v>
      </c>
      <c r="X67" s="54" t="s">
        <v>341</v>
      </c>
      <c r="Y67" s="54" t="s">
        <v>341</v>
      </c>
      <c r="Z67" s="54" t="s">
        <v>341</v>
      </c>
      <c r="AA67" s="54" t="s">
        <v>341</v>
      </c>
      <c r="AB67" s="54" t="s">
        <v>341</v>
      </c>
      <c r="AC67" s="54" t="s">
        <v>341</v>
      </c>
      <c r="AD67" s="54" t="s">
        <v>341</v>
      </c>
      <c r="AE67" s="54" t="s">
        <v>341</v>
      </c>
      <c r="AF67" s="54" t="s">
        <v>341</v>
      </c>
      <c r="AG67" s="54" t="s">
        <v>1235</v>
      </c>
      <c r="AH67" s="54" t="s">
        <v>1212</v>
      </c>
      <c r="AI67" s="54" t="s">
        <v>1236</v>
      </c>
      <c r="AJ67" s="170" t="str">
        <f t="shared" si="0"/>
        <v>Antes de controles
Desde el cuadrante de probabilidad Improbable (2) e impacto Moderado (3)
Después de controles
Hasta el cuadrante de probabilidad Rara vez (1) e impacto Menor (2)</v>
      </c>
      <c r="AK67" s="55" t="str">
        <f t="shared" si="1"/>
        <v xml:space="preserve">Antes de controles
Desde el cuadrante de probabilidad  e impacto 
Después de controles
Hasta el cuadrante de probabilidad  e impacto </v>
      </c>
      <c r="AL67" s="70">
        <v>43350</v>
      </c>
      <c r="AM67" s="71" t="s">
        <v>345</v>
      </c>
      <c r="AN67" s="76" t="s">
        <v>410</v>
      </c>
      <c r="AO67" s="68">
        <v>43593</v>
      </c>
      <c r="AP67" s="77" t="s">
        <v>347</v>
      </c>
      <c r="AQ67" s="73" t="s">
        <v>1225</v>
      </c>
      <c r="AR67" s="68">
        <v>43769</v>
      </c>
      <c r="AS67" s="71" t="s">
        <v>429</v>
      </c>
      <c r="AT67" s="76" t="s">
        <v>1237</v>
      </c>
      <c r="AU67" s="68">
        <v>43921</v>
      </c>
      <c r="AV67" s="77" t="s">
        <v>585</v>
      </c>
      <c r="AW67" s="73" t="s">
        <v>1238</v>
      </c>
      <c r="AX67" s="68" t="s">
        <v>355</v>
      </c>
      <c r="AY67" s="71" t="s">
        <v>356</v>
      </c>
      <c r="AZ67" s="76" t="s">
        <v>355</v>
      </c>
      <c r="BA67" s="68" t="s">
        <v>355</v>
      </c>
      <c r="BB67" s="77" t="s">
        <v>356</v>
      </c>
      <c r="BC67" s="73" t="s">
        <v>355</v>
      </c>
      <c r="BD67" s="68" t="s">
        <v>355</v>
      </c>
      <c r="BE67" s="71" t="s">
        <v>356</v>
      </c>
      <c r="BF67" s="76" t="s">
        <v>355</v>
      </c>
      <c r="BG67" s="68" t="s">
        <v>355</v>
      </c>
      <c r="BH67" s="77" t="s">
        <v>356</v>
      </c>
      <c r="BI67" s="73" t="s">
        <v>355</v>
      </c>
      <c r="BJ67" s="68" t="s">
        <v>355</v>
      </c>
      <c r="BK67" s="71" t="s">
        <v>356</v>
      </c>
      <c r="BL67" s="76" t="s">
        <v>355</v>
      </c>
      <c r="BM67" s="68" t="s">
        <v>355</v>
      </c>
      <c r="BN67" s="77" t="s">
        <v>356</v>
      </c>
      <c r="BO67" s="73" t="s">
        <v>355</v>
      </c>
      <c r="BP67" s="68" t="s">
        <v>355</v>
      </c>
      <c r="BQ67" s="71" t="s">
        <v>356</v>
      </c>
      <c r="BR67" s="76" t="s">
        <v>355</v>
      </c>
      <c r="BS67" s="68" t="s">
        <v>355</v>
      </c>
      <c r="BT67" s="77" t="s">
        <v>356</v>
      </c>
      <c r="BU67" s="79" t="s">
        <v>355</v>
      </c>
      <c r="BV67" s="164" t="str">
        <f>IFERROR(VLOOKUP(A67,Listas!$A$2:$B$23,2,FALSE),"")</f>
        <v>Dirección de Talento Humano</v>
      </c>
      <c r="BW67" s="165">
        <f>_xlfn.NUMBERVALUE(MID(N67,LEN(N67)-1,1))</f>
        <v>1</v>
      </c>
      <c r="BX67" s="165">
        <f>_xlfn.NUMBERVALUE(MID(O67,LEN(O67)-1,1))</f>
        <v>3</v>
      </c>
      <c r="BY67" s="165">
        <f t="shared" si="2"/>
        <v>1</v>
      </c>
      <c r="BZ67" s="165">
        <f t="shared" si="3"/>
        <v>2</v>
      </c>
      <c r="CA67" s="97">
        <f>ROUND(AVERAGEIFS(BW:BW,A:A,A67),0)</f>
        <v>2</v>
      </c>
      <c r="CB67" s="97" t="str">
        <f t="shared" si="4"/>
        <v>Improbable (2)</v>
      </c>
      <c r="CC67" s="97">
        <f>ROUND(AVERAGEIFS(BX:BX,A:A,A67),0)</f>
        <v>3</v>
      </c>
      <c r="CD67" s="97" t="str">
        <f t="shared" si="5"/>
        <v>Moderado (3)</v>
      </c>
      <c r="CE67" s="97">
        <f>ROUND(AVERAGEIFS(BY:BY,A:A,A67),0)</f>
        <v>1</v>
      </c>
      <c r="CF67" s="97" t="str">
        <f t="shared" si="6"/>
        <v>Rara vez (1)</v>
      </c>
      <c r="CG67" s="97">
        <f>ROUND(AVERAGEIFS(BZ:BZ,A:A,A67),0)</f>
        <v>2</v>
      </c>
      <c r="CH67" s="97" t="str">
        <f t="shared" si="7"/>
        <v>Menor (2)</v>
      </c>
      <c r="CI67" s="97" t="str">
        <f t="shared" si="8"/>
        <v>Antes de controles
Desde el cuadrante de probabilidad Improbable (2) e impacto Moderado (3)
Después de controles
Hasta el cuadrante de probabilidad Rara vez (1) e impacto Menor (2)</v>
      </c>
      <c r="CR67" s="97" t="str">
        <f t="shared" si="9"/>
        <v xml:space="preserve">Antes de controles
Desde el cuadrante de probabilidad  e impacto 
Después de controles
Hasta el cuadrante de probabilidad  e impacto </v>
      </c>
    </row>
    <row r="68" spans="1:96" ht="409.5" customHeight="1" x14ac:dyDescent="0.2">
      <c r="A68" s="54" t="s">
        <v>319</v>
      </c>
      <c r="B68" s="100" t="s">
        <v>1239</v>
      </c>
      <c r="C68" s="58" t="s">
        <v>133</v>
      </c>
      <c r="D68" s="56" t="s">
        <v>1240</v>
      </c>
      <c r="E68" s="97" t="s">
        <v>35</v>
      </c>
      <c r="F68" s="97" t="s">
        <v>42</v>
      </c>
      <c r="G68" s="54" t="s">
        <v>1241</v>
      </c>
      <c r="H68" s="54" t="s">
        <v>1242</v>
      </c>
      <c r="I68" s="54" t="s">
        <v>1243</v>
      </c>
      <c r="J68" s="54" t="s">
        <v>621</v>
      </c>
      <c r="K68" s="54" t="s">
        <v>335</v>
      </c>
      <c r="L68" s="54" t="s">
        <v>336</v>
      </c>
      <c r="M68" s="54" t="s">
        <v>663</v>
      </c>
      <c r="N68" s="99" t="s">
        <v>103</v>
      </c>
      <c r="O68" s="99" t="s">
        <v>125</v>
      </c>
      <c r="P68" s="97" t="s">
        <v>105</v>
      </c>
      <c r="Q68" s="54" t="s">
        <v>1244</v>
      </c>
      <c r="R68" s="99" t="s">
        <v>144</v>
      </c>
      <c r="S68" s="99" t="s">
        <v>145</v>
      </c>
      <c r="T68" s="97" t="s">
        <v>126</v>
      </c>
      <c r="U68" s="54" t="s">
        <v>1234</v>
      </c>
      <c r="V68" s="97" t="s">
        <v>340</v>
      </c>
      <c r="W68" s="54" t="s">
        <v>341</v>
      </c>
      <c r="X68" s="54" t="s">
        <v>341</v>
      </c>
      <c r="Y68" s="54" t="s">
        <v>341</v>
      </c>
      <c r="Z68" s="54" t="s">
        <v>341</v>
      </c>
      <c r="AA68" s="54" t="s">
        <v>341</v>
      </c>
      <c r="AB68" s="54" t="s">
        <v>341</v>
      </c>
      <c r="AC68" s="54" t="s">
        <v>341</v>
      </c>
      <c r="AD68" s="54" t="s">
        <v>341</v>
      </c>
      <c r="AE68" s="54" t="s">
        <v>341</v>
      </c>
      <c r="AF68" s="54" t="s">
        <v>341</v>
      </c>
      <c r="AG68" s="54" t="s">
        <v>1245</v>
      </c>
      <c r="AH68" s="54" t="s">
        <v>1212</v>
      </c>
      <c r="AI68" s="54" t="s">
        <v>1246</v>
      </c>
      <c r="AJ68" s="170" t="str">
        <f t="shared" si="0"/>
        <v>Antes de controles
Desde el cuadrante de probabilidad Improbable (2) e impacto Moderado (3)
Después de controles
Hasta el cuadrante de probabilidad Rara vez (1) e impacto Menor (2)</v>
      </c>
      <c r="AK68" s="55" t="str">
        <f t="shared" si="1"/>
        <v xml:space="preserve">Antes de controles
Desde el cuadrante de probabilidad  e impacto 
Después de controles
Hasta el cuadrante de probabilidad  e impacto </v>
      </c>
      <c r="AL68" s="70">
        <v>43350</v>
      </c>
      <c r="AM68" s="71" t="s">
        <v>345</v>
      </c>
      <c r="AN68" s="76" t="s">
        <v>410</v>
      </c>
      <c r="AO68" s="68">
        <v>43593</v>
      </c>
      <c r="AP68" s="77" t="s">
        <v>347</v>
      </c>
      <c r="AQ68" s="73" t="s">
        <v>1247</v>
      </c>
      <c r="AR68" s="68">
        <v>43769</v>
      </c>
      <c r="AS68" s="71" t="s">
        <v>353</v>
      </c>
      <c r="AT68" s="76" t="s">
        <v>1248</v>
      </c>
      <c r="AU68" s="68" t="s">
        <v>355</v>
      </c>
      <c r="AV68" s="77" t="s">
        <v>356</v>
      </c>
      <c r="AW68" s="73" t="s">
        <v>355</v>
      </c>
      <c r="AX68" s="68" t="s">
        <v>355</v>
      </c>
      <c r="AY68" s="71" t="s">
        <v>356</v>
      </c>
      <c r="AZ68" s="76" t="s">
        <v>355</v>
      </c>
      <c r="BA68" s="68" t="s">
        <v>355</v>
      </c>
      <c r="BB68" s="77" t="s">
        <v>356</v>
      </c>
      <c r="BC68" s="73" t="s">
        <v>355</v>
      </c>
      <c r="BD68" s="68" t="s">
        <v>355</v>
      </c>
      <c r="BE68" s="71" t="s">
        <v>356</v>
      </c>
      <c r="BF68" s="76" t="s">
        <v>355</v>
      </c>
      <c r="BG68" s="68" t="s">
        <v>355</v>
      </c>
      <c r="BH68" s="77" t="s">
        <v>356</v>
      </c>
      <c r="BI68" s="73" t="s">
        <v>355</v>
      </c>
      <c r="BJ68" s="68" t="s">
        <v>355</v>
      </c>
      <c r="BK68" s="71" t="s">
        <v>356</v>
      </c>
      <c r="BL68" s="76" t="s">
        <v>355</v>
      </c>
      <c r="BM68" s="68" t="s">
        <v>355</v>
      </c>
      <c r="BN68" s="77" t="s">
        <v>356</v>
      </c>
      <c r="BO68" s="73" t="s">
        <v>355</v>
      </c>
      <c r="BP68" s="68" t="s">
        <v>355</v>
      </c>
      <c r="BQ68" s="71" t="s">
        <v>356</v>
      </c>
      <c r="BR68" s="76" t="s">
        <v>355</v>
      </c>
      <c r="BS68" s="68" t="s">
        <v>355</v>
      </c>
      <c r="BT68" s="77" t="s">
        <v>356</v>
      </c>
      <c r="BU68" s="79" t="s">
        <v>355</v>
      </c>
      <c r="BV68" s="164" t="str">
        <f>IFERROR(VLOOKUP(A68,Listas!$A$2:$B$23,2,FALSE),"")</f>
        <v>Dirección de Talento Humano</v>
      </c>
      <c r="BW68" s="165">
        <f>_xlfn.NUMBERVALUE(MID(N68,LEN(N68)-1,1))</f>
        <v>3</v>
      </c>
      <c r="BX68" s="165">
        <f>_xlfn.NUMBERVALUE(MID(O68,LEN(O68)-1,1))</f>
        <v>2</v>
      </c>
      <c r="BY68" s="165">
        <f t="shared" si="2"/>
        <v>1</v>
      </c>
      <c r="BZ68" s="165">
        <f t="shared" si="3"/>
        <v>1</v>
      </c>
      <c r="CA68" s="97">
        <f>ROUND(AVERAGEIFS(BW:BW,A:A,A68),0)</f>
        <v>2</v>
      </c>
      <c r="CB68" s="97" t="str">
        <f t="shared" si="4"/>
        <v>Improbable (2)</v>
      </c>
      <c r="CC68" s="97">
        <f>ROUND(AVERAGEIFS(BX:BX,A:A,A68),0)</f>
        <v>3</v>
      </c>
      <c r="CD68" s="97" t="str">
        <f t="shared" si="5"/>
        <v>Moderado (3)</v>
      </c>
      <c r="CE68" s="97">
        <f>ROUND(AVERAGEIFS(BY:BY,A:A,A68),0)</f>
        <v>1</v>
      </c>
      <c r="CF68" s="97" t="str">
        <f t="shared" si="6"/>
        <v>Rara vez (1)</v>
      </c>
      <c r="CG68" s="97">
        <f>ROUND(AVERAGEIFS(BZ:BZ,A:A,A68),0)</f>
        <v>2</v>
      </c>
      <c r="CH68" s="97" t="str">
        <f t="shared" si="7"/>
        <v>Menor (2)</v>
      </c>
      <c r="CI68" s="97" t="str">
        <f t="shared" si="8"/>
        <v>Antes de controles
Desde el cuadrante de probabilidad Improbable (2) e impacto Moderado (3)
Después de controles
Hasta el cuadrante de probabilidad Rara vez (1) e impacto Menor (2)</v>
      </c>
      <c r="CR68" s="97" t="str">
        <f t="shared" si="9"/>
        <v xml:space="preserve">Antes de controles
Desde el cuadrante de probabilidad  e impacto 
Después de controles
Hasta el cuadrante de probabilidad  e impacto </v>
      </c>
    </row>
    <row r="69" spans="1:96" ht="409.5" customHeight="1" x14ac:dyDescent="0.2">
      <c r="A69" s="54" t="s">
        <v>205</v>
      </c>
      <c r="B69" s="100" t="s">
        <v>1249</v>
      </c>
      <c r="C69" s="58" t="s">
        <v>39</v>
      </c>
      <c r="D69" s="56" t="s">
        <v>1250</v>
      </c>
      <c r="E69" s="97" t="s">
        <v>35</v>
      </c>
      <c r="F69" s="97" t="s">
        <v>92</v>
      </c>
      <c r="G69" s="54" t="s">
        <v>1251</v>
      </c>
      <c r="H69" s="54" t="s">
        <v>1252</v>
      </c>
      <c r="I69" s="54" t="s">
        <v>1253</v>
      </c>
      <c r="J69" s="54" t="s">
        <v>678</v>
      </c>
      <c r="K69" s="54" t="s">
        <v>335</v>
      </c>
      <c r="L69" s="158" t="s">
        <v>403</v>
      </c>
      <c r="M69" s="158" t="s">
        <v>1254</v>
      </c>
      <c r="N69" s="99" t="s">
        <v>144</v>
      </c>
      <c r="O69" s="99" t="s">
        <v>104</v>
      </c>
      <c r="P69" s="97" t="s">
        <v>105</v>
      </c>
      <c r="Q69" s="54" t="s">
        <v>1255</v>
      </c>
      <c r="R69" s="99" t="s">
        <v>144</v>
      </c>
      <c r="S69" s="99" t="s">
        <v>125</v>
      </c>
      <c r="T69" s="97" t="s">
        <v>126</v>
      </c>
      <c r="U69" s="54" t="s">
        <v>977</v>
      </c>
      <c r="V69" s="97" t="s">
        <v>380</v>
      </c>
      <c r="W69" s="54" t="s">
        <v>341</v>
      </c>
      <c r="X69" s="54" t="s">
        <v>341</v>
      </c>
      <c r="Y69" s="54" t="s">
        <v>341</v>
      </c>
      <c r="Z69" s="54" t="s">
        <v>341</v>
      </c>
      <c r="AA69" s="54" t="s">
        <v>341</v>
      </c>
      <c r="AB69" s="54" t="s">
        <v>1256</v>
      </c>
      <c r="AC69" s="54" t="s">
        <v>1257</v>
      </c>
      <c r="AD69" s="54" t="s">
        <v>1258</v>
      </c>
      <c r="AE69" s="54" t="s">
        <v>1259</v>
      </c>
      <c r="AF69" s="54" t="s">
        <v>1260</v>
      </c>
      <c r="AG69" s="54" t="s">
        <v>1261</v>
      </c>
      <c r="AH69" s="54" t="s">
        <v>1262</v>
      </c>
      <c r="AI69" s="54" t="s">
        <v>1263</v>
      </c>
      <c r="AJ69" s="170" t="str">
        <f t="shared" si="0"/>
        <v>Antes de controles
Desde el cuadrante de probabilidad Improbable (2) e impacto Mayor (4)
Después de controles
Hasta el cuadrante de probabilidad Rara vez (1) e impacto Menor (2)</v>
      </c>
      <c r="AK69" s="55" t="str">
        <f t="shared" si="1"/>
        <v xml:space="preserve">Antes de controles
Desde el cuadrante de probabilidad  e impacto 
Después de controles
Hasta el cuadrante de probabilidad  e impacto </v>
      </c>
      <c r="AL69" s="70">
        <v>43349</v>
      </c>
      <c r="AM69" s="71" t="s">
        <v>345</v>
      </c>
      <c r="AN69" s="76" t="s">
        <v>842</v>
      </c>
      <c r="AO69" s="68">
        <v>43592</v>
      </c>
      <c r="AP69" s="77" t="s">
        <v>412</v>
      </c>
      <c r="AQ69" s="73" t="s">
        <v>1264</v>
      </c>
      <c r="AR69" s="68">
        <v>43768</v>
      </c>
      <c r="AS69" s="71" t="s">
        <v>345</v>
      </c>
      <c r="AT69" s="76" t="s">
        <v>1265</v>
      </c>
      <c r="AU69" s="68">
        <v>43902</v>
      </c>
      <c r="AV69" s="77" t="s">
        <v>345</v>
      </c>
      <c r="AW69" s="73" t="s">
        <v>1266</v>
      </c>
      <c r="AX69" s="68">
        <v>44074</v>
      </c>
      <c r="AY69" s="71" t="s">
        <v>429</v>
      </c>
      <c r="AZ69" s="76" t="s">
        <v>1267</v>
      </c>
      <c r="BA69" s="68" t="s">
        <v>355</v>
      </c>
      <c r="BB69" s="77" t="s">
        <v>356</v>
      </c>
      <c r="BC69" s="73" t="s">
        <v>355</v>
      </c>
      <c r="BD69" s="68" t="s">
        <v>355</v>
      </c>
      <c r="BE69" s="71" t="s">
        <v>356</v>
      </c>
      <c r="BF69" s="76" t="s">
        <v>355</v>
      </c>
      <c r="BG69" s="68" t="s">
        <v>355</v>
      </c>
      <c r="BH69" s="77" t="s">
        <v>356</v>
      </c>
      <c r="BI69" s="73" t="s">
        <v>355</v>
      </c>
      <c r="BJ69" s="68" t="s">
        <v>355</v>
      </c>
      <c r="BK69" s="71" t="s">
        <v>356</v>
      </c>
      <c r="BL69" s="76" t="s">
        <v>355</v>
      </c>
      <c r="BM69" s="68" t="s">
        <v>355</v>
      </c>
      <c r="BN69" s="77" t="s">
        <v>356</v>
      </c>
      <c r="BO69" s="73" t="s">
        <v>355</v>
      </c>
      <c r="BP69" s="68" t="s">
        <v>355</v>
      </c>
      <c r="BQ69" s="71" t="s">
        <v>356</v>
      </c>
      <c r="BR69" s="76" t="s">
        <v>355</v>
      </c>
      <c r="BS69" s="68" t="s">
        <v>355</v>
      </c>
      <c r="BT69" s="77" t="s">
        <v>356</v>
      </c>
      <c r="BU69" s="79" t="s">
        <v>355</v>
      </c>
      <c r="BV69" s="164" t="str">
        <f>IFERROR(VLOOKUP(A69,Listas!$A$2:$B$23,2,FALSE),"")</f>
        <v>Subdirección de Servicios Administrativos</v>
      </c>
      <c r="BW69" s="165">
        <f>_xlfn.NUMBERVALUE(MID(N69,LEN(N69)-1,1))</f>
        <v>1</v>
      </c>
      <c r="BX69" s="165">
        <f>_xlfn.NUMBERVALUE(MID(O69,LEN(O69)-1,1))</f>
        <v>3</v>
      </c>
      <c r="BY69" s="165">
        <f t="shared" si="2"/>
        <v>1</v>
      </c>
      <c r="BZ69" s="165">
        <f t="shared" si="3"/>
        <v>2</v>
      </c>
      <c r="CA69" s="97">
        <f>ROUND(AVERAGEIFS(BW:BW,A:A,A69),0)</f>
        <v>2</v>
      </c>
      <c r="CB69" s="97" t="str">
        <f t="shared" si="4"/>
        <v>Improbable (2)</v>
      </c>
      <c r="CC69" s="97">
        <f>ROUND(AVERAGEIFS(BX:BX,A:A,A69),0)</f>
        <v>4</v>
      </c>
      <c r="CD69" s="97" t="str">
        <f t="shared" si="5"/>
        <v>Mayor (4)</v>
      </c>
      <c r="CE69" s="97">
        <f>ROUND(AVERAGEIFS(BY:BY,A:A,A69),0)</f>
        <v>1</v>
      </c>
      <c r="CF69" s="97" t="str">
        <f t="shared" si="6"/>
        <v>Rara vez (1)</v>
      </c>
      <c r="CG69" s="97">
        <f>ROUND(AVERAGEIFS(BZ:BZ,A:A,A69),0)</f>
        <v>2</v>
      </c>
      <c r="CH69" s="97" t="str">
        <f t="shared" si="7"/>
        <v>Menor (2)</v>
      </c>
      <c r="CI69" s="97" t="str">
        <f t="shared" si="8"/>
        <v>Antes de controles
Desde el cuadrante de probabilidad Improbable (2) e impacto Mayor (4)
Después de controles
Hasta el cuadrante de probabilidad Rara vez (1) e impacto Menor (2)</v>
      </c>
      <c r="CR69" s="97" t="str">
        <f t="shared" si="9"/>
        <v xml:space="preserve">Antes de controles
Desde el cuadrante de probabilidad  e impacto 
Después de controles
Hasta el cuadrante de probabilidad  e impacto </v>
      </c>
    </row>
    <row r="70" spans="1:96" ht="409.5" customHeight="1" x14ac:dyDescent="0.2">
      <c r="A70" s="54" t="s">
        <v>205</v>
      </c>
      <c r="B70" s="100" t="s">
        <v>1268</v>
      </c>
      <c r="C70" s="58" t="s">
        <v>93</v>
      </c>
      <c r="D70" s="56" t="s">
        <v>1269</v>
      </c>
      <c r="E70" s="97" t="s">
        <v>35</v>
      </c>
      <c r="F70" s="97" t="s">
        <v>152</v>
      </c>
      <c r="G70" s="54" t="s">
        <v>1270</v>
      </c>
      <c r="H70" s="54" t="s">
        <v>1271</v>
      </c>
      <c r="I70" s="54" t="s">
        <v>1272</v>
      </c>
      <c r="J70" s="54" t="s">
        <v>575</v>
      </c>
      <c r="K70" s="54" t="s">
        <v>335</v>
      </c>
      <c r="L70" s="158" t="s">
        <v>403</v>
      </c>
      <c r="M70" s="158" t="s">
        <v>1273</v>
      </c>
      <c r="N70" s="99" t="s">
        <v>51</v>
      </c>
      <c r="O70" s="99" t="s">
        <v>79</v>
      </c>
      <c r="P70" s="97" t="s">
        <v>54</v>
      </c>
      <c r="Q70" s="54" t="s">
        <v>1274</v>
      </c>
      <c r="R70" s="99" t="s">
        <v>103</v>
      </c>
      <c r="S70" s="99" t="s">
        <v>125</v>
      </c>
      <c r="T70" s="97" t="s">
        <v>105</v>
      </c>
      <c r="U70" s="54" t="s">
        <v>1275</v>
      </c>
      <c r="V70" s="97" t="s">
        <v>380</v>
      </c>
      <c r="W70" s="54" t="s">
        <v>341</v>
      </c>
      <c r="X70" s="54" t="s">
        <v>341</v>
      </c>
      <c r="Y70" s="54" t="s">
        <v>341</v>
      </c>
      <c r="Z70" s="54" t="s">
        <v>341</v>
      </c>
      <c r="AA70" s="54" t="s">
        <v>341</v>
      </c>
      <c r="AB70" s="54" t="s">
        <v>1276</v>
      </c>
      <c r="AC70" s="54" t="s">
        <v>1277</v>
      </c>
      <c r="AD70" s="54" t="s">
        <v>1278</v>
      </c>
      <c r="AE70" s="54" t="s">
        <v>1279</v>
      </c>
      <c r="AF70" s="54" t="s">
        <v>1280</v>
      </c>
      <c r="AG70" s="54" t="s">
        <v>1281</v>
      </c>
      <c r="AH70" s="54" t="s">
        <v>1282</v>
      </c>
      <c r="AI70" s="54" t="s">
        <v>1283</v>
      </c>
      <c r="AJ70" s="170" t="str">
        <f t="shared" si="0"/>
        <v>Antes de controles
Desde el cuadrante de probabilidad Improbable (2) e impacto Mayor (4)
Después de controles
Hasta el cuadrante de probabilidad Rara vez (1) e impacto Menor (2)</v>
      </c>
      <c r="AK70" s="55" t="str">
        <f t="shared" si="1"/>
        <v xml:space="preserve">Antes de controles
Desde el cuadrante de probabilidad  e impacto 
Después de controles
Hasta el cuadrante de probabilidad  e impacto </v>
      </c>
      <c r="AL70" s="70">
        <v>43349</v>
      </c>
      <c r="AM70" s="71" t="s">
        <v>345</v>
      </c>
      <c r="AN70" s="76" t="s">
        <v>842</v>
      </c>
      <c r="AO70" s="68">
        <v>43592</v>
      </c>
      <c r="AP70" s="77" t="s">
        <v>956</v>
      </c>
      <c r="AQ70" s="73" t="s">
        <v>1284</v>
      </c>
      <c r="AR70" s="68">
        <v>43768</v>
      </c>
      <c r="AS70" s="71" t="s">
        <v>345</v>
      </c>
      <c r="AT70" s="76" t="s">
        <v>1285</v>
      </c>
      <c r="AU70" s="68">
        <v>43902</v>
      </c>
      <c r="AV70" s="77" t="s">
        <v>822</v>
      </c>
      <c r="AW70" s="73" t="s">
        <v>1286</v>
      </c>
      <c r="AX70" s="68">
        <v>44074</v>
      </c>
      <c r="AY70" s="71" t="s">
        <v>429</v>
      </c>
      <c r="AZ70" s="76" t="s">
        <v>1287</v>
      </c>
      <c r="BA70" s="68" t="s">
        <v>355</v>
      </c>
      <c r="BB70" s="77" t="s">
        <v>356</v>
      </c>
      <c r="BC70" s="73" t="s">
        <v>355</v>
      </c>
      <c r="BD70" s="68" t="s">
        <v>355</v>
      </c>
      <c r="BE70" s="71" t="s">
        <v>356</v>
      </c>
      <c r="BF70" s="76" t="s">
        <v>355</v>
      </c>
      <c r="BG70" s="68" t="s">
        <v>355</v>
      </c>
      <c r="BH70" s="77" t="s">
        <v>356</v>
      </c>
      <c r="BI70" s="73" t="s">
        <v>355</v>
      </c>
      <c r="BJ70" s="68" t="s">
        <v>355</v>
      </c>
      <c r="BK70" s="71" t="s">
        <v>356</v>
      </c>
      <c r="BL70" s="76" t="s">
        <v>355</v>
      </c>
      <c r="BM70" s="68" t="s">
        <v>355</v>
      </c>
      <c r="BN70" s="77" t="s">
        <v>356</v>
      </c>
      <c r="BO70" s="73" t="s">
        <v>355</v>
      </c>
      <c r="BP70" s="68" t="s">
        <v>355</v>
      </c>
      <c r="BQ70" s="71" t="s">
        <v>356</v>
      </c>
      <c r="BR70" s="76" t="s">
        <v>355</v>
      </c>
      <c r="BS70" s="68" t="s">
        <v>355</v>
      </c>
      <c r="BT70" s="77" t="s">
        <v>356</v>
      </c>
      <c r="BU70" s="79" t="s">
        <v>355</v>
      </c>
      <c r="BV70" s="164" t="str">
        <f>IFERROR(VLOOKUP(A70,Listas!$A$2:$B$23,2,FALSE),"")</f>
        <v>Subdirección de Servicios Administrativos</v>
      </c>
      <c r="BW70" s="165">
        <f>_xlfn.NUMBERVALUE(MID(N70,LEN(N70)-1,1))</f>
        <v>5</v>
      </c>
      <c r="BX70" s="165">
        <f>_xlfn.NUMBERVALUE(MID(O70,LEN(O70)-1,1))</f>
        <v>4</v>
      </c>
      <c r="BY70" s="165">
        <f t="shared" si="2"/>
        <v>3</v>
      </c>
      <c r="BZ70" s="165">
        <f t="shared" si="3"/>
        <v>2</v>
      </c>
      <c r="CA70" s="97">
        <f>ROUND(AVERAGEIFS(BW:BW,A:A,A70),0)</f>
        <v>2</v>
      </c>
      <c r="CB70" s="97" t="str">
        <f t="shared" si="4"/>
        <v>Improbable (2)</v>
      </c>
      <c r="CC70" s="97">
        <f>ROUND(AVERAGEIFS(BX:BX,A:A,A70),0)</f>
        <v>4</v>
      </c>
      <c r="CD70" s="97" t="str">
        <f t="shared" si="5"/>
        <v>Mayor (4)</v>
      </c>
      <c r="CE70" s="97">
        <f>ROUND(AVERAGEIFS(BY:BY,A:A,A70),0)</f>
        <v>1</v>
      </c>
      <c r="CF70" s="97" t="str">
        <f t="shared" si="6"/>
        <v>Rara vez (1)</v>
      </c>
      <c r="CG70" s="97">
        <f>ROUND(AVERAGEIFS(BZ:BZ,A:A,A70),0)</f>
        <v>2</v>
      </c>
      <c r="CH70" s="97" t="str">
        <f t="shared" si="7"/>
        <v>Menor (2)</v>
      </c>
      <c r="CI70" s="97" t="str">
        <f t="shared" si="8"/>
        <v>Antes de controles
Desde el cuadrante de probabilidad Improbable (2) e impacto Mayor (4)
Después de controles
Hasta el cuadrante de probabilidad Rara vez (1) e impacto Menor (2)</v>
      </c>
      <c r="CR70" s="97" t="str">
        <f t="shared" si="9"/>
        <v xml:space="preserve">Antes de controles
Desde el cuadrante de probabilidad  e impacto 
Después de controles
Hasta el cuadrante de probabilidad  e impacto </v>
      </c>
    </row>
    <row r="71" spans="1:96" ht="409.5" customHeight="1" x14ac:dyDescent="0.2">
      <c r="A71" s="54" t="s">
        <v>205</v>
      </c>
      <c r="B71" s="100" t="s">
        <v>1288</v>
      </c>
      <c r="C71" s="58" t="s">
        <v>93</v>
      </c>
      <c r="D71" s="56" t="s">
        <v>1289</v>
      </c>
      <c r="E71" s="97" t="s">
        <v>35</v>
      </c>
      <c r="F71" s="97" t="s">
        <v>136</v>
      </c>
      <c r="G71" s="54" t="s">
        <v>1290</v>
      </c>
      <c r="H71" s="54" t="s">
        <v>396</v>
      </c>
      <c r="I71" s="54" t="s">
        <v>1291</v>
      </c>
      <c r="J71" s="54" t="s">
        <v>678</v>
      </c>
      <c r="K71" s="54" t="s">
        <v>335</v>
      </c>
      <c r="L71" s="158" t="s">
        <v>403</v>
      </c>
      <c r="M71" s="158" t="s">
        <v>422</v>
      </c>
      <c r="N71" s="99" t="s">
        <v>144</v>
      </c>
      <c r="O71" s="99" t="s">
        <v>104</v>
      </c>
      <c r="P71" s="97" t="s">
        <v>105</v>
      </c>
      <c r="Q71" s="54" t="s">
        <v>1292</v>
      </c>
      <c r="R71" s="99" t="s">
        <v>144</v>
      </c>
      <c r="S71" s="99" t="s">
        <v>145</v>
      </c>
      <c r="T71" s="97" t="s">
        <v>126</v>
      </c>
      <c r="U71" s="54" t="s">
        <v>1293</v>
      </c>
      <c r="V71" s="97" t="s">
        <v>340</v>
      </c>
      <c r="W71" s="54" t="s">
        <v>341</v>
      </c>
      <c r="X71" s="54" t="s">
        <v>341</v>
      </c>
      <c r="Y71" s="54" t="s">
        <v>341</v>
      </c>
      <c r="Z71" s="54" t="s">
        <v>341</v>
      </c>
      <c r="AA71" s="54" t="s">
        <v>341</v>
      </c>
      <c r="AB71" s="54" t="s">
        <v>341</v>
      </c>
      <c r="AC71" s="54" t="s">
        <v>341</v>
      </c>
      <c r="AD71" s="54" t="s">
        <v>341</v>
      </c>
      <c r="AE71" s="54" t="s">
        <v>341</v>
      </c>
      <c r="AF71" s="54" t="s">
        <v>341</v>
      </c>
      <c r="AG71" s="54" t="s">
        <v>1294</v>
      </c>
      <c r="AH71" s="54" t="s">
        <v>1295</v>
      </c>
      <c r="AI71" s="54" t="s">
        <v>1296</v>
      </c>
      <c r="AJ71" s="170" t="str">
        <f t="shared" si="0"/>
        <v>Antes de controles
Desde el cuadrante de probabilidad Improbable (2) e impacto Mayor (4)
Después de controles
Hasta el cuadrante de probabilidad Rara vez (1) e impacto Menor (2)</v>
      </c>
      <c r="AK71" s="55" t="str">
        <f t="shared" si="1"/>
        <v xml:space="preserve">Antes de controles
Desde el cuadrante de probabilidad  e impacto 
Después de controles
Hasta el cuadrante de probabilidad  e impacto </v>
      </c>
      <c r="AL71" s="70">
        <v>43349</v>
      </c>
      <c r="AM71" s="71" t="s">
        <v>345</v>
      </c>
      <c r="AN71" s="76" t="s">
        <v>842</v>
      </c>
      <c r="AO71" s="68">
        <v>43592</v>
      </c>
      <c r="AP71" s="77" t="s">
        <v>456</v>
      </c>
      <c r="AQ71" s="73" t="s">
        <v>1297</v>
      </c>
      <c r="AR71" s="68">
        <v>43768</v>
      </c>
      <c r="AS71" s="71" t="s">
        <v>347</v>
      </c>
      <c r="AT71" s="76" t="s">
        <v>1298</v>
      </c>
      <c r="AU71" s="68">
        <v>43902</v>
      </c>
      <c r="AV71" s="77" t="s">
        <v>351</v>
      </c>
      <c r="AW71" s="73" t="s">
        <v>1299</v>
      </c>
      <c r="AX71" s="68">
        <v>44074</v>
      </c>
      <c r="AY71" s="71" t="s">
        <v>585</v>
      </c>
      <c r="AZ71" s="76" t="s">
        <v>1300</v>
      </c>
      <c r="BA71" s="68" t="s">
        <v>355</v>
      </c>
      <c r="BB71" s="77" t="s">
        <v>356</v>
      </c>
      <c r="BC71" s="73" t="s">
        <v>355</v>
      </c>
      <c r="BD71" s="68" t="s">
        <v>355</v>
      </c>
      <c r="BE71" s="71" t="s">
        <v>356</v>
      </c>
      <c r="BF71" s="76" t="s">
        <v>355</v>
      </c>
      <c r="BG71" s="68" t="s">
        <v>355</v>
      </c>
      <c r="BH71" s="77" t="s">
        <v>356</v>
      </c>
      <c r="BI71" s="73" t="s">
        <v>355</v>
      </c>
      <c r="BJ71" s="68" t="s">
        <v>355</v>
      </c>
      <c r="BK71" s="71" t="s">
        <v>356</v>
      </c>
      <c r="BL71" s="76" t="s">
        <v>355</v>
      </c>
      <c r="BM71" s="68" t="s">
        <v>355</v>
      </c>
      <c r="BN71" s="77" t="s">
        <v>356</v>
      </c>
      <c r="BO71" s="73" t="s">
        <v>355</v>
      </c>
      <c r="BP71" s="68" t="s">
        <v>355</v>
      </c>
      <c r="BQ71" s="71" t="s">
        <v>356</v>
      </c>
      <c r="BR71" s="76" t="s">
        <v>355</v>
      </c>
      <c r="BS71" s="68" t="s">
        <v>355</v>
      </c>
      <c r="BT71" s="77" t="s">
        <v>356</v>
      </c>
      <c r="BU71" s="79" t="s">
        <v>355</v>
      </c>
      <c r="BV71" s="164" t="str">
        <f>IFERROR(VLOOKUP(A71,Listas!$A$2:$B$23,2,FALSE),"")</f>
        <v>Subdirección de Servicios Administrativos</v>
      </c>
      <c r="BW71" s="165">
        <f>_xlfn.NUMBERVALUE(MID(N71,LEN(N71)-1,1))</f>
        <v>1</v>
      </c>
      <c r="BX71" s="165">
        <f>_xlfn.NUMBERVALUE(MID(O71,LEN(O71)-1,1))</f>
        <v>3</v>
      </c>
      <c r="BY71" s="165">
        <f t="shared" si="2"/>
        <v>1</v>
      </c>
      <c r="BZ71" s="165">
        <f t="shared" si="3"/>
        <v>1</v>
      </c>
      <c r="CA71" s="97">
        <f>ROUND(AVERAGEIFS(BW:BW,A:A,A71),0)</f>
        <v>2</v>
      </c>
      <c r="CB71" s="97" t="str">
        <f t="shared" si="4"/>
        <v>Improbable (2)</v>
      </c>
      <c r="CC71" s="97">
        <f>ROUND(AVERAGEIFS(BX:BX,A:A,A71),0)</f>
        <v>4</v>
      </c>
      <c r="CD71" s="97" t="str">
        <f t="shared" si="5"/>
        <v>Mayor (4)</v>
      </c>
      <c r="CE71" s="97">
        <f>ROUND(AVERAGEIFS(BY:BY,A:A,A71),0)</f>
        <v>1</v>
      </c>
      <c r="CF71" s="97" t="str">
        <f t="shared" si="6"/>
        <v>Rara vez (1)</v>
      </c>
      <c r="CG71" s="97">
        <f>ROUND(AVERAGEIFS(BZ:BZ,A:A,A71),0)</f>
        <v>2</v>
      </c>
      <c r="CH71" s="97" t="str">
        <f t="shared" si="7"/>
        <v>Menor (2)</v>
      </c>
      <c r="CI71" s="97" t="str">
        <f t="shared" si="8"/>
        <v>Antes de controles
Desde el cuadrante de probabilidad Improbable (2) e impacto Mayor (4)
Después de controles
Hasta el cuadrante de probabilidad Rara vez (1) e impacto Menor (2)</v>
      </c>
      <c r="CR71" s="97" t="str">
        <f t="shared" si="9"/>
        <v xml:space="preserve">Antes de controles
Desde el cuadrante de probabilidad  e impacto 
Después de controles
Hasta el cuadrante de probabilidad  e impacto </v>
      </c>
    </row>
    <row r="72" spans="1:96" ht="409.5" customHeight="1" x14ac:dyDescent="0.2">
      <c r="A72" s="54" t="s">
        <v>205</v>
      </c>
      <c r="B72" s="100" t="s">
        <v>1301</v>
      </c>
      <c r="C72" s="58" t="s">
        <v>68</v>
      </c>
      <c r="D72" s="56" t="s">
        <v>1302</v>
      </c>
      <c r="E72" s="97" t="s">
        <v>64</v>
      </c>
      <c r="F72" s="97" t="s">
        <v>136</v>
      </c>
      <c r="G72" s="54" t="s">
        <v>1303</v>
      </c>
      <c r="H72" s="54" t="s">
        <v>375</v>
      </c>
      <c r="I72" s="54" t="s">
        <v>1304</v>
      </c>
      <c r="J72" s="54" t="s">
        <v>377</v>
      </c>
      <c r="K72" s="54" t="s">
        <v>335</v>
      </c>
      <c r="L72" s="54" t="s">
        <v>403</v>
      </c>
      <c r="M72" s="54" t="s">
        <v>422</v>
      </c>
      <c r="N72" s="99" t="s">
        <v>144</v>
      </c>
      <c r="O72" s="99" t="s">
        <v>79</v>
      </c>
      <c r="P72" s="97" t="s">
        <v>81</v>
      </c>
      <c r="Q72" s="54" t="s">
        <v>1305</v>
      </c>
      <c r="R72" s="99" t="s">
        <v>144</v>
      </c>
      <c r="S72" s="99" t="s">
        <v>79</v>
      </c>
      <c r="T72" s="97" t="s">
        <v>81</v>
      </c>
      <c r="U72" s="54" t="s">
        <v>1306</v>
      </c>
      <c r="V72" s="97" t="s">
        <v>380</v>
      </c>
      <c r="W72" s="54" t="s">
        <v>341</v>
      </c>
      <c r="X72" s="54" t="s">
        <v>341</v>
      </c>
      <c r="Y72" s="54" t="s">
        <v>341</v>
      </c>
      <c r="Z72" s="54" t="s">
        <v>341</v>
      </c>
      <c r="AA72" s="54" t="s">
        <v>341</v>
      </c>
      <c r="AB72" s="54" t="s">
        <v>1307</v>
      </c>
      <c r="AC72" s="54" t="s">
        <v>1308</v>
      </c>
      <c r="AD72" s="54" t="s">
        <v>1309</v>
      </c>
      <c r="AE72" s="54" t="s">
        <v>1310</v>
      </c>
      <c r="AF72" s="54" t="s">
        <v>1311</v>
      </c>
      <c r="AG72" s="54" t="s">
        <v>1312</v>
      </c>
      <c r="AH72" s="54" t="s">
        <v>1313</v>
      </c>
      <c r="AI72" s="54" t="s">
        <v>1314</v>
      </c>
      <c r="AJ72" s="170" t="str">
        <f t="shared" si="0"/>
        <v>Antes de controles
Desde el cuadrante de probabilidad Improbable (2) e impacto Mayor (4)
Después de controles
Hasta el cuadrante de probabilidad Rara vez (1) e impacto Menor (2)</v>
      </c>
      <c r="AK72" s="55" t="str">
        <f t="shared" si="1"/>
        <v xml:space="preserve">Antes de controles
Desde el cuadrante de probabilidad  e impacto 
Después de controles
Hasta el cuadrante de probabilidad  e impacto </v>
      </c>
      <c r="AL72" s="70">
        <v>43592</v>
      </c>
      <c r="AM72" s="71" t="s">
        <v>345</v>
      </c>
      <c r="AN72" s="76" t="s">
        <v>1114</v>
      </c>
      <c r="AO72" s="68">
        <v>43768</v>
      </c>
      <c r="AP72" s="77" t="s">
        <v>1155</v>
      </c>
      <c r="AQ72" s="73" t="s">
        <v>1315</v>
      </c>
      <c r="AR72" s="68">
        <v>43902</v>
      </c>
      <c r="AS72" s="71" t="s">
        <v>615</v>
      </c>
      <c r="AT72" s="76" t="s">
        <v>1316</v>
      </c>
      <c r="AU72" s="68">
        <v>44074</v>
      </c>
      <c r="AV72" s="77" t="s">
        <v>585</v>
      </c>
      <c r="AW72" s="73" t="s">
        <v>1317</v>
      </c>
      <c r="AX72" s="68" t="s">
        <v>355</v>
      </c>
      <c r="AY72" s="71" t="s">
        <v>356</v>
      </c>
      <c r="AZ72" s="76" t="s">
        <v>355</v>
      </c>
      <c r="BA72" s="68" t="s">
        <v>355</v>
      </c>
      <c r="BB72" s="77" t="s">
        <v>356</v>
      </c>
      <c r="BC72" s="73" t="s">
        <v>355</v>
      </c>
      <c r="BD72" s="68" t="s">
        <v>355</v>
      </c>
      <c r="BE72" s="71" t="s">
        <v>356</v>
      </c>
      <c r="BF72" s="76" t="s">
        <v>355</v>
      </c>
      <c r="BG72" s="68" t="s">
        <v>355</v>
      </c>
      <c r="BH72" s="77" t="s">
        <v>356</v>
      </c>
      <c r="BI72" s="73" t="s">
        <v>355</v>
      </c>
      <c r="BJ72" s="68" t="s">
        <v>355</v>
      </c>
      <c r="BK72" s="71" t="s">
        <v>356</v>
      </c>
      <c r="BL72" s="76" t="s">
        <v>355</v>
      </c>
      <c r="BM72" s="68" t="s">
        <v>355</v>
      </c>
      <c r="BN72" s="77" t="s">
        <v>356</v>
      </c>
      <c r="BO72" s="73" t="s">
        <v>355</v>
      </c>
      <c r="BP72" s="68" t="s">
        <v>355</v>
      </c>
      <c r="BQ72" s="71" t="s">
        <v>356</v>
      </c>
      <c r="BR72" s="76" t="s">
        <v>355</v>
      </c>
      <c r="BS72" s="68" t="s">
        <v>355</v>
      </c>
      <c r="BT72" s="77" t="s">
        <v>356</v>
      </c>
      <c r="BU72" s="79" t="s">
        <v>355</v>
      </c>
      <c r="BV72" s="164" t="str">
        <f>IFERROR(VLOOKUP(A72,Listas!$A$2:$B$23,2,FALSE),"")</f>
        <v>Subdirección de Servicios Administrativos</v>
      </c>
      <c r="BW72" s="165">
        <f>_xlfn.NUMBERVALUE(MID(N72,LEN(N72)-1,1))</f>
        <v>1</v>
      </c>
      <c r="BX72" s="165">
        <f>_xlfn.NUMBERVALUE(MID(O72,LEN(O72)-1,1))</f>
        <v>4</v>
      </c>
      <c r="BY72" s="165">
        <f t="shared" si="2"/>
        <v>1</v>
      </c>
      <c r="BZ72" s="165">
        <f t="shared" si="3"/>
        <v>4</v>
      </c>
      <c r="CA72" s="97">
        <f>ROUND(AVERAGEIFS(BW:BW,A:A,A72),0)</f>
        <v>2</v>
      </c>
      <c r="CB72" s="97" t="str">
        <f t="shared" si="4"/>
        <v>Improbable (2)</v>
      </c>
      <c r="CC72" s="97">
        <f>ROUND(AVERAGEIFS(BX:BX,A:A,A72),0)</f>
        <v>4</v>
      </c>
      <c r="CD72" s="97" t="str">
        <f t="shared" si="5"/>
        <v>Mayor (4)</v>
      </c>
      <c r="CE72" s="97">
        <f>ROUND(AVERAGEIFS(BY:BY,A:A,A72),0)</f>
        <v>1</v>
      </c>
      <c r="CF72" s="97" t="str">
        <f t="shared" si="6"/>
        <v>Rara vez (1)</v>
      </c>
      <c r="CG72" s="97">
        <f>ROUND(AVERAGEIFS(BZ:BZ,A:A,A72),0)</f>
        <v>2</v>
      </c>
      <c r="CH72" s="97" t="str">
        <f t="shared" si="7"/>
        <v>Menor (2)</v>
      </c>
      <c r="CI72" s="97" t="str">
        <f t="shared" si="8"/>
        <v>Antes de controles
Desde el cuadrante de probabilidad Improbable (2) e impacto Mayor (4)
Después de controles
Hasta el cuadrante de probabilidad Rara vez (1) e impacto Menor (2)</v>
      </c>
      <c r="CR72" s="97" t="str">
        <f t="shared" si="9"/>
        <v xml:space="preserve">Antes de controles
Desde el cuadrante de probabilidad  e impacto 
Después de controles
Hasta el cuadrante de probabilidad  e impacto </v>
      </c>
    </row>
    <row r="73" spans="1:96" ht="409.5" customHeight="1" x14ac:dyDescent="0.2">
      <c r="A73" s="54" t="s">
        <v>205</v>
      </c>
      <c r="B73" s="100" t="s">
        <v>1318</v>
      </c>
      <c r="C73" s="58" t="s">
        <v>93</v>
      </c>
      <c r="D73" s="56" t="s">
        <v>1319</v>
      </c>
      <c r="E73" s="97" t="s">
        <v>35</v>
      </c>
      <c r="F73" s="97" t="s">
        <v>152</v>
      </c>
      <c r="G73" s="54" t="s">
        <v>1320</v>
      </c>
      <c r="H73" s="54" t="s">
        <v>396</v>
      </c>
      <c r="I73" s="54" t="s">
        <v>1321</v>
      </c>
      <c r="J73" s="54" t="s">
        <v>1322</v>
      </c>
      <c r="K73" s="54" t="s">
        <v>1323</v>
      </c>
      <c r="L73" s="54" t="s">
        <v>403</v>
      </c>
      <c r="M73" s="54" t="s">
        <v>1324</v>
      </c>
      <c r="N73" s="99" t="s">
        <v>144</v>
      </c>
      <c r="O73" s="99" t="s">
        <v>79</v>
      </c>
      <c r="P73" s="97" t="s">
        <v>81</v>
      </c>
      <c r="Q73" s="54" t="s">
        <v>1325</v>
      </c>
      <c r="R73" s="99" t="s">
        <v>144</v>
      </c>
      <c r="S73" s="99" t="s">
        <v>125</v>
      </c>
      <c r="T73" s="97" t="s">
        <v>126</v>
      </c>
      <c r="U73" s="54" t="s">
        <v>977</v>
      </c>
      <c r="V73" s="97" t="s">
        <v>380</v>
      </c>
      <c r="W73" s="54" t="s">
        <v>341</v>
      </c>
      <c r="X73" s="54" t="s">
        <v>341</v>
      </c>
      <c r="Y73" s="54" t="s">
        <v>341</v>
      </c>
      <c r="Z73" s="54" t="s">
        <v>341</v>
      </c>
      <c r="AA73" s="54" t="s">
        <v>341</v>
      </c>
      <c r="AB73" s="54" t="s">
        <v>1326</v>
      </c>
      <c r="AC73" s="54" t="s">
        <v>1327</v>
      </c>
      <c r="AD73" s="54" t="s">
        <v>1328</v>
      </c>
      <c r="AE73" s="54" t="s">
        <v>1329</v>
      </c>
      <c r="AF73" s="54" t="s">
        <v>1330</v>
      </c>
      <c r="AG73" s="54" t="s">
        <v>1331</v>
      </c>
      <c r="AH73" s="54" t="s">
        <v>1332</v>
      </c>
      <c r="AI73" s="54" t="s">
        <v>1333</v>
      </c>
      <c r="AJ73" s="170" t="str">
        <f t="shared" si="0"/>
        <v>Antes de controles
Desde el cuadrante de probabilidad Improbable (2) e impacto Mayor (4)
Después de controles
Hasta el cuadrante de probabilidad Rara vez (1) e impacto Menor (2)</v>
      </c>
      <c r="AK73" s="55" t="str">
        <f t="shared" si="1"/>
        <v xml:space="preserve">Antes de controles
Desde el cuadrante de probabilidad  e impacto 
Después de controles
Hasta el cuadrante de probabilidad  e impacto </v>
      </c>
      <c r="AL73" s="70">
        <v>43592</v>
      </c>
      <c r="AM73" s="71" t="s">
        <v>345</v>
      </c>
      <c r="AN73" s="76" t="s">
        <v>1334</v>
      </c>
      <c r="AO73" s="68">
        <v>43768</v>
      </c>
      <c r="AP73" s="77" t="s">
        <v>825</v>
      </c>
      <c r="AQ73" s="73" t="s">
        <v>1335</v>
      </c>
      <c r="AR73" s="68">
        <v>43902</v>
      </c>
      <c r="AS73" s="71" t="s">
        <v>514</v>
      </c>
      <c r="AT73" s="76" t="s">
        <v>1336</v>
      </c>
      <c r="AU73" s="68">
        <v>44074</v>
      </c>
      <c r="AV73" s="77" t="s">
        <v>392</v>
      </c>
      <c r="AW73" s="73" t="s">
        <v>1337</v>
      </c>
      <c r="AX73" s="68" t="s">
        <v>355</v>
      </c>
      <c r="AY73" s="71" t="s">
        <v>356</v>
      </c>
      <c r="AZ73" s="76" t="s">
        <v>355</v>
      </c>
      <c r="BA73" s="68" t="s">
        <v>355</v>
      </c>
      <c r="BB73" s="77" t="s">
        <v>356</v>
      </c>
      <c r="BC73" s="73" t="s">
        <v>355</v>
      </c>
      <c r="BD73" s="68" t="s">
        <v>355</v>
      </c>
      <c r="BE73" s="71" t="s">
        <v>356</v>
      </c>
      <c r="BF73" s="76" t="s">
        <v>355</v>
      </c>
      <c r="BG73" s="68" t="s">
        <v>355</v>
      </c>
      <c r="BH73" s="77" t="s">
        <v>356</v>
      </c>
      <c r="BI73" s="73" t="s">
        <v>355</v>
      </c>
      <c r="BJ73" s="68" t="s">
        <v>355</v>
      </c>
      <c r="BK73" s="71" t="s">
        <v>356</v>
      </c>
      <c r="BL73" s="76" t="s">
        <v>355</v>
      </c>
      <c r="BM73" s="68" t="s">
        <v>355</v>
      </c>
      <c r="BN73" s="77" t="s">
        <v>356</v>
      </c>
      <c r="BO73" s="73" t="s">
        <v>355</v>
      </c>
      <c r="BP73" s="68" t="s">
        <v>355</v>
      </c>
      <c r="BQ73" s="71" t="s">
        <v>356</v>
      </c>
      <c r="BR73" s="76" t="s">
        <v>355</v>
      </c>
      <c r="BS73" s="68" t="s">
        <v>355</v>
      </c>
      <c r="BT73" s="77" t="s">
        <v>356</v>
      </c>
      <c r="BU73" s="79" t="s">
        <v>355</v>
      </c>
      <c r="BV73" s="164" t="str">
        <f>IFERROR(VLOOKUP(A73,Listas!$A$2:$B$23,2,FALSE),"")</f>
        <v>Subdirección de Servicios Administrativos</v>
      </c>
      <c r="BW73" s="165">
        <f>_xlfn.NUMBERVALUE(MID(N73,LEN(N73)-1,1))</f>
        <v>1</v>
      </c>
      <c r="BX73" s="165">
        <f>_xlfn.NUMBERVALUE(MID(O73,LEN(O73)-1,1))</f>
        <v>4</v>
      </c>
      <c r="BY73" s="165">
        <f t="shared" si="2"/>
        <v>1</v>
      </c>
      <c r="BZ73" s="165">
        <f t="shared" si="3"/>
        <v>2</v>
      </c>
      <c r="CA73" s="97">
        <f>ROUND(AVERAGEIFS(BW:BW,A:A,A73),0)</f>
        <v>2</v>
      </c>
      <c r="CB73" s="97" t="str">
        <f t="shared" si="4"/>
        <v>Improbable (2)</v>
      </c>
      <c r="CC73" s="97">
        <f>ROUND(AVERAGEIFS(BX:BX,A:A,A73),0)</f>
        <v>4</v>
      </c>
      <c r="CD73" s="97" t="str">
        <f t="shared" si="5"/>
        <v>Mayor (4)</v>
      </c>
      <c r="CE73" s="97">
        <f>ROUND(AVERAGEIFS(BY:BY,A:A,A73),0)</f>
        <v>1</v>
      </c>
      <c r="CF73" s="97" t="str">
        <f t="shared" si="6"/>
        <v>Rara vez (1)</v>
      </c>
      <c r="CG73" s="97">
        <f>ROUND(AVERAGEIFS(BZ:BZ,A:A,A73),0)</f>
        <v>2</v>
      </c>
      <c r="CH73" s="97" t="str">
        <f t="shared" si="7"/>
        <v>Menor (2)</v>
      </c>
      <c r="CI73" s="97" t="str">
        <f t="shared" si="8"/>
        <v>Antes de controles
Desde el cuadrante de probabilidad Improbable (2) e impacto Mayor (4)
Después de controles
Hasta el cuadrante de probabilidad Rara vez (1) e impacto Menor (2)</v>
      </c>
      <c r="CR73" s="97" t="str">
        <f t="shared" si="9"/>
        <v xml:space="preserve">Antes de controles
Desde el cuadrante de probabilidad  e impacto 
Después de controles
Hasta el cuadrante de probabilidad  e impacto </v>
      </c>
    </row>
    <row r="74" spans="1:96" ht="409.5" customHeight="1" x14ac:dyDescent="0.2">
      <c r="A74" s="54" t="s">
        <v>320</v>
      </c>
      <c r="B74" s="100" t="s">
        <v>1338</v>
      </c>
      <c r="C74" s="58" t="s">
        <v>93</v>
      </c>
      <c r="D74" s="56" t="s">
        <v>1339</v>
      </c>
      <c r="E74" s="97" t="s">
        <v>35</v>
      </c>
      <c r="F74" s="97" t="s">
        <v>152</v>
      </c>
      <c r="G74" s="54" t="s">
        <v>1340</v>
      </c>
      <c r="H74" s="54" t="s">
        <v>1341</v>
      </c>
      <c r="I74" s="54" t="s">
        <v>1342</v>
      </c>
      <c r="J74" s="54" t="s">
        <v>575</v>
      </c>
      <c r="K74" s="54" t="s">
        <v>335</v>
      </c>
      <c r="L74" s="54" t="s">
        <v>403</v>
      </c>
      <c r="M74" s="54" t="s">
        <v>422</v>
      </c>
      <c r="N74" s="99" t="s">
        <v>78</v>
      </c>
      <c r="O74" s="99" t="s">
        <v>79</v>
      </c>
      <c r="P74" s="97" t="s">
        <v>54</v>
      </c>
      <c r="Q74" s="54" t="s">
        <v>1343</v>
      </c>
      <c r="R74" s="99" t="s">
        <v>124</v>
      </c>
      <c r="S74" s="99" t="s">
        <v>125</v>
      </c>
      <c r="T74" s="97" t="s">
        <v>126</v>
      </c>
      <c r="U74" s="54" t="s">
        <v>1344</v>
      </c>
      <c r="V74" s="97" t="s">
        <v>380</v>
      </c>
      <c r="W74" s="54" t="s">
        <v>1345</v>
      </c>
      <c r="X74" s="54" t="s">
        <v>1346</v>
      </c>
      <c r="Y74" s="54" t="s">
        <v>1347</v>
      </c>
      <c r="Z74" s="54" t="s">
        <v>1348</v>
      </c>
      <c r="AA74" s="54" t="s">
        <v>1349</v>
      </c>
      <c r="AB74" s="54" t="s">
        <v>1350</v>
      </c>
      <c r="AC74" s="54" t="s">
        <v>1351</v>
      </c>
      <c r="AD74" s="54" t="s">
        <v>1352</v>
      </c>
      <c r="AE74" s="54" t="s">
        <v>1353</v>
      </c>
      <c r="AF74" s="54" t="s">
        <v>1354</v>
      </c>
      <c r="AG74" s="54" t="s">
        <v>1355</v>
      </c>
      <c r="AH74" s="54" t="s">
        <v>1356</v>
      </c>
      <c r="AI74" s="54" t="s">
        <v>1357</v>
      </c>
      <c r="AJ74" s="170" t="str">
        <f t="shared" si="0"/>
        <v>Antes de controles
Desde el cuadrante de probabilidad Improbable (2) e impacto Mayor (4)
Después de controles
Hasta el cuadrante de probabilidad Rara vez (1) e impacto Moderado (3)</v>
      </c>
      <c r="AK74" s="55" t="str">
        <f t="shared" si="1"/>
        <v xml:space="preserve">Antes de controles
Desde el cuadrante de probabilidad  e impacto 
Después de controles
Hasta el cuadrante de probabilidad  e impacto </v>
      </c>
      <c r="AL74" s="70">
        <v>43350</v>
      </c>
      <c r="AM74" s="71" t="s">
        <v>345</v>
      </c>
      <c r="AN74" s="76" t="s">
        <v>1044</v>
      </c>
      <c r="AO74" s="68">
        <v>43593</v>
      </c>
      <c r="AP74" s="77" t="s">
        <v>483</v>
      </c>
      <c r="AQ74" s="73" t="s">
        <v>1045</v>
      </c>
      <c r="AR74" s="68">
        <v>43783</v>
      </c>
      <c r="AS74" s="71" t="s">
        <v>345</v>
      </c>
      <c r="AT74" s="76" t="s">
        <v>1358</v>
      </c>
      <c r="AU74" s="68">
        <v>43914</v>
      </c>
      <c r="AV74" s="77" t="s">
        <v>345</v>
      </c>
      <c r="AW74" s="73" t="s">
        <v>1359</v>
      </c>
      <c r="AX74" s="68">
        <v>44074</v>
      </c>
      <c r="AY74" s="71" t="s">
        <v>412</v>
      </c>
      <c r="AZ74" s="76" t="s">
        <v>1360</v>
      </c>
      <c r="BA74" s="68" t="s">
        <v>355</v>
      </c>
      <c r="BB74" s="77" t="s">
        <v>356</v>
      </c>
      <c r="BC74" s="73" t="s">
        <v>355</v>
      </c>
      <c r="BD74" s="68" t="s">
        <v>355</v>
      </c>
      <c r="BE74" s="71" t="s">
        <v>356</v>
      </c>
      <c r="BF74" s="76" t="s">
        <v>355</v>
      </c>
      <c r="BG74" s="68" t="s">
        <v>355</v>
      </c>
      <c r="BH74" s="77" t="s">
        <v>356</v>
      </c>
      <c r="BI74" s="73" t="s">
        <v>355</v>
      </c>
      <c r="BJ74" s="68" t="s">
        <v>355</v>
      </c>
      <c r="BK74" s="71" t="s">
        <v>356</v>
      </c>
      <c r="BL74" s="76" t="s">
        <v>355</v>
      </c>
      <c r="BM74" s="68" t="s">
        <v>355</v>
      </c>
      <c r="BN74" s="77" t="s">
        <v>356</v>
      </c>
      <c r="BO74" s="73" t="s">
        <v>355</v>
      </c>
      <c r="BP74" s="68" t="s">
        <v>355</v>
      </c>
      <c r="BQ74" s="71" t="s">
        <v>356</v>
      </c>
      <c r="BR74" s="76" t="s">
        <v>355</v>
      </c>
      <c r="BS74" s="68" t="s">
        <v>355</v>
      </c>
      <c r="BT74" s="77" t="s">
        <v>356</v>
      </c>
      <c r="BU74" s="79" t="s">
        <v>355</v>
      </c>
      <c r="BV74" s="164" t="str">
        <f>IFERROR(VLOOKUP(A74,Listas!$A$2:$B$23,2,FALSE),"")</f>
        <v>Subdirección de Servicios Administrativos</v>
      </c>
      <c r="BW74" s="165">
        <f>_xlfn.NUMBERVALUE(MID(N74,LEN(N74)-1,1))</f>
        <v>4</v>
      </c>
      <c r="BX74" s="165">
        <f>_xlfn.NUMBERVALUE(MID(O74,LEN(O74)-1,1))</f>
        <v>4</v>
      </c>
      <c r="BY74" s="165">
        <f t="shared" si="2"/>
        <v>2</v>
      </c>
      <c r="BZ74" s="165">
        <f t="shared" si="3"/>
        <v>2</v>
      </c>
      <c r="CA74" s="97">
        <f>ROUND(AVERAGEIFS(BW:BW,A:A,A74),0)</f>
        <v>2</v>
      </c>
      <c r="CB74" s="97" t="str">
        <f t="shared" si="4"/>
        <v>Improbable (2)</v>
      </c>
      <c r="CC74" s="97">
        <f>ROUND(AVERAGEIFS(BX:BX,A:A,A74),0)</f>
        <v>4</v>
      </c>
      <c r="CD74" s="97" t="str">
        <f t="shared" si="5"/>
        <v>Mayor (4)</v>
      </c>
      <c r="CE74" s="97">
        <f>ROUND(AVERAGEIFS(BY:BY,A:A,A74),0)</f>
        <v>1</v>
      </c>
      <c r="CF74" s="97" t="str">
        <f t="shared" si="6"/>
        <v>Rara vez (1)</v>
      </c>
      <c r="CG74" s="97">
        <f>ROUND(AVERAGEIFS(BZ:BZ,A:A,A74),0)</f>
        <v>3</v>
      </c>
      <c r="CH74" s="97" t="str">
        <f t="shared" si="7"/>
        <v>Moderado (3)</v>
      </c>
      <c r="CI74" s="97" t="str">
        <f t="shared" si="8"/>
        <v>Antes de controles
Desde el cuadrante de probabilidad Improbable (2) e impacto Mayor (4)
Después de controles
Hasta el cuadrante de probabilidad Rara vez (1) e impacto Moderado (3)</v>
      </c>
      <c r="CR74" s="97" t="str">
        <f t="shared" si="9"/>
        <v xml:space="preserve">Antes de controles
Desde el cuadrante de probabilidad  e impacto 
Después de controles
Hasta el cuadrante de probabilidad  e impacto </v>
      </c>
    </row>
    <row r="75" spans="1:96" ht="409.5" customHeight="1" x14ac:dyDescent="0.2">
      <c r="A75" s="54" t="s">
        <v>320</v>
      </c>
      <c r="B75" s="100" t="s">
        <v>1338</v>
      </c>
      <c r="C75" s="58" t="s">
        <v>161</v>
      </c>
      <c r="D75" s="56" t="s">
        <v>1361</v>
      </c>
      <c r="E75" s="97" t="s">
        <v>35</v>
      </c>
      <c r="F75" s="97" t="s">
        <v>152</v>
      </c>
      <c r="G75" s="54" t="s">
        <v>1362</v>
      </c>
      <c r="H75" s="54" t="s">
        <v>1363</v>
      </c>
      <c r="I75" s="54" t="s">
        <v>1342</v>
      </c>
      <c r="J75" s="54" t="s">
        <v>575</v>
      </c>
      <c r="K75" s="54" t="s">
        <v>335</v>
      </c>
      <c r="L75" s="54" t="s">
        <v>403</v>
      </c>
      <c r="M75" s="54" t="s">
        <v>422</v>
      </c>
      <c r="N75" s="99" t="s">
        <v>144</v>
      </c>
      <c r="O75" s="99" t="s">
        <v>79</v>
      </c>
      <c r="P75" s="97" t="s">
        <v>81</v>
      </c>
      <c r="Q75" s="54" t="s">
        <v>1364</v>
      </c>
      <c r="R75" s="99" t="s">
        <v>144</v>
      </c>
      <c r="S75" s="99" t="s">
        <v>125</v>
      </c>
      <c r="T75" s="97" t="s">
        <v>126</v>
      </c>
      <c r="U75" s="54" t="s">
        <v>1365</v>
      </c>
      <c r="V75" s="97" t="s">
        <v>380</v>
      </c>
      <c r="W75" s="54" t="s">
        <v>341</v>
      </c>
      <c r="X75" s="54" t="s">
        <v>341</v>
      </c>
      <c r="Y75" s="54" t="s">
        <v>341</v>
      </c>
      <c r="Z75" s="54" t="s">
        <v>341</v>
      </c>
      <c r="AA75" s="54" t="s">
        <v>341</v>
      </c>
      <c r="AB75" s="54" t="s">
        <v>1366</v>
      </c>
      <c r="AC75" s="54" t="s">
        <v>1367</v>
      </c>
      <c r="AD75" s="54" t="s">
        <v>1368</v>
      </c>
      <c r="AE75" s="54" t="s">
        <v>1369</v>
      </c>
      <c r="AF75" s="54" t="s">
        <v>1370</v>
      </c>
      <c r="AG75" s="54" t="s">
        <v>1371</v>
      </c>
      <c r="AH75" s="54" t="s">
        <v>984</v>
      </c>
      <c r="AI75" s="54" t="s">
        <v>1372</v>
      </c>
      <c r="AJ75" s="170" t="str">
        <f t="shared" si="0"/>
        <v>Antes de controles
Desde el cuadrante de probabilidad Improbable (2) e impacto Mayor (4)
Después de controles
Hasta el cuadrante de probabilidad Rara vez (1) e impacto Moderado (3)</v>
      </c>
      <c r="AK75" s="55" t="str">
        <f t="shared" si="1"/>
        <v xml:space="preserve">Antes de controles
Desde el cuadrante de probabilidad  e impacto 
Después de controles
Hasta el cuadrante de probabilidad  e impacto </v>
      </c>
      <c r="AL75" s="70">
        <v>43350</v>
      </c>
      <c r="AM75" s="71" t="s">
        <v>345</v>
      </c>
      <c r="AN75" s="76" t="s">
        <v>1044</v>
      </c>
      <c r="AO75" s="68">
        <v>43593</v>
      </c>
      <c r="AP75" s="77" t="s">
        <v>483</v>
      </c>
      <c r="AQ75" s="73" t="s">
        <v>1045</v>
      </c>
      <c r="AR75" s="68">
        <v>43783</v>
      </c>
      <c r="AS75" s="71" t="s">
        <v>345</v>
      </c>
      <c r="AT75" s="76" t="s">
        <v>1373</v>
      </c>
      <c r="AU75" s="68">
        <v>43914</v>
      </c>
      <c r="AV75" s="77" t="s">
        <v>1374</v>
      </c>
      <c r="AW75" s="73" t="s">
        <v>1375</v>
      </c>
      <c r="AX75" s="68">
        <v>44074</v>
      </c>
      <c r="AY75" s="71" t="s">
        <v>412</v>
      </c>
      <c r="AZ75" s="76" t="s">
        <v>1360</v>
      </c>
      <c r="BA75" s="68" t="s">
        <v>355</v>
      </c>
      <c r="BB75" s="77" t="s">
        <v>356</v>
      </c>
      <c r="BC75" s="73" t="s">
        <v>355</v>
      </c>
      <c r="BD75" s="68" t="s">
        <v>355</v>
      </c>
      <c r="BE75" s="71" t="s">
        <v>356</v>
      </c>
      <c r="BF75" s="76" t="s">
        <v>355</v>
      </c>
      <c r="BG75" s="68" t="s">
        <v>355</v>
      </c>
      <c r="BH75" s="77" t="s">
        <v>356</v>
      </c>
      <c r="BI75" s="73" t="s">
        <v>355</v>
      </c>
      <c r="BJ75" s="68" t="s">
        <v>355</v>
      </c>
      <c r="BK75" s="71" t="s">
        <v>356</v>
      </c>
      <c r="BL75" s="76" t="s">
        <v>355</v>
      </c>
      <c r="BM75" s="68" t="s">
        <v>355</v>
      </c>
      <c r="BN75" s="77" t="s">
        <v>356</v>
      </c>
      <c r="BO75" s="73" t="s">
        <v>355</v>
      </c>
      <c r="BP75" s="68" t="s">
        <v>355</v>
      </c>
      <c r="BQ75" s="71" t="s">
        <v>356</v>
      </c>
      <c r="BR75" s="76" t="s">
        <v>355</v>
      </c>
      <c r="BS75" s="68" t="s">
        <v>355</v>
      </c>
      <c r="BT75" s="77" t="s">
        <v>356</v>
      </c>
      <c r="BU75" s="79" t="s">
        <v>355</v>
      </c>
      <c r="BV75" s="164" t="str">
        <f>IFERROR(VLOOKUP(A75,Listas!$A$2:$B$23,2,FALSE),"")</f>
        <v>Subdirección de Servicios Administrativos</v>
      </c>
      <c r="BW75" s="165">
        <f>_xlfn.NUMBERVALUE(MID(N75,LEN(N75)-1,1))</f>
        <v>1</v>
      </c>
      <c r="BX75" s="165">
        <f>_xlfn.NUMBERVALUE(MID(O75,LEN(O75)-1,1))</f>
        <v>4</v>
      </c>
      <c r="BY75" s="165">
        <f t="shared" si="2"/>
        <v>1</v>
      </c>
      <c r="BZ75" s="165">
        <f t="shared" si="3"/>
        <v>2</v>
      </c>
      <c r="CA75" s="97">
        <f>ROUND(AVERAGEIFS(BW:BW,A:A,A75),0)</f>
        <v>2</v>
      </c>
      <c r="CB75" s="97" t="str">
        <f t="shared" si="4"/>
        <v>Improbable (2)</v>
      </c>
      <c r="CC75" s="97">
        <f>ROUND(AVERAGEIFS(BX:BX,A:A,A75),0)</f>
        <v>4</v>
      </c>
      <c r="CD75" s="97" t="str">
        <f t="shared" si="5"/>
        <v>Mayor (4)</v>
      </c>
      <c r="CE75" s="97">
        <f>ROUND(AVERAGEIFS(BY:BY,A:A,A75),0)</f>
        <v>1</v>
      </c>
      <c r="CF75" s="97" t="str">
        <f t="shared" si="6"/>
        <v>Rara vez (1)</v>
      </c>
      <c r="CG75" s="97">
        <f>ROUND(AVERAGEIFS(BZ:BZ,A:A,A75),0)</f>
        <v>3</v>
      </c>
      <c r="CH75" s="97" t="str">
        <f t="shared" si="7"/>
        <v>Moderado (3)</v>
      </c>
      <c r="CI75" s="97" t="str">
        <f t="shared" si="8"/>
        <v>Antes de controles
Desde el cuadrante de probabilidad Improbable (2) e impacto Mayor (4)
Después de controles
Hasta el cuadrante de probabilidad Rara vez (1) e impacto Moderado (3)</v>
      </c>
      <c r="CR75" s="97" t="str">
        <f t="shared" si="9"/>
        <v xml:space="preserve">Antes de controles
Desde el cuadrante de probabilidad  e impacto 
Después de controles
Hasta el cuadrante de probabilidad  e impacto </v>
      </c>
    </row>
    <row r="76" spans="1:96" ht="409.5" customHeight="1" x14ac:dyDescent="0.2">
      <c r="A76" s="54" t="s">
        <v>320</v>
      </c>
      <c r="B76" s="100" t="s">
        <v>1376</v>
      </c>
      <c r="C76" s="58" t="s">
        <v>171</v>
      </c>
      <c r="D76" s="56" t="s">
        <v>1377</v>
      </c>
      <c r="E76" s="97" t="s">
        <v>35</v>
      </c>
      <c r="F76" s="97" t="s">
        <v>152</v>
      </c>
      <c r="G76" s="54" t="s">
        <v>1378</v>
      </c>
      <c r="H76" s="54" t="s">
        <v>1379</v>
      </c>
      <c r="I76" s="54" t="s">
        <v>1380</v>
      </c>
      <c r="J76" s="54" t="s">
        <v>575</v>
      </c>
      <c r="K76" s="54" t="s">
        <v>335</v>
      </c>
      <c r="L76" s="54" t="s">
        <v>403</v>
      </c>
      <c r="M76" s="54" t="s">
        <v>422</v>
      </c>
      <c r="N76" s="99" t="s">
        <v>103</v>
      </c>
      <c r="O76" s="99" t="s">
        <v>52</v>
      </c>
      <c r="P76" s="97" t="s">
        <v>54</v>
      </c>
      <c r="Q76" s="54" t="s">
        <v>1381</v>
      </c>
      <c r="R76" s="99" t="s">
        <v>144</v>
      </c>
      <c r="S76" s="99" t="s">
        <v>104</v>
      </c>
      <c r="T76" s="97" t="s">
        <v>105</v>
      </c>
      <c r="U76" s="54" t="s">
        <v>1382</v>
      </c>
      <c r="V76" s="97" t="s">
        <v>380</v>
      </c>
      <c r="W76" s="54" t="s">
        <v>341</v>
      </c>
      <c r="X76" s="54" t="s">
        <v>341</v>
      </c>
      <c r="Y76" s="54" t="s">
        <v>341</v>
      </c>
      <c r="Z76" s="54" t="s">
        <v>341</v>
      </c>
      <c r="AA76" s="54" t="s">
        <v>341</v>
      </c>
      <c r="AB76" s="54" t="s">
        <v>1383</v>
      </c>
      <c r="AC76" s="54" t="s">
        <v>1384</v>
      </c>
      <c r="AD76" s="54" t="s">
        <v>1385</v>
      </c>
      <c r="AE76" s="54" t="s">
        <v>1386</v>
      </c>
      <c r="AF76" s="54" t="s">
        <v>1387</v>
      </c>
      <c r="AG76" s="54" t="s">
        <v>1388</v>
      </c>
      <c r="AH76" s="54" t="s">
        <v>1024</v>
      </c>
      <c r="AI76" s="54" t="s">
        <v>1389</v>
      </c>
      <c r="AJ76" s="170" t="str">
        <f t="shared" si="0"/>
        <v>Antes de controles
Desde el cuadrante de probabilidad Improbable (2) e impacto Mayor (4)
Después de controles
Hasta el cuadrante de probabilidad Rara vez (1) e impacto Moderado (3)</v>
      </c>
      <c r="AK76" s="55" t="str">
        <f t="shared" si="1"/>
        <v xml:space="preserve">Antes de controles
Desde el cuadrante de probabilidad  e impacto 
Después de controles
Hasta el cuadrante de probabilidad  e impacto </v>
      </c>
      <c r="AL76" s="70">
        <v>43350</v>
      </c>
      <c r="AM76" s="71" t="s">
        <v>345</v>
      </c>
      <c r="AN76" s="76" t="s">
        <v>1044</v>
      </c>
      <c r="AO76" s="68">
        <v>43593</v>
      </c>
      <c r="AP76" s="77" t="s">
        <v>483</v>
      </c>
      <c r="AQ76" s="73" t="s">
        <v>1045</v>
      </c>
      <c r="AR76" s="68">
        <v>43783</v>
      </c>
      <c r="AS76" s="71" t="s">
        <v>345</v>
      </c>
      <c r="AT76" s="76" t="s">
        <v>1390</v>
      </c>
      <c r="AU76" s="68">
        <v>43914</v>
      </c>
      <c r="AV76" s="77" t="s">
        <v>369</v>
      </c>
      <c r="AW76" s="73" t="s">
        <v>1391</v>
      </c>
      <c r="AX76" s="68">
        <v>44074</v>
      </c>
      <c r="AY76" s="71" t="s">
        <v>429</v>
      </c>
      <c r="AZ76" s="76" t="s">
        <v>1392</v>
      </c>
      <c r="BA76" s="68" t="s">
        <v>355</v>
      </c>
      <c r="BB76" s="77" t="s">
        <v>356</v>
      </c>
      <c r="BC76" s="73" t="s">
        <v>355</v>
      </c>
      <c r="BD76" s="68" t="s">
        <v>355</v>
      </c>
      <c r="BE76" s="71" t="s">
        <v>356</v>
      </c>
      <c r="BF76" s="76" t="s">
        <v>355</v>
      </c>
      <c r="BG76" s="68" t="s">
        <v>355</v>
      </c>
      <c r="BH76" s="77" t="s">
        <v>356</v>
      </c>
      <c r="BI76" s="73" t="s">
        <v>355</v>
      </c>
      <c r="BJ76" s="68" t="s">
        <v>355</v>
      </c>
      <c r="BK76" s="71" t="s">
        <v>356</v>
      </c>
      <c r="BL76" s="76" t="s">
        <v>355</v>
      </c>
      <c r="BM76" s="68" t="s">
        <v>355</v>
      </c>
      <c r="BN76" s="77" t="s">
        <v>356</v>
      </c>
      <c r="BO76" s="73" t="s">
        <v>355</v>
      </c>
      <c r="BP76" s="68" t="s">
        <v>355</v>
      </c>
      <c r="BQ76" s="71" t="s">
        <v>356</v>
      </c>
      <c r="BR76" s="76" t="s">
        <v>355</v>
      </c>
      <c r="BS76" s="68" t="s">
        <v>355</v>
      </c>
      <c r="BT76" s="77" t="s">
        <v>356</v>
      </c>
      <c r="BU76" s="79" t="s">
        <v>355</v>
      </c>
      <c r="BV76" s="164" t="str">
        <f>IFERROR(VLOOKUP(A76,Listas!$A$2:$B$23,2,FALSE),"")</f>
        <v>Subdirección de Servicios Administrativos</v>
      </c>
      <c r="BW76" s="165">
        <f>_xlfn.NUMBERVALUE(MID(N76,LEN(N76)-1,1))</f>
        <v>3</v>
      </c>
      <c r="BX76" s="165">
        <f>_xlfn.NUMBERVALUE(MID(O76,LEN(O76)-1,1))</f>
        <v>5</v>
      </c>
      <c r="BY76" s="165">
        <f t="shared" si="2"/>
        <v>1</v>
      </c>
      <c r="BZ76" s="165">
        <f t="shared" si="3"/>
        <v>3</v>
      </c>
      <c r="CA76" s="97">
        <f>ROUND(AVERAGEIFS(BW:BW,A:A,A76),0)</f>
        <v>2</v>
      </c>
      <c r="CB76" s="97" t="str">
        <f t="shared" si="4"/>
        <v>Improbable (2)</v>
      </c>
      <c r="CC76" s="97">
        <f>ROUND(AVERAGEIFS(BX:BX,A:A,A76),0)</f>
        <v>4</v>
      </c>
      <c r="CD76" s="97" t="str">
        <f t="shared" si="5"/>
        <v>Mayor (4)</v>
      </c>
      <c r="CE76" s="97">
        <f>ROUND(AVERAGEIFS(BY:BY,A:A,A76),0)</f>
        <v>1</v>
      </c>
      <c r="CF76" s="97" t="str">
        <f t="shared" si="6"/>
        <v>Rara vez (1)</v>
      </c>
      <c r="CG76" s="97">
        <f>ROUND(AVERAGEIFS(BZ:BZ,A:A,A76),0)</f>
        <v>3</v>
      </c>
      <c r="CH76" s="97" t="str">
        <f t="shared" si="7"/>
        <v>Moderado (3)</v>
      </c>
      <c r="CI76" s="97" t="str">
        <f t="shared" si="8"/>
        <v>Antes de controles
Desde el cuadrante de probabilidad Improbable (2) e impacto Mayor (4)
Después de controles
Hasta el cuadrante de probabilidad Rara vez (1) e impacto Moderado (3)</v>
      </c>
      <c r="CR76" s="97" t="str">
        <f t="shared" si="9"/>
        <v xml:space="preserve">Antes de controles
Desde el cuadrante de probabilidad  e impacto 
Después de controles
Hasta el cuadrante de probabilidad  e impacto </v>
      </c>
    </row>
    <row r="77" spans="1:96" ht="409.5" customHeight="1" x14ac:dyDescent="0.2">
      <c r="A77" s="54" t="s">
        <v>320</v>
      </c>
      <c r="B77" s="100" t="s">
        <v>1393</v>
      </c>
      <c r="C77" s="58" t="s">
        <v>93</v>
      </c>
      <c r="D77" s="56" t="s">
        <v>1394</v>
      </c>
      <c r="E77" s="97" t="s">
        <v>35</v>
      </c>
      <c r="F77" s="97" t="s">
        <v>152</v>
      </c>
      <c r="G77" s="54" t="s">
        <v>1395</v>
      </c>
      <c r="H77" s="54" t="s">
        <v>1363</v>
      </c>
      <c r="I77" s="54" t="s">
        <v>1396</v>
      </c>
      <c r="J77" s="54" t="s">
        <v>1397</v>
      </c>
      <c r="K77" s="54" t="s">
        <v>335</v>
      </c>
      <c r="L77" s="54" t="s">
        <v>403</v>
      </c>
      <c r="M77" s="54" t="s">
        <v>422</v>
      </c>
      <c r="N77" s="99" t="s">
        <v>103</v>
      </c>
      <c r="O77" s="99" t="s">
        <v>79</v>
      </c>
      <c r="P77" s="97" t="s">
        <v>54</v>
      </c>
      <c r="Q77" s="54" t="s">
        <v>1398</v>
      </c>
      <c r="R77" s="99" t="s">
        <v>144</v>
      </c>
      <c r="S77" s="99" t="s">
        <v>104</v>
      </c>
      <c r="T77" s="97" t="s">
        <v>105</v>
      </c>
      <c r="U77" s="54" t="s">
        <v>1399</v>
      </c>
      <c r="V77" s="97" t="s">
        <v>380</v>
      </c>
      <c r="W77" s="54" t="s">
        <v>341</v>
      </c>
      <c r="X77" s="54" t="s">
        <v>341</v>
      </c>
      <c r="Y77" s="54" t="s">
        <v>341</v>
      </c>
      <c r="Z77" s="54" t="s">
        <v>341</v>
      </c>
      <c r="AA77" s="54" t="s">
        <v>341</v>
      </c>
      <c r="AB77" s="54" t="s">
        <v>1400</v>
      </c>
      <c r="AC77" s="54" t="s">
        <v>1401</v>
      </c>
      <c r="AD77" s="54" t="s">
        <v>1402</v>
      </c>
      <c r="AE77" s="54" t="s">
        <v>1403</v>
      </c>
      <c r="AF77" s="54" t="s">
        <v>1404</v>
      </c>
      <c r="AG77" s="54" t="s">
        <v>1405</v>
      </c>
      <c r="AH77" s="54" t="s">
        <v>1406</v>
      </c>
      <c r="AI77" s="54" t="s">
        <v>1407</v>
      </c>
      <c r="AJ77" s="170" t="str">
        <f t="shared" ref="AJ77:AJ113" si="10">CI77</f>
        <v>Antes de controles
Desde el cuadrante de probabilidad Improbable (2) e impacto Mayor (4)
Después de controles
Hasta el cuadrante de probabilidad Rara vez (1) e impacto Moderado (3)</v>
      </c>
      <c r="AK77" s="55" t="str">
        <f t="shared" ref="AK77:AK113" si="11">CR77</f>
        <v xml:space="preserve">Antes de controles
Desde el cuadrante de probabilidad  e impacto 
Después de controles
Hasta el cuadrante de probabilidad  e impacto </v>
      </c>
      <c r="AL77" s="70">
        <v>43350</v>
      </c>
      <c r="AM77" s="71" t="s">
        <v>345</v>
      </c>
      <c r="AN77" s="76" t="s">
        <v>1044</v>
      </c>
      <c r="AO77" s="68">
        <v>43593</v>
      </c>
      <c r="AP77" s="77" t="s">
        <v>483</v>
      </c>
      <c r="AQ77" s="73" t="s">
        <v>1045</v>
      </c>
      <c r="AR77" s="68">
        <v>43783</v>
      </c>
      <c r="AS77" s="71" t="s">
        <v>345</v>
      </c>
      <c r="AT77" s="76" t="s">
        <v>1408</v>
      </c>
      <c r="AU77" s="68">
        <v>43914</v>
      </c>
      <c r="AV77" s="77" t="s">
        <v>345</v>
      </c>
      <c r="AW77" s="73" t="s">
        <v>1409</v>
      </c>
      <c r="AX77" s="68">
        <v>44074</v>
      </c>
      <c r="AY77" s="71" t="s">
        <v>429</v>
      </c>
      <c r="AZ77" s="76" t="s">
        <v>1392</v>
      </c>
      <c r="BA77" s="68" t="s">
        <v>355</v>
      </c>
      <c r="BB77" s="77" t="s">
        <v>356</v>
      </c>
      <c r="BC77" s="73" t="s">
        <v>355</v>
      </c>
      <c r="BD77" s="68" t="s">
        <v>355</v>
      </c>
      <c r="BE77" s="71" t="s">
        <v>356</v>
      </c>
      <c r="BF77" s="76" t="s">
        <v>355</v>
      </c>
      <c r="BG77" s="68" t="s">
        <v>355</v>
      </c>
      <c r="BH77" s="77" t="s">
        <v>356</v>
      </c>
      <c r="BI77" s="73" t="s">
        <v>355</v>
      </c>
      <c r="BJ77" s="68" t="s">
        <v>355</v>
      </c>
      <c r="BK77" s="71" t="s">
        <v>356</v>
      </c>
      <c r="BL77" s="76" t="s">
        <v>355</v>
      </c>
      <c r="BM77" s="68" t="s">
        <v>355</v>
      </c>
      <c r="BN77" s="77" t="s">
        <v>356</v>
      </c>
      <c r="BO77" s="73" t="s">
        <v>355</v>
      </c>
      <c r="BP77" s="68" t="s">
        <v>355</v>
      </c>
      <c r="BQ77" s="71" t="s">
        <v>356</v>
      </c>
      <c r="BR77" s="76" t="s">
        <v>355</v>
      </c>
      <c r="BS77" s="68" t="s">
        <v>355</v>
      </c>
      <c r="BT77" s="77" t="s">
        <v>356</v>
      </c>
      <c r="BU77" s="79" t="s">
        <v>355</v>
      </c>
      <c r="BV77" s="164" t="str">
        <f>IFERROR(VLOOKUP(A77,Listas!$A$2:$B$23,2,FALSE),"")</f>
        <v>Subdirección de Servicios Administrativos</v>
      </c>
      <c r="BW77" s="165">
        <f>_xlfn.NUMBERVALUE(MID(N77,LEN(N77)-1,1))</f>
        <v>3</v>
      </c>
      <c r="BX77" s="165">
        <f>_xlfn.NUMBERVALUE(MID(O77,LEN(O77)-1,1))</f>
        <v>4</v>
      </c>
      <c r="BY77" s="165">
        <f t="shared" ref="BY77:BY113" si="12">_xlfn.NUMBERVALUE(MID(R77,LEN(R77)-1,1))</f>
        <v>1</v>
      </c>
      <c r="BZ77" s="165">
        <f t="shared" ref="BZ77:BZ113" si="13">_xlfn.NUMBERVALUE(MID(S77,LEN(S77)-1,1))</f>
        <v>3</v>
      </c>
      <c r="CA77" s="97">
        <f>ROUND(AVERAGEIFS(BW:BW,A:A,A77),0)</f>
        <v>2</v>
      </c>
      <c r="CB77" s="97" t="str">
        <f t="shared" ref="CB77:CB113" si="14">IF(CA77="","",IF(CA77=1,"Rara vez (1)",IF(CA77=2,"Improbable (2)",IF(CA77=3,"Posible (3)",IF(CA77=4,"Probable (4)",IF(CA77=5,"Casi seguro (5)",""))))))</f>
        <v>Improbable (2)</v>
      </c>
      <c r="CC77" s="97">
        <f>ROUND(AVERAGEIFS(BX:BX,A:A,A77),0)</f>
        <v>4</v>
      </c>
      <c r="CD77" s="97" t="str">
        <f t="shared" ref="CD77:CD113" si="15">IF(CC77="","",IF(CC77=1,"Insignificante (1)",IF(CC77=2,"Menor (2)",IF(CC77=3,"Moderado (3)",IF(CC77=4,"Mayor (4)",IF(CC77=5,"Catastrófico (5)",""))))))</f>
        <v>Mayor (4)</v>
      </c>
      <c r="CE77" s="97">
        <f>ROUND(AVERAGEIFS(BY:BY,A:A,A77),0)</f>
        <v>1</v>
      </c>
      <c r="CF77" s="97" t="str">
        <f t="shared" ref="CF77:CF113" si="16">IF(CE77="","",IF(CE77=1,"Rara vez (1)",IF(CE77=2,"Improbable (2)",IF(CE77=3,"Posible (3)",IF(CE77=4,"Probable (4)",IF(CE77=5,"Casi seguro (5)",""))))))</f>
        <v>Rara vez (1)</v>
      </c>
      <c r="CG77" s="97">
        <f>ROUND(AVERAGEIFS(BZ:BZ,A:A,A77),0)</f>
        <v>3</v>
      </c>
      <c r="CH77" s="97" t="str">
        <f t="shared" ref="CH77:CH113" si="17">IF(CG77="","",IF(CG77=1,"Insignificante (1)",IF(CG77=2,"Menor (2)",IF(CG77=3,"Moderado (3)",IF(CG77=4,"Mayor (4)",IF(CG77=5,"Catastrófico (5)",""))))))</f>
        <v>Moderado (3)</v>
      </c>
      <c r="CI77" s="97" t="str">
        <f t="shared" ref="CI77:CI113" si="18">CONCATENATE("Antes de controles
Desde el cuadrante de probabilidad ",CB77," e impacto ",CD77,"
Después de controles
Hasta el cuadrante de probabilidad ",CF77," e impacto ",CH77)</f>
        <v>Antes de controles
Desde el cuadrante de probabilidad Improbable (2) e impacto Mayor (4)
Después de controles
Hasta el cuadrante de probabilidad Rara vez (1) e impacto Moderado (3)</v>
      </c>
      <c r="CR77" s="97" t="str">
        <f t="shared" ref="CR77:CR113" si="19">CONCATENATE("Antes de controles
Desde el cuadrante de probabilidad ",CK77," e impacto ",CM77,"
Después de controles
Hasta el cuadrante de probabilidad ",CO77," e impacto ",CQ77)</f>
        <v xml:space="preserve">Antes de controles
Desde el cuadrante de probabilidad  e impacto 
Después de controles
Hasta el cuadrante de probabilidad  e impacto </v>
      </c>
    </row>
    <row r="78" spans="1:96" ht="409.5" customHeight="1" x14ac:dyDescent="0.2">
      <c r="A78" s="54" t="s">
        <v>320</v>
      </c>
      <c r="B78" s="100" t="s">
        <v>1410</v>
      </c>
      <c r="C78" s="58" t="s">
        <v>93</v>
      </c>
      <c r="D78" s="56" t="s">
        <v>1411</v>
      </c>
      <c r="E78" s="97" t="s">
        <v>35</v>
      </c>
      <c r="F78" s="97" t="s">
        <v>152</v>
      </c>
      <c r="G78" s="54" t="s">
        <v>1412</v>
      </c>
      <c r="H78" s="54" t="s">
        <v>1379</v>
      </c>
      <c r="I78" s="54" t="s">
        <v>1413</v>
      </c>
      <c r="J78" s="54" t="s">
        <v>575</v>
      </c>
      <c r="K78" s="54" t="s">
        <v>335</v>
      </c>
      <c r="L78" s="54" t="s">
        <v>403</v>
      </c>
      <c r="M78" s="54" t="s">
        <v>422</v>
      </c>
      <c r="N78" s="99" t="s">
        <v>103</v>
      </c>
      <c r="O78" s="99" t="s">
        <v>52</v>
      </c>
      <c r="P78" s="97" t="s">
        <v>54</v>
      </c>
      <c r="Q78" s="54" t="s">
        <v>1414</v>
      </c>
      <c r="R78" s="99" t="s">
        <v>144</v>
      </c>
      <c r="S78" s="99" t="s">
        <v>79</v>
      </c>
      <c r="T78" s="97" t="s">
        <v>81</v>
      </c>
      <c r="U78" s="54" t="s">
        <v>1415</v>
      </c>
      <c r="V78" s="97" t="s">
        <v>380</v>
      </c>
      <c r="W78" s="54" t="s">
        <v>1416</v>
      </c>
      <c r="X78" s="54" t="s">
        <v>1417</v>
      </c>
      <c r="Y78" s="54" t="s">
        <v>1418</v>
      </c>
      <c r="Z78" s="54" t="s">
        <v>1419</v>
      </c>
      <c r="AA78" s="54" t="s">
        <v>1420</v>
      </c>
      <c r="AB78" s="54" t="s">
        <v>1421</v>
      </c>
      <c r="AC78" s="54" t="s">
        <v>1367</v>
      </c>
      <c r="AD78" s="54" t="s">
        <v>1422</v>
      </c>
      <c r="AE78" s="54" t="s">
        <v>1423</v>
      </c>
      <c r="AF78" s="54" t="s">
        <v>1424</v>
      </c>
      <c r="AG78" s="54" t="s">
        <v>1425</v>
      </c>
      <c r="AH78" s="54" t="s">
        <v>1426</v>
      </c>
      <c r="AI78" s="54" t="s">
        <v>1427</v>
      </c>
      <c r="AJ78" s="170" t="str">
        <f t="shared" si="10"/>
        <v>Antes de controles
Desde el cuadrante de probabilidad Improbable (2) e impacto Mayor (4)
Después de controles
Hasta el cuadrante de probabilidad Rara vez (1) e impacto Moderado (3)</v>
      </c>
      <c r="AK78" s="55" t="str">
        <f t="shared" si="11"/>
        <v xml:space="preserve">Antes de controles
Desde el cuadrante de probabilidad  e impacto 
Después de controles
Hasta el cuadrante de probabilidad  e impacto </v>
      </c>
      <c r="AL78" s="70">
        <v>43350</v>
      </c>
      <c r="AM78" s="71" t="s">
        <v>345</v>
      </c>
      <c r="AN78" s="76" t="s">
        <v>1044</v>
      </c>
      <c r="AO78" s="68">
        <v>43593</v>
      </c>
      <c r="AP78" s="77" t="s">
        <v>483</v>
      </c>
      <c r="AQ78" s="73" t="s">
        <v>1045</v>
      </c>
      <c r="AR78" s="68">
        <v>43783</v>
      </c>
      <c r="AS78" s="71" t="s">
        <v>345</v>
      </c>
      <c r="AT78" s="76" t="s">
        <v>1428</v>
      </c>
      <c r="AU78" s="68">
        <v>43914</v>
      </c>
      <c r="AV78" s="77" t="s">
        <v>369</v>
      </c>
      <c r="AW78" s="73" t="s">
        <v>1429</v>
      </c>
      <c r="AX78" s="68">
        <v>44074</v>
      </c>
      <c r="AY78" s="71" t="s">
        <v>412</v>
      </c>
      <c r="AZ78" s="76" t="s">
        <v>1360</v>
      </c>
      <c r="BA78" s="68" t="s">
        <v>355</v>
      </c>
      <c r="BB78" s="77" t="s">
        <v>356</v>
      </c>
      <c r="BC78" s="73" t="s">
        <v>355</v>
      </c>
      <c r="BD78" s="68" t="s">
        <v>355</v>
      </c>
      <c r="BE78" s="71" t="s">
        <v>356</v>
      </c>
      <c r="BF78" s="76" t="s">
        <v>355</v>
      </c>
      <c r="BG78" s="68" t="s">
        <v>355</v>
      </c>
      <c r="BH78" s="77" t="s">
        <v>356</v>
      </c>
      <c r="BI78" s="73" t="s">
        <v>355</v>
      </c>
      <c r="BJ78" s="68" t="s">
        <v>355</v>
      </c>
      <c r="BK78" s="71" t="s">
        <v>356</v>
      </c>
      <c r="BL78" s="76" t="s">
        <v>355</v>
      </c>
      <c r="BM78" s="68" t="s">
        <v>355</v>
      </c>
      <c r="BN78" s="77" t="s">
        <v>356</v>
      </c>
      <c r="BO78" s="73" t="s">
        <v>355</v>
      </c>
      <c r="BP78" s="68" t="s">
        <v>355</v>
      </c>
      <c r="BQ78" s="71" t="s">
        <v>356</v>
      </c>
      <c r="BR78" s="76" t="s">
        <v>355</v>
      </c>
      <c r="BS78" s="68" t="s">
        <v>355</v>
      </c>
      <c r="BT78" s="77" t="s">
        <v>356</v>
      </c>
      <c r="BU78" s="79" t="s">
        <v>355</v>
      </c>
      <c r="BV78" s="164" t="str">
        <f>IFERROR(VLOOKUP(A78,Listas!$A$2:$B$23,2,FALSE),"")</f>
        <v>Subdirección de Servicios Administrativos</v>
      </c>
      <c r="BW78" s="165">
        <f>_xlfn.NUMBERVALUE(MID(N78,LEN(N78)-1,1))</f>
        <v>3</v>
      </c>
      <c r="BX78" s="165">
        <f>_xlfn.NUMBERVALUE(MID(O78,LEN(O78)-1,1))</f>
        <v>5</v>
      </c>
      <c r="BY78" s="165">
        <f t="shared" si="12"/>
        <v>1</v>
      </c>
      <c r="BZ78" s="165">
        <f t="shared" si="13"/>
        <v>4</v>
      </c>
      <c r="CA78" s="97">
        <f>ROUND(AVERAGEIFS(BW:BW,A:A,A78),0)</f>
        <v>2</v>
      </c>
      <c r="CB78" s="97" t="str">
        <f t="shared" si="14"/>
        <v>Improbable (2)</v>
      </c>
      <c r="CC78" s="97">
        <f>ROUND(AVERAGEIFS(BX:BX,A:A,A78),0)</f>
        <v>4</v>
      </c>
      <c r="CD78" s="97" t="str">
        <f t="shared" si="15"/>
        <v>Mayor (4)</v>
      </c>
      <c r="CE78" s="97">
        <f>ROUND(AVERAGEIFS(BY:BY,A:A,A78),0)</f>
        <v>1</v>
      </c>
      <c r="CF78" s="97" t="str">
        <f t="shared" si="16"/>
        <v>Rara vez (1)</v>
      </c>
      <c r="CG78" s="97">
        <f>ROUND(AVERAGEIFS(BZ:BZ,A:A,A78),0)</f>
        <v>3</v>
      </c>
      <c r="CH78" s="97" t="str">
        <f t="shared" si="17"/>
        <v>Moderado (3)</v>
      </c>
      <c r="CI78" s="97" t="str">
        <f t="shared" si="18"/>
        <v>Antes de controles
Desde el cuadrante de probabilidad Improbable (2) e impacto Mayor (4)
Después de controles
Hasta el cuadrante de probabilidad Rara vez (1) e impacto Moderado (3)</v>
      </c>
      <c r="CR78" s="97" t="str">
        <f t="shared" si="19"/>
        <v xml:space="preserve">Antes de controles
Desde el cuadrante de probabilidad  e impacto 
Después de controles
Hasta el cuadrante de probabilidad  e impacto </v>
      </c>
    </row>
    <row r="79" spans="1:96" ht="409.5" customHeight="1" x14ac:dyDescent="0.2">
      <c r="A79" s="54" t="s">
        <v>320</v>
      </c>
      <c r="B79" s="100" t="s">
        <v>1430</v>
      </c>
      <c r="C79" s="58" t="s">
        <v>93</v>
      </c>
      <c r="D79" s="56" t="s">
        <v>1431</v>
      </c>
      <c r="E79" s="97" t="s">
        <v>35</v>
      </c>
      <c r="F79" s="97" t="s">
        <v>152</v>
      </c>
      <c r="G79" s="54" t="s">
        <v>1432</v>
      </c>
      <c r="H79" s="54" t="s">
        <v>1433</v>
      </c>
      <c r="I79" s="54" t="s">
        <v>1434</v>
      </c>
      <c r="J79" s="54" t="s">
        <v>754</v>
      </c>
      <c r="K79" s="54" t="s">
        <v>335</v>
      </c>
      <c r="L79" s="54" t="s">
        <v>403</v>
      </c>
      <c r="M79" s="54" t="s">
        <v>422</v>
      </c>
      <c r="N79" s="99" t="s">
        <v>144</v>
      </c>
      <c r="O79" s="99" t="s">
        <v>104</v>
      </c>
      <c r="P79" s="97" t="s">
        <v>105</v>
      </c>
      <c r="Q79" s="54" t="s">
        <v>1435</v>
      </c>
      <c r="R79" s="99" t="s">
        <v>144</v>
      </c>
      <c r="S79" s="99" t="s">
        <v>125</v>
      </c>
      <c r="T79" s="97" t="s">
        <v>126</v>
      </c>
      <c r="U79" s="54" t="s">
        <v>1436</v>
      </c>
      <c r="V79" s="97" t="s">
        <v>380</v>
      </c>
      <c r="W79" s="54" t="s">
        <v>341</v>
      </c>
      <c r="X79" s="54" t="s">
        <v>341</v>
      </c>
      <c r="Y79" s="54" t="s">
        <v>341</v>
      </c>
      <c r="Z79" s="54" t="s">
        <v>341</v>
      </c>
      <c r="AA79" s="54" t="s">
        <v>341</v>
      </c>
      <c r="AB79" s="54" t="s">
        <v>1437</v>
      </c>
      <c r="AC79" s="54" t="s">
        <v>1438</v>
      </c>
      <c r="AD79" s="54" t="s">
        <v>1439</v>
      </c>
      <c r="AE79" s="54" t="s">
        <v>1440</v>
      </c>
      <c r="AF79" s="54" t="s">
        <v>1441</v>
      </c>
      <c r="AG79" s="54" t="s">
        <v>1442</v>
      </c>
      <c r="AH79" s="54" t="s">
        <v>1426</v>
      </c>
      <c r="AI79" s="54" t="s">
        <v>1443</v>
      </c>
      <c r="AJ79" s="170" t="str">
        <f t="shared" si="10"/>
        <v>Antes de controles
Desde el cuadrante de probabilidad Improbable (2) e impacto Mayor (4)
Después de controles
Hasta el cuadrante de probabilidad Rara vez (1) e impacto Moderado (3)</v>
      </c>
      <c r="AK79" s="55" t="str">
        <f t="shared" si="11"/>
        <v xml:space="preserve">Antes de controles
Desde el cuadrante de probabilidad  e impacto 
Después de controles
Hasta el cuadrante de probabilidad  e impacto </v>
      </c>
      <c r="AL79" s="70">
        <v>43350</v>
      </c>
      <c r="AM79" s="71" t="s">
        <v>345</v>
      </c>
      <c r="AN79" s="76" t="s">
        <v>1044</v>
      </c>
      <c r="AO79" s="68">
        <v>43593</v>
      </c>
      <c r="AP79" s="77" t="s">
        <v>345</v>
      </c>
      <c r="AQ79" s="73" t="s">
        <v>1045</v>
      </c>
      <c r="AR79" s="68">
        <v>43783</v>
      </c>
      <c r="AS79" s="71" t="s">
        <v>345</v>
      </c>
      <c r="AT79" s="76" t="s">
        <v>1373</v>
      </c>
      <c r="AU79" s="68">
        <v>43914</v>
      </c>
      <c r="AV79" s="77" t="s">
        <v>392</v>
      </c>
      <c r="AW79" s="73" t="s">
        <v>1444</v>
      </c>
      <c r="AX79" s="68">
        <v>44074</v>
      </c>
      <c r="AY79" s="71" t="s">
        <v>429</v>
      </c>
      <c r="AZ79" s="76" t="s">
        <v>1392</v>
      </c>
      <c r="BA79" s="68" t="s">
        <v>355</v>
      </c>
      <c r="BB79" s="77" t="s">
        <v>356</v>
      </c>
      <c r="BC79" s="73" t="s">
        <v>355</v>
      </c>
      <c r="BD79" s="68" t="s">
        <v>355</v>
      </c>
      <c r="BE79" s="71" t="s">
        <v>356</v>
      </c>
      <c r="BF79" s="76" t="s">
        <v>355</v>
      </c>
      <c r="BG79" s="68" t="s">
        <v>355</v>
      </c>
      <c r="BH79" s="77" t="s">
        <v>356</v>
      </c>
      <c r="BI79" s="73" t="s">
        <v>355</v>
      </c>
      <c r="BJ79" s="68" t="s">
        <v>355</v>
      </c>
      <c r="BK79" s="71" t="s">
        <v>356</v>
      </c>
      <c r="BL79" s="76" t="s">
        <v>355</v>
      </c>
      <c r="BM79" s="68" t="s">
        <v>355</v>
      </c>
      <c r="BN79" s="77" t="s">
        <v>356</v>
      </c>
      <c r="BO79" s="73" t="s">
        <v>355</v>
      </c>
      <c r="BP79" s="68" t="s">
        <v>355</v>
      </c>
      <c r="BQ79" s="71" t="s">
        <v>356</v>
      </c>
      <c r="BR79" s="76" t="s">
        <v>355</v>
      </c>
      <c r="BS79" s="68" t="s">
        <v>355</v>
      </c>
      <c r="BT79" s="77" t="s">
        <v>356</v>
      </c>
      <c r="BU79" s="79" t="s">
        <v>355</v>
      </c>
      <c r="BV79" s="164" t="str">
        <f>IFERROR(VLOOKUP(A79,Listas!$A$2:$B$23,2,FALSE),"")</f>
        <v>Subdirección de Servicios Administrativos</v>
      </c>
      <c r="BW79" s="165">
        <f>_xlfn.NUMBERVALUE(MID(N79,LEN(N79)-1,1))</f>
        <v>1</v>
      </c>
      <c r="BX79" s="165">
        <f>_xlfn.NUMBERVALUE(MID(O79,LEN(O79)-1,1))</f>
        <v>3</v>
      </c>
      <c r="BY79" s="165">
        <f t="shared" si="12"/>
        <v>1</v>
      </c>
      <c r="BZ79" s="165">
        <f t="shared" si="13"/>
        <v>2</v>
      </c>
      <c r="CA79" s="97">
        <f>ROUND(AVERAGEIFS(BW:BW,A:A,A79),0)</f>
        <v>2</v>
      </c>
      <c r="CB79" s="97" t="str">
        <f t="shared" si="14"/>
        <v>Improbable (2)</v>
      </c>
      <c r="CC79" s="97">
        <f>ROUND(AVERAGEIFS(BX:BX,A:A,A79),0)</f>
        <v>4</v>
      </c>
      <c r="CD79" s="97" t="str">
        <f t="shared" si="15"/>
        <v>Mayor (4)</v>
      </c>
      <c r="CE79" s="97">
        <f>ROUND(AVERAGEIFS(BY:BY,A:A,A79),0)</f>
        <v>1</v>
      </c>
      <c r="CF79" s="97" t="str">
        <f t="shared" si="16"/>
        <v>Rara vez (1)</v>
      </c>
      <c r="CG79" s="97">
        <f>ROUND(AVERAGEIFS(BZ:BZ,A:A,A79),0)</f>
        <v>3</v>
      </c>
      <c r="CH79" s="97" t="str">
        <f t="shared" si="17"/>
        <v>Moderado (3)</v>
      </c>
      <c r="CI79" s="97" t="str">
        <f t="shared" si="18"/>
        <v>Antes de controles
Desde el cuadrante de probabilidad Improbable (2) e impacto Mayor (4)
Después de controles
Hasta el cuadrante de probabilidad Rara vez (1) e impacto Moderado (3)</v>
      </c>
      <c r="CR79" s="97" t="str">
        <f t="shared" si="19"/>
        <v xml:space="preserve">Antes de controles
Desde el cuadrante de probabilidad  e impacto 
Después de controles
Hasta el cuadrante de probabilidad  e impacto </v>
      </c>
    </row>
    <row r="80" spans="1:96" ht="409.5" customHeight="1" x14ac:dyDescent="0.2">
      <c r="A80" s="54" t="s">
        <v>320</v>
      </c>
      <c r="B80" s="100" t="s">
        <v>1445</v>
      </c>
      <c r="C80" s="58" t="s">
        <v>93</v>
      </c>
      <c r="D80" s="56" t="s">
        <v>1446</v>
      </c>
      <c r="E80" s="97" t="s">
        <v>35</v>
      </c>
      <c r="F80" s="97" t="s">
        <v>152</v>
      </c>
      <c r="G80" s="54" t="s">
        <v>1447</v>
      </c>
      <c r="H80" s="54" t="s">
        <v>1433</v>
      </c>
      <c r="I80" s="54" t="s">
        <v>1448</v>
      </c>
      <c r="J80" s="54" t="s">
        <v>1054</v>
      </c>
      <c r="K80" s="54" t="s">
        <v>335</v>
      </c>
      <c r="L80" s="54" t="s">
        <v>336</v>
      </c>
      <c r="M80" s="54" t="s">
        <v>422</v>
      </c>
      <c r="N80" s="99" t="s">
        <v>144</v>
      </c>
      <c r="O80" s="99" t="s">
        <v>104</v>
      </c>
      <c r="P80" s="97" t="s">
        <v>105</v>
      </c>
      <c r="Q80" s="54" t="s">
        <v>1449</v>
      </c>
      <c r="R80" s="99" t="s">
        <v>144</v>
      </c>
      <c r="S80" s="99" t="s">
        <v>145</v>
      </c>
      <c r="T80" s="97" t="s">
        <v>126</v>
      </c>
      <c r="U80" s="54" t="s">
        <v>1450</v>
      </c>
      <c r="V80" s="97" t="s">
        <v>380</v>
      </c>
      <c r="W80" s="54" t="s">
        <v>341</v>
      </c>
      <c r="X80" s="54" t="s">
        <v>341</v>
      </c>
      <c r="Y80" s="54" t="s">
        <v>341</v>
      </c>
      <c r="Z80" s="54" t="s">
        <v>341</v>
      </c>
      <c r="AA80" s="54" t="s">
        <v>341</v>
      </c>
      <c r="AB80" s="54" t="s">
        <v>1451</v>
      </c>
      <c r="AC80" s="54" t="s">
        <v>1452</v>
      </c>
      <c r="AD80" s="54" t="s">
        <v>1453</v>
      </c>
      <c r="AE80" s="54" t="s">
        <v>1454</v>
      </c>
      <c r="AF80" s="54" t="s">
        <v>1455</v>
      </c>
      <c r="AG80" s="54" t="s">
        <v>1456</v>
      </c>
      <c r="AH80" s="54" t="s">
        <v>1024</v>
      </c>
      <c r="AI80" s="54" t="s">
        <v>1457</v>
      </c>
      <c r="AJ80" s="170" t="str">
        <f t="shared" si="10"/>
        <v>Antes de controles
Desde el cuadrante de probabilidad Improbable (2) e impacto Mayor (4)
Después de controles
Hasta el cuadrante de probabilidad Rara vez (1) e impacto Moderado (3)</v>
      </c>
      <c r="AK80" s="55" t="str">
        <f t="shared" si="11"/>
        <v xml:space="preserve">Antes de controles
Desde el cuadrante de probabilidad  e impacto 
Después de controles
Hasta el cuadrante de probabilidad  e impacto </v>
      </c>
      <c r="AL80" s="70">
        <v>43350</v>
      </c>
      <c r="AM80" s="71" t="s">
        <v>345</v>
      </c>
      <c r="AN80" s="76" t="s">
        <v>1458</v>
      </c>
      <c r="AO80" s="68">
        <v>43593</v>
      </c>
      <c r="AP80" s="77" t="s">
        <v>483</v>
      </c>
      <c r="AQ80" s="73" t="s">
        <v>1459</v>
      </c>
      <c r="AR80" s="68">
        <v>43783</v>
      </c>
      <c r="AS80" s="71" t="s">
        <v>345</v>
      </c>
      <c r="AT80" s="76" t="s">
        <v>1373</v>
      </c>
      <c r="AU80" s="68">
        <v>43914</v>
      </c>
      <c r="AV80" s="77" t="s">
        <v>1374</v>
      </c>
      <c r="AW80" s="73" t="s">
        <v>1460</v>
      </c>
      <c r="AX80" s="68" t="s">
        <v>355</v>
      </c>
      <c r="AY80" s="71" t="s">
        <v>356</v>
      </c>
      <c r="AZ80" s="76" t="s">
        <v>1461</v>
      </c>
      <c r="BA80" s="68">
        <v>44074</v>
      </c>
      <c r="BB80" s="77" t="s">
        <v>412</v>
      </c>
      <c r="BC80" s="73" t="s">
        <v>1462</v>
      </c>
      <c r="BD80" s="68" t="s">
        <v>355</v>
      </c>
      <c r="BE80" s="71" t="s">
        <v>356</v>
      </c>
      <c r="BF80" s="76" t="s">
        <v>355</v>
      </c>
      <c r="BG80" s="68" t="s">
        <v>355</v>
      </c>
      <c r="BH80" s="77" t="s">
        <v>356</v>
      </c>
      <c r="BI80" s="73" t="s">
        <v>355</v>
      </c>
      <c r="BJ80" s="68" t="s">
        <v>355</v>
      </c>
      <c r="BK80" s="71" t="s">
        <v>356</v>
      </c>
      <c r="BL80" s="76" t="s">
        <v>355</v>
      </c>
      <c r="BM80" s="68" t="s">
        <v>355</v>
      </c>
      <c r="BN80" s="77" t="s">
        <v>356</v>
      </c>
      <c r="BO80" s="73" t="s">
        <v>355</v>
      </c>
      <c r="BP80" s="68" t="s">
        <v>355</v>
      </c>
      <c r="BQ80" s="71" t="s">
        <v>356</v>
      </c>
      <c r="BR80" s="76" t="s">
        <v>355</v>
      </c>
      <c r="BS80" s="68" t="s">
        <v>355</v>
      </c>
      <c r="BT80" s="77" t="s">
        <v>356</v>
      </c>
      <c r="BU80" s="79" t="s">
        <v>355</v>
      </c>
      <c r="BV80" s="164" t="str">
        <f>IFERROR(VLOOKUP(A80,Listas!$A$2:$B$23,2,FALSE),"")</f>
        <v>Subdirección de Servicios Administrativos</v>
      </c>
      <c r="BW80" s="165">
        <f>_xlfn.NUMBERVALUE(MID(N80,LEN(N80)-1,1))</f>
        <v>1</v>
      </c>
      <c r="BX80" s="165">
        <f>_xlfn.NUMBERVALUE(MID(O80,LEN(O80)-1,1))</f>
        <v>3</v>
      </c>
      <c r="BY80" s="165">
        <f t="shared" si="12"/>
        <v>1</v>
      </c>
      <c r="BZ80" s="165">
        <f t="shared" si="13"/>
        <v>1</v>
      </c>
      <c r="CA80" s="97">
        <f>ROUND(AVERAGEIFS(BW:BW,A:A,A80),0)</f>
        <v>2</v>
      </c>
      <c r="CB80" s="97" t="str">
        <f t="shared" si="14"/>
        <v>Improbable (2)</v>
      </c>
      <c r="CC80" s="97">
        <f>ROUND(AVERAGEIFS(BX:BX,A:A,A80),0)</f>
        <v>4</v>
      </c>
      <c r="CD80" s="97" t="str">
        <f t="shared" si="15"/>
        <v>Mayor (4)</v>
      </c>
      <c r="CE80" s="97">
        <f>ROUND(AVERAGEIFS(BY:BY,A:A,A80),0)</f>
        <v>1</v>
      </c>
      <c r="CF80" s="97" t="str">
        <f t="shared" si="16"/>
        <v>Rara vez (1)</v>
      </c>
      <c r="CG80" s="97">
        <f>ROUND(AVERAGEIFS(BZ:BZ,A:A,A80),0)</f>
        <v>3</v>
      </c>
      <c r="CH80" s="97" t="str">
        <f t="shared" si="17"/>
        <v>Moderado (3)</v>
      </c>
      <c r="CI80" s="97" t="str">
        <f t="shared" si="18"/>
        <v>Antes de controles
Desde el cuadrante de probabilidad Improbable (2) e impacto Mayor (4)
Después de controles
Hasta el cuadrante de probabilidad Rara vez (1) e impacto Moderado (3)</v>
      </c>
      <c r="CR80" s="97" t="str">
        <f t="shared" si="19"/>
        <v xml:space="preserve">Antes de controles
Desde el cuadrante de probabilidad  e impacto 
Después de controles
Hasta el cuadrante de probabilidad  e impacto </v>
      </c>
    </row>
    <row r="81" spans="1:96" ht="409.5" customHeight="1" x14ac:dyDescent="0.2">
      <c r="A81" s="54" t="s">
        <v>320</v>
      </c>
      <c r="B81" s="100" t="s">
        <v>1463</v>
      </c>
      <c r="C81" s="58" t="s">
        <v>150</v>
      </c>
      <c r="D81" s="56" t="s">
        <v>1464</v>
      </c>
      <c r="E81" s="97" t="s">
        <v>64</v>
      </c>
      <c r="F81" s="97" t="s">
        <v>92</v>
      </c>
      <c r="G81" s="54" t="s">
        <v>1465</v>
      </c>
      <c r="H81" s="54" t="s">
        <v>375</v>
      </c>
      <c r="I81" s="54" t="s">
        <v>1466</v>
      </c>
      <c r="J81" s="54" t="s">
        <v>1072</v>
      </c>
      <c r="K81" s="54" t="s">
        <v>335</v>
      </c>
      <c r="L81" s="54" t="s">
        <v>403</v>
      </c>
      <c r="M81" s="54" t="s">
        <v>422</v>
      </c>
      <c r="N81" s="99" t="s">
        <v>144</v>
      </c>
      <c r="O81" s="99" t="s">
        <v>79</v>
      </c>
      <c r="P81" s="97" t="s">
        <v>81</v>
      </c>
      <c r="Q81" s="54" t="s">
        <v>1467</v>
      </c>
      <c r="R81" s="99" t="s">
        <v>144</v>
      </c>
      <c r="S81" s="99" t="s">
        <v>79</v>
      </c>
      <c r="T81" s="97" t="s">
        <v>81</v>
      </c>
      <c r="U81" s="54" t="s">
        <v>1468</v>
      </c>
      <c r="V81" s="97" t="s">
        <v>380</v>
      </c>
      <c r="W81" s="54" t="s">
        <v>341</v>
      </c>
      <c r="X81" s="54" t="s">
        <v>341</v>
      </c>
      <c r="Y81" s="54" t="s">
        <v>341</v>
      </c>
      <c r="Z81" s="54" t="s">
        <v>341</v>
      </c>
      <c r="AA81" s="54" t="s">
        <v>341</v>
      </c>
      <c r="AB81" s="54" t="s">
        <v>1469</v>
      </c>
      <c r="AC81" s="54" t="s">
        <v>1470</v>
      </c>
      <c r="AD81" s="54" t="s">
        <v>1471</v>
      </c>
      <c r="AE81" s="54" t="s">
        <v>1472</v>
      </c>
      <c r="AF81" s="54" t="s">
        <v>1473</v>
      </c>
      <c r="AG81" s="54" t="s">
        <v>1474</v>
      </c>
      <c r="AH81" s="54" t="s">
        <v>1475</v>
      </c>
      <c r="AI81" s="54" t="s">
        <v>1476</v>
      </c>
      <c r="AJ81" s="170" t="str">
        <f t="shared" si="10"/>
        <v>Antes de controles
Desde el cuadrante de probabilidad Improbable (2) e impacto Mayor (4)
Después de controles
Hasta el cuadrante de probabilidad Rara vez (1) e impacto Moderado (3)</v>
      </c>
      <c r="AK81" s="55" t="str">
        <f t="shared" si="11"/>
        <v xml:space="preserve">Antes de controles
Desde el cuadrante de probabilidad  e impacto 
Después de controles
Hasta el cuadrante de probabilidad  e impacto </v>
      </c>
      <c r="AL81" s="70">
        <v>43593</v>
      </c>
      <c r="AM81" s="71" t="s">
        <v>345</v>
      </c>
      <c r="AN81" s="76" t="s">
        <v>1044</v>
      </c>
      <c r="AO81" s="68">
        <v>43783</v>
      </c>
      <c r="AP81" s="77" t="s">
        <v>345</v>
      </c>
      <c r="AQ81" s="73" t="s">
        <v>1477</v>
      </c>
      <c r="AR81" s="68">
        <v>43914</v>
      </c>
      <c r="AS81" s="71" t="s">
        <v>615</v>
      </c>
      <c r="AT81" s="76" t="s">
        <v>1478</v>
      </c>
      <c r="AU81" s="68">
        <v>44074</v>
      </c>
      <c r="AV81" s="77" t="s">
        <v>429</v>
      </c>
      <c r="AW81" s="73" t="s">
        <v>1392</v>
      </c>
      <c r="AX81" s="68" t="s">
        <v>355</v>
      </c>
      <c r="AY81" s="71" t="s">
        <v>356</v>
      </c>
      <c r="AZ81" s="76" t="s">
        <v>355</v>
      </c>
      <c r="BA81" s="68" t="s">
        <v>355</v>
      </c>
      <c r="BB81" s="77" t="s">
        <v>356</v>
      </c>
      <c r="BC81" s="73" t="s">
        <v>355</v>
      </c>
      <c r="BD81" s="68" t="s">
        <v>355</v>
      </c>
      <c r="BE81" s="71" t="s">
        <v>356</v>
      </c>
      <c r="BF81" s="76" t="s">
        <v>355</v>
      </c>
      <c r="BG81" s="68" t="s">
        <v>355</v>
      </c>
      <c r="BH81" s="77" t="s">
        <v>356</v>
      </c>
      <c r="BI81" s="73" t="s">
        <v>355</v>
      </c>
      <c r="BJ81" s="68" t="s">
        <v>355</v>
      </c>
      <c r="BK81" s="71" t="s">
        <v>356</v>
      </c>
      <c r="BL81" s="76" t="s">
        <v>355</v>
      </c>
      <c r="BM81" s="68" t="s">
        <v>355</v>
      </c>
      <c r="BN81" s="77" t="s">
        <v>356</v>
      </c>
      <c r="BO81" s="73" t="s">
        <v>355</v>
      </c>
      <c r="BP81" s="68" t="s">
        <v>355</v>
      </c>
      <c r="BQ81" s="71" t="s">
        <v>356</v>
      </c>
      <c r="BR81" s="76" t="s">
        <v>355</v>
      </c>
      <c r="BS81" s="68" t="s">
        <v>355</v>
      </c>
      <c r="BT81" s="77" t="s">
        <v>356</v>
      </c>
      <c r="BU81" s="79" t="s">
        <v>355</v>
      </c>
      <c r="BV81" s="164" t="str">
        <f>IFERROR(VLOOKUP(A81,Listas!$A$2:$B$23,2,FALSE),"")</f>
        <v>Subdirección de Servicios Administrativos</v>
      </c>
      <c r="BW81" s="165">
        <f>_xlfn.NUMBERVALUE(MID(N81,LEN(N81)-1,1))</f>
        <v>1</v>
      </c>
      <c r="BX81" s="165">
        <f>_xlfn.NUMBERVALUE(MID(O81,LEN(O81)-1,1))</f>
        <v>4</v>
      </c>
      <c r="BY81" s="165">
        <f t="shared" si="12"/>
        <v>1</v>
      </c>
      <c r="BZ81" s="165">
        <f t="shared" si="13"/>
        <v>4</v>
      </c>
      <c r="CA81" s="97">
        <f>ROUND(AVERAGEIFS(BW:BW,A:A,A81),0)</f>
        <v>2</v>
      </c>
      <c r="CB81" s="97" t="str">
        <f t="shared" si="14"/>
        <v>Improbable (2)</v>
      </c>
      <c r="CC81" s="97">
        <f>ROUND(AVERAGEIFS(BX:BX,A:A,A81),0)</f>
        <v>4</v>
      </c>
      <c r="CD81" s="97" t="str">
        <f t="shared" si="15"/>
        <v>Mayor (4)</v>
      </c>
      <c r="CE81" s="97">
        <f>ROUND(AVERAGEIFS(BY:BY,A:A,A81),0)</f>
        <v>1</v>
      </c>
      <c r="CF81" s="97" t="str">
        <f t="shared" si="16"/>
        <v>Rara vez (1)</v>
      </c>
      <c r="CG81" s="97">
        <f>ROUND(AVERAGEIFS(BZ:BZ,A:A,A81),0)</f>
        <v>3</v>
      </c>
      <c r="CH81" s="97" t="str">
        <f t="shared" si="17"/>
        <v>Moderado (3)</v>
      </c>
      <c r="CI81" s="97" t="str">
        <f t="shared" si="18"/>
        <v>Antes de controles
Desde el cuadrante de probabilidad Improbable (2) e impacto Mayor (4)
Después de controles
Hasta el cuadrante de probabilidad Rara vez (1) e impacto Moderado (3)</v>
      </c>
      <c r="CR81" s="97" t="str">
        <f t="shared" si="19"/>
        <v xml:space="preserve">Antes de controles
Desde el cuadrante de probabilidad  e impacto 
Después de controles
Hasta el cuadrante de probabilidad  e impacto </v>
      </c>
    </row>
    <row r="82" spans="1:96" ht="409.5" customHeight="1" x14ac:dyDescent="0.2">
      <c r="A82" s="54" t="s">
        <v>321</v>
      </c>
      <c r="B82" s="100" t="s">
        <v>1479</v>
      </c>
      <c r="C82" s="58" t="s">
        <v>93</v>
      </c>
      <c r="D82" s="56" t="s">
        <v>1480</v>
      </c>
      <c r="E82" s="97" t="s">
        <v>35</v>
      </c>
      <c r="F82" s="97" t="s">
        <v>152</v>
      </c>
      <c r="G82" s="54" t="s">
        <v>1481</v>
      </c>
      <c r="H82" s="54" t="s">
        <v>1482</v>
      </c>
      <c r="I82" s="54" t="s">
        <v>1483</v>
      </c>
      <c r="J82" s="54" t="s">
        <v>621</v>
      </c>
      <c r="K82" s="54" t="s">
        <v>335</v>
      </c>
      <c r="L82" s="54" t="s">
        <v>336</v>
      </c>
      <c r="M82" s="54" t="s">
        <v>663</v>
      </c>
      <c r="N82" s="99" t="s">
        <v>78</v>
      </c>
      <c r="O82" s="99" t="s">
        <v>125</v>
      </c>
      <c r="P82" s="97" t="s">
        <v>81</v>
      </c>
      <c r="Q82" s="54" t="s">
        <v>1484</v>
      </c>
      <c r="R82" s="99" t="s">
        <v>124</v>
      </c>
      <c r="S82" s="99" t="s">
        <v>145</v>
      </c>
      <c r="T82" s="97" t="s">
        <v>126</v>
      </c>
      <c r="U82" s="54" t="s">
        <v>1485</v>
      </c>
      <c r="V82" s="97" t="s">
        <v>340</v>
      </c>
      <c r="W82" s="54" t="s">
        <v>341</v>
      </c>
      <c r="X82" s="54" t="s">
        <v>341</v>
      </c>
      <c r="Y82" s="54" t="s">
        <v>341</v>
      </c>
      <c r="Z82" s="54" t="s">
        <v>341</v>
      </c>
      <c r="AA82" s="54" t="s">
        <v>341</v>
      </c>
      <c r="AB82" s="54" t="s">
        <v>341</v>
      </c>
      <c r="AC82" s="54" t="s">
        <v>341</v>
      </c>
      <c r="AD82" s="54" t="s">
        <v>341</v>
      </c>
      <c r="AE82" s="54" t="s">
        <v>341</v>
      </c>
      <c r="AF82" s="54" t="s">
        <v>341</v>
      </c>
      <c r="AG82" s="54" t="s">
        <v>1486</v>
      </c>
      <c r="AH82" s="54" t="s">
        <v>1487</v>
      </c>
      <c r="AI82" s="54" t="s">
        <v>1488</v>
      </c>
      <c r="AJ82" s="170" t="str">
        <f t="shared" si="10"/>
        <v>Antes de controles
Desde el cuadrante de probabilidad Improbable (2) e impacto Moderado (3)
Después de controles
Hasta el cuadrante de probabilidad Rara vez (1) e impacto Menor (2)</v>
      </c>
      <c r="AK82" s="55" t="str">
        <f t="shared" si="11"/>
        <v xml:space="preserve">Antes de controles
Desde el cuadrante de probabilidad  e impacto 
Después de controles
Hasta el cuadrante de probabilidad  e impacto </v>
      </c>
      <c r="AL82" s="70">
        <v>43350</v>
      </c>
      <c r="AM82" s="71" t="s">
        <v>345</v>
      </c>
      <c r="AN82" s="76" t="s">
        <v>410</v>
      </c>
      <c r="AO82" s="68">
        <v>43594</v>
      </c>
      <c r="AP82" s="77" t="s">
        <v>956</v>
      </c>
      <c r="AQ82" s="73" t="s">
        <v>1489</v>
      </c>
      <c r="AR82" s="68">
        <v>43769</v>
      </c>
      <c r="AS82" s="71" t="s">
        <v>353</v>
      </c>
      <c r="AT82" s="76" t="s">
        <v>1490</v>
      </c>
      <c r="AU82" s="68">
        <v>43921</v>
      </c>
      <c r="AV82" s="77" t="s">
        <v>956</v>
      </c>
      <c r="AW82" s="73" t="s">
        <v>1491</v>
      </c>
      <c r="AX82" s="68" t="s">
        <v>355</v>
      </c>
      <c r="AY82" s="71" t="s">
        <v>356</v>
      </c>
      <c r="AZ82" s="76" t="s">
        <v>355</v>
      </c>
      <c r="BA82" s="68" t="s">
        <v>355</v>
      </c>
      <c r="BB82" s="77" t="s">
        <v>356</v>
      </c>
      <c r="BC82" s="73" t="s">
        <v>355</v>
      </c>
      <c r="BD82" s="68" t="s">
        <v>355</v>
      </c>
      <c r="BE82" s="71" t="s">
        <v>356</v>
      </c>
      <c r="BF82" s="76" t="s">
        <v>355</v>
      </c>
      <c r="BG82" s="68" t="s">
        <v>355</v>
      </c>
      <c r="BH82" s="77" t="s">
        <v>356</v>
      </c>
      <c r="BI82" s="73" t="s">
        <v>355</v>
      </c>
      <c r="BJ82" s="68" t="s">
        <v>355</v>
      </c>
      <c r="BK82" s="71" t="s">
        <v>356</v>
      </c>
      <c r="BL82" s="76" t="s">
        <v>355</v>
      </c>
      <c r="BM82" s="68" t="s">
        <v>355</v>
      </c>
      <c r="BN82" s="77" t="s">
        <v>356</v>
      </c>
      <c r="BO82" s="73" t="s">
        <v>355</v>
      </c>
      <c r="BP82" s="68" t="s">
        <v>355</v>
      </c>
      <c r="BQ82" s="71" t="s">
        <v>356</v>
      </c>
      <c r="BR82" s="76" t="s">
        <v>355</v>
      </c>
      <c r="BS82" s="68" t="s">
        <v>355</v>
      </c>
      <c r="BT82" s="77" t="s">
        <v>356</v>
      </c>
      <c r="BU82" s="79" t="s">
        <v>355</v>
      </c>
      <c r="BV82" s="164" t="str">
        <f>IFERROR(VLOOKUP(A82,Listas!$A$2:$B$23,2,FALSE),"")</f>
        <v>Dirección de Talento Humano</v>
      </c>
      <c r="BW82" s="165">
        <f>_xlfn.NUMBERVALUE(MID(N82,LEN(N82)-1,1))</f>
        <v>4</v>
      </c>
      <c r="BX82" s="165">
        <f>_xlfn.NUMBERVALUE(MID(O82,LEN(O82)-1,1))</f>
        <v>2</v>
      </c>
      <c r="BY82" s="165">
        <f t="shared" si="12"/>
        <v>2</v>
      </c>
      <c r="BZ82" s="165">
        <f t="shared" si="13"/>
        <v>1</v>
      </c>
      <c r="CA82" s="97">
        <f>ROUND(AVERAGEIFS(BW:BW,A:A,A82),0)</f>
        <v>2</v>
      </c>
      <c r="CB82" s="97" t="str">
        <f t="shared" si="14"/>
        <v>Improbable (2)</v>
      </c>
      <c r="CC82" s="97">
        <f>ROUND(AVERAGEIFS(BX:BX,A:A,A82),0)</f>
        <v>3</v>
      </c>
      <c r="CD82" s="97" t="str">
        <f t="shared" si="15"/>
        <v>Moderado (3)</v>
      </c>
      <c r="CE82" s="97">
        <f>ROUND(AVERAGEIFS(BY:BY,A:A,A82),0)</f>
        <v>1</v>
      </c>
      <c r="CF82" s="97" t="str">
        <f t="shared" si="16"/>
        <v>Rara vez (1)</v>
      </c>
      <c r="CG82" s="97">
        <f>ROUND(AVERAGEIFS(BZ:BZ,A:A,A82),0)</f>
        <v>2</v>
      </c>
      <c r="CH82" s="97" t="str">
        <f t="shared" si="17"/>
        <v>Menor (2)</v>
      </c>
      <c r="CI82" s="97" t="str">
        <f t="shared" si="18"/>
        <v>Antes de controles
Desde el cuadrante de probabilidad Improbable (2) e impacto Moderado (3)
Después de controles
Hasta el cuadrante de probabilidad Rara vez (1) e impacto Menor (2)</v>
      </c>
      <c r="CR82" s="97" t="str">
        <f t="shared" si="19"/>
        <v xml:space="preserve">Antes de controles
Desde el cuadrante de probabilidad  e impacto 
Después de controles
Hasta el cuadrante de probabilidad  e impacto </v>
      </c>
    </row>
    <row r="83" spans="1:96" ht="409.5" customHeight="1" x14ac:dyDescent="0.2">
      <c r="A83" s="54" t="s">
        <v>321</v>
      </c>
      <c r="B83" s="100" t="s">
        <v>1492</v>
      </c>
      <c r="C83" s="58" t="s">
        <v>171</v>
      </c>
      <c r="D83" s="56" t="s">
        <v>1493</v>
      </c>
      <c r="E83" s="97" t="s">
        <v>35</v>
      </c>
      <c r="F83" s="97" t="s">
        <v>152</v>
      </c>
      <c r="G83" s="54" t="s">
        <v>1494</v>
      </c>
      <c r="H83" s="54" t="s">
        <v>1494</v>
      </c>
      <c r="I83" s="54" t="s">
        <v>1495</v>
      </c>
      <c r="J83" s="54" t="s">
        <v>621</v>
      </c>
      <c r="K83" s="54" t="s">
        <v>335</v>
      </c>
      <c r="L83" s="54" t="s">
        <v>336</v>
      </c>
      <c r="M83" s="54" t="s">
        <v>663</v>
      </c>
      <c r="N83" s="99" t="s">
        <v>103</v>
      </c>
      <c r="O83" s="99" t="s">
        <v>104</v>
      </c>
      <c r="P83" s="97" t="s">
        <v>81</v>
      </c>
      <c r="Q83" s="54" t="s">
        <v>1496</v>
      </c>
      <c r="R83" s="99" t="s">
        <v>144</v>
      </c>
      <c r="S83" s="99" t="s">
        <v>125</v>
      </c>
      <c r="T83" s="97" t="s">
        <v>126</v>
      </c>
      <c r="U83" s="54" t="s">
        <v>1497</v>
      </c>
      <c r="V83" s="97" t="s">
        <v>340</v>
      </c>
      <c r="W83" s="54" t="s">
        <v>341</v>
      </c>
      <c r="X83" s="54" t="s">
        <v>341</v>
      </c>
      <c r="Y83" s="54" t="s">
        <v>341</v>
      </c>
      <c r="Z83" s="54" t="s">
        <v>341</v>
      </c>
      <c r="AA83" s="54" t="s">
        <v>341</v>
      </c>
      <c r="AB83" s="54" t="s">
        <v>341</v>
      </c>
      <c r="AC83" s="54" t="s">
        <v>341</v>
      </c>
      <c r="AD83" s="54" t="s">
        <v>341</v>
      </c>
      <c r="AE83" s="54" t="s">
        <v>341</v>
      </c>
      <c r="AF83" s="54" t="s">
        <v>341</v>
      </c>
      <c r="AG83" s="54" t="s">
        <v>1498</v>
      </c>
      <c r="AH83" s="54" t="s">
        <v>1487</v>
      </c>
      <c r="AI83" s="54" t="s">
        <v>1499</v>
      </c>
      <c r="AJ83" s="170" t="str">
        <f t="shared" si="10"/>
        <v>Antes de controles
Desde el cuadrante de probabilidad Improbable (2) e impacto Moderado (3)
Después de controles
Hasta el cuadrante de probabilidad Rara vez (1) e impacto Menor (2)</v>
      </c>
      <c r="AK83" s="55" t="str">
        <f t="shared" si="11"/>
        <v xml:space="preserve">Antes de controles
Desde el cuadrante de probabilidad  e impacto 
Después de controles
Hasta el cuadrante de probabilidad  e impacto </v>
      </c>
      <c r="AL83" s="70">
        <v>43350</v>
      </c>
      <c r="AM83" s="71" t="s">
        <v>345</v>
      </c>
      <c r="AN83" s="76" t="s">
        <v>410</v>
      </c>
      <c r="AO83" s="68">
        <v>43594</v>
      </c>
      <c r="AP83" s="77" t="s">
        <v>956</v>
      </c>
      <c r="AQ83" s="73" t="s">
        <v>1500</v>
      </c>
      <c r="AR83" s="68">
        <v>43769</v>
      </c>
      <c r="AS83" s="71" t="s">
        <v>353</v>
      </c>
      <c r="AT83" s="76" t="s">
        <v>1490</v>
      </c>
      <c r="AU83" s="68">
        <v>43921</v>
      </c>
      <c r="AV83" s="77" t="s">
        <v>1000</v>
      </c>
      <c r="AW83" s="73" t="s">
        <v>1501</v>
      </c>
      <c r="AX83" s="68" t="s">
        <v>355</v>
      </c>
      <c r="AY83" s="71" t="s">
        <v>356</v>
      </c>
      <c r="AZ83" s="76" t="s">
        <v>355</v>
      </c>
      <c r="BA83" s="68" t="s">
        <v>355</v>
      </c>
      <c r="BB83" s="77" t="s">
        <v>356</v>
      </c>
      <c r="BC83" s="73" t="s">
        <v>355</v>
      </c>
      <c r="BD83" s="68" t="s">
        <v>355</v>
      </c>
      <c r="BE83" s="71" t="s">
        <v>356</v>
      </c>
      <c r="BF83" s="76" t="s">
        <v>355</v>
      </c>
      <c r="BG83" s="68" t="s">
        <v>355</v>
      </c>
      <c r="BH83" s="77" t="s">
        <v>356</v>
      </c>
      <c r="BI83" s="73" t="s">
        <v>355</v>
      </c>
      <c r="BJ83" s="68" t="s">
        <v>355</v>
      </c>
      <c r="BK83" s="71" t="s">
        <v>356</v>
      </c>
      <c r="BL83" s="76" t="s">
        <v>355</v>
      </c>
      <c r="BM83" s="68" t="s">
        <v>355</v>
      </c>
      <c r="BN83" s="77" t="s">
        <v>356</v>
      </c>
      <c r="BO83" s="73" t="s">
        <v>355</v>
      </c>
      <c r="BP83" s="68" t="s">
        <v>355</v>
      </c>
      <c r="BQ83" s="71" t="s">
        <v>356</v>
      </c>
      <c r="BR83" s="76" t="s">
        <v>355</v>
      </c>
      <c r="BS83" s="68" t="s">
        <v>355</v>
      </c>
      <c r="BT83" s="77" t="s">
        <v>356</v>
      </c>
      <c r="BU83" s="79" t="s">
        <v>355</v>
      </c>
      <c r="BV83" s="164" t="str">
        <f>IFERROR(VLOOKUP(A83,Listas!$A$2:$B$23,2,FALSE),"")</f>
        <v>Dirección de Talento Humano</v>
      </c>
      <c r="BW83" s="165">
        <f>_xlfn.NUMBERVALUE(MID(N83,LEN(N83)-1,1))</f>
        <v>3</v>
      </c>
      <c r="BX83" s="165">
        <f>_xlfn.NUMBERVALUE(MID(O83,LEN(O83)-1,1))</f>
        <v>3</v>
      </c>
      <c r="BY83" s="165">
        <f t="shared" si="12"/>
        <v>1</v>
      </c>
      <c r="BZ83" s="165">
        <f t="shared" si="13"/>
        <v>2</v>
      </c>
      <c r="CA83" s="97">
        <f>ROUND(AVERAGEIFS(BW:BW,A:A,A83),0)</f>
        <v>2</v>
      </c>
      <c r="CB83" s="97" t="str">
        <f t="shared" si="14"/>
        <v>Improbable (2)</v>
      </c>
      <c r="CC83" s="97">
        <f>ROUND(AVERAGEIFS(BX:BX,A:A,A83),0)</f>
        <v>3</v>
      </c>
      <c r="CD83" s="97" t="str">
        <f t="shared" si="15"/>
        <v>Moderado (3)</v>
      </c>
      <c r="CE83" s="97">
        <f>ROUND(AVERAGEIFS(BY:BY,A:A,A83),0)</f>
        <v>1</v>
      </c>
      <c r="CF83" s="97" t="str">
        <f t="shared" si="16"/>
        <v>Rara vez (1)</v>
      </c>
      <c r="CG83" s="97">
        <f>ROUND(AVERAGEIFS(BZ:BZ,A:A,A83),0)</f>
        <v>2</v>
      </c>
      <c r="CH83" s="97" t="str">
        <f t="shared" si="17"/>
        <v>Menor (2)</v>
      </c>
      <c r="CI83" s="97" t="str">
        <f t="shared" si="18"/>
        <v>Antes de controles
Desde el cuadrante de probabilidad Improbable (2) e impacto Moderado (3)
Después de controles
Hasta el cuadrante de probabilidad Rara vez (1) e impacto Menor (2)</v>
      </c>
      <c r="CR83" s="97" t="str">
        <f t="shared" si="19"/>
        <v xml:space="preserve">Antes de controles
Desde el cuadrante de probabilidad  e impacto 
Después de controles
Hasta el cuadrante de probabilidad  e impacto </v>
      </c>
    </row>
    <row r="84" spans="1:96" ht="409.5" customHeight="1" x14ac:dyDescent="0.2">
      <c r="A84" s="54" t="s">
        <v>321</v>
      </c>
      <c r="B84" s="100" t="s">
        <v>1502</v>
      </c>
      <c r="C84" s="58" t="s">
        <v>133</v>
      </c>
      <c r="D84" s="56" t="s">
        <v>1503</v>
      </c>
      <c r="E84" s="97" t="s">
        <v>35</v>
      </c>
      <c r="F84" s="97" t="s">
        <v>42</v>
      </c>
      <c r="G84" s="54" t="s">
        <v>1504</v>
      </c>
      <c r="H84" s="54" t="s">
        <v>1505</v>
      </c>
      <c r="I84" s="54" t="s">
        <v>1506</v>
      </c>
      <c r="J84" s="54" t="s">
        <v>1507</v>
      </c>
      <c r="K84" s="54" t="s">
        <v>335</v>
      </c>
      <c r="L84" s="54" t="s">
        <v>336</v>
      </c>
      <c r="M84" s="54" t="s">
        <v>663</v>
      </c>
      <c r="N84" s="99" t="s">
        <v>144</v>
      </c>
      <c r="O84" s="99" t="s">
        <v>104</v>
      </c>
      <c r="P84" s="97" t="s">
        <v>105</v>
      </c>
      <c r="Q84" s="54" t="s">
        <v>1508</v>
      </c>
      <c r="R84" s="99" t="s">
        <v>144</v>
      </c>
      <c r="S84" s="99" t="s">
        <v>125</v>
      </c>
      <c r="T84" s="97" t="s">
        <v>126</v>
      </c>
      <c r="U84" s="54" t="s">
        <v>1509</v>
      </c>
      <c r="V84" s="97" t="s">
        <v>340</v>
      </c>
      <c r="W84" s="54" t="s">
        <v>341</v>
      </c>
      <c r="X84" s="54" t="s">
        <v>341</v>
      </c>
      <c r="Y84" s="54" t="s">
        <v>341</v>
      </c>
      <c r="Z84" s="54" t="s">
        <v>341</v>
      </c>
      <c r="AA84" s="54" t="s">
        <v>341</v>
      </c>
      <c r="AB84" s="54" t="s">
        <v>341</v>
      </c>
      <c r="AC84" s="54" t="s">
        <v>341</v>
      </c>
      <c r="AD84" s="54" t="s">
        <v>341</v>
      </c>
      <c r="AE84" s="54" t="s">
        <v>341</v>
      </c>
      <c r="AF84" s="54" t="s">
        <v>341</v>
      </c>
      <c r="AG84" s="54" t="s">
        <v>1510</v>
      </c>
      <c r="AH84" s="54" t="s">
        <v>1511</v>
      </c>
      <c r="AI84" s="54" t="s">
        <v>1512</v>
      </c>
      <c r="AJ84" s="170" t="str">
        <f t="shared" si="10"/>
        <v>Antes de controles
Desde el cuadrante de probabilidad Improbable (2) e impacto Moderado (3)
Después de controles
Hasta el cuadrante de probabilidad Rara vez (1) e impacto Menor (2)</v>
      </c>
      <c r="AK84" s="55" t="str">
        <f t="shared" si="11"/>
        <v xml:space="preserve">Antes de controles
Desde el cuadrante de probabilidad  e impacto 
Después de controles
Hasta el cuadrante de probabilidad  e impacto </v>
      </c>
      <c r="AL84" s="70">
        <v>43350</v>
      </c>
      <c r="AM84" s="71" t="s">
        <v>345</v>
      </c>
      <c r="AN84" s="76" t="s">
        <v>410</v>
      </c>
      <c r="AO84" s="68">
        <v>43594</v>
      </c>
      <c r="AP84" s="77" t="s">
        <v>956</v>
      </c>
      <c r="AQ84" s="73" t="s">
        <v>1513</v>
      </c>
      <c r="AR84" s="68">
        <v>43921</v>
      </c>
      <c r="AS84" s="71" t="s">
        <v>956</v>
      </c>
      <c r="AT84" s="76" t="s">
        <v>1908</v>
      </c>
      <c r="AU84" s="68" t="s">
        <v>355</v>
      </c>
      <c r="AV84" s="77" t="s">
        <v>356</v>
      </c>
      <c r="AW84" s="73" t="s">
        <v>355</v>
      </c>
      <c r="AX84" s="68" t="s">
        <v>355</v>
      </c>
      <c r="AY84" s="71" t="s">
        <v>356</v>
      </c>
      <c r="AZ84" s="76" t="s">
        <v>355</v>
      </c>
      <c r="BA84" s="68" t="s">
        <v>355</v>
      </c>
      <c r="BB84" s="77" t="s">
        <v>356</v>
      </c>
      <c r="BC84" s="73" t="s">
        <v>355</v>
      </c>
      <c r="BD84" s="68" t="s">
        <v>355</v>
      </c>
      <c r="BE84" s="71" t="s">
        <v>356</v>
      </c>
      <c r="BF84" s="76" t="s">
        <v>355</v>
      </c>
      <c r="BG84" s="68" t="s">
        <v>355</v>
      </c>
      <c r="BH84" s="77" t="s">
        <v>356</v>
      </c>
      <c r="BI84" s="73" t="s">
        <v>355</v>
      </c>
      <c r="BJ84" s="68" t="s">
        <v>355</v>
      </c>
      <c r="BK84" s="71" t="s">
        <v>356</v>
      </c>
      <c r="BL84" s="76" t="s">
        <v>355</v>
      </c>
      <c r="BM84" s="68" t="s">
        <v>355</v>
      </c>
      <c r="BN84" s="77" t="s">
        <v>356</v>
      </c>
      <c r="BO84" s="73" t="s">
        <v>355</v>
      </c>
      <c r="BP84" s="68" t="s">
        <v>355</v>
      </c>
      <c r="BQ84" s="71" t="s">
        <v>356</v>
      </c>
      <c r="BR84" s="76" t="s">
        <v>355</v>
      </c>
      <c r="BS84" s="68" t="s">
        <v>355</v>
      </c>
      <c r="BT84" s="77" t="s">
        <v>356</v>
      </c>
      <c r="BU84" s="79" t="s">
        <v>355</v>
      </c>
      <c r="BV84" s="164" t="str">
        <f>IFERROR(VLOOKUP(A84,Listas!$A$2:$B$23,2,FALSE),"")</f>
        <v>Dirección de Talento Humano</v>
      </c>
      <c r="BW84" s="165">
        <f>_xlfn.NUMBERVALUE(MID(N84,LEN(N84)-1,1))</f>
        <v>1</v>
      </c>
      <c r="BX84" s="165">
        <f>_xlfn.NUMBERVALUE(MID(O84,LEN(O84)-1,1))</f>
        <v>3</v>
      </c>
      <c r="BY84" s="165">
        <f t="shared" si="12"/>
        <v>1</v>
      </c>
      <c r="BZ84" s="165">
        <f t="shared" si="13"/>
        <v>2</v>
      </c>
      <c r="CA84" s="97">
        <f>ROUND(AVERAGEIFS(BW:BW,A:A,A84),0)</f>
        <v>2</v>
      </c>
      <c r="CB84" s="97" t="str">
        <f t="shared" si="14"/>
        <v>Improbable (2)</v>
      </c>
      <c r="CC84" s="97">
        <f>ROUND(AVERAGEIFS(BX:BX,A:A,A84),0)</f>
        <v>3</v>
      </c>
      <c r="CD84" s="97" t="str">
        <f t="shared" si="15"/>
        <v>Moderado (3)</v>
      </c>
      <c r="CE84" s="97">
        <f>ROUND(AVERAGEIFS(BY:BY,A:A,A84),0)</f>
        <v>1</v>
      </c>
      <c r="CF84" s="97" t="str">
        <f t="shared" si="16"/>
        <v>Rara vez (1)</v>
      </c>
      <c r="CG84" s="97">
        <f>ROUND(AVERAGEIFS(BZ:BZ,A:A,A84),0)</f>
        <v>2</v>
      </c>
      <c r="CH84" s="97" t="str">
        <f t="shared" si="17"/>
        <v>Menor (2)</v>
      </c>
      <c r="CI84" s="97" t="str">
        <f t="shared" si="18"/>
        <v>Antes de controles
Desde el cuadrante de probabilidad Improbable (2) e impacto Moderado (3)
Después de controles
Hasta el cuadrante de probabilidad Rara vez (1) e impacto Menor (2)</v>
      </c>
      <c r="CR84" s="97" t="str">
        <f t="shared" si="19"/>
        <v xml:space="preserve">Antes de controles
Desde el cuadrante de probabilidad  e impacto 
Después de controles
Hasta el cuadrante de probabilidad  e impacto </v>
      </c>
    </row>
    <row r="85" spans="1:96" ht="409.5" customHeight="1" x14ac:dyDescent="0.2">
      <c r="A85" s="54" t="s">
        <v>321</v>
      </c>
      <c r="B85" s="100" t="s">
        <v>1514</v>
      </c>
      <c r="C85" s="58" t="s">
        <v>40</v>
      </c>
      <c r="D85" s="56" t="s">
        <v>1515</v>
      </c>
      <c r="E85" s="97" t="s">
        <v>64</v>
      </c>
      <c r="F85" s="97" t="s">
        <v>70</v>
      </c>
      <c r="G85" s="54" t="s">
        <v>1516</v>
      </c>
      <c r="H85" s="54" t="s">
        <v>1517</v>
      </c>
      <c r="I85" s="54" t="s">
        <v>1518</v>
      </c>
      <c r="J85" s="54" t="s">
        <v>1519</v>
      </c>
      <c r="K85" s="54" t="s">
        <v>1520</v>
      </c>
      <c r="L85" s="54" t="s">
        <v>403</v>
      </c>
      <c r="M85" s="54" t="s">
        <v>663</v>
      </c>
      <c r="N85" s="99" t="s">
        <v>144</v>
      </c>
      <c r="O85" s="99" t="s">
        <v>79</v>
      </c>
      <c r="P85" s="97" t="s">
        <v>81</v>
      </c>
      <c r="Q85" s="54" t="s">
        <v>1521</v>
      </c>
      <c r="R85" s="99" t="s">
        <v>144</v>
      </c>
      <c r="S85" s="99" t="s">
        <v>79</v>
      </c>
      <c r="T85" s="97" t="s">
        <v>81</v>
      </c>
      <c r="U85" s="54" t="s">
        <v>1522</v>
      </c>
      <c r="V85" s="97" t="s">
        <v>380</v>
      </c>
      <c r="W85" s="54" t="s">
        <v>341</v>
      </c>
      <c r="X85" s="54" t="s">
        <v>341</v>
      </c>
      <c r="Y85" s="54" t="s">
        <v>341</v>
      </c>
      <c r="Z85" s="54" t="s">
        <v>341</v>
      </c>
      <c r="AA85" s="54" t="s">
        <v>341</v>
      </c>
      <c r="AB85" s="54" t="s">
        <v>1523</v>
      </c>
      <c r="AC85" s="54" t="s">
        <v>1524</v>
      </c>
      <c r="AD85" s="54" t="s">
        <v>1525</v>
      </c>
      <c r="AE85" s="54" t="s">
        <v>1526</v>
      </c>
      <c r="AF85" s="54" t="s">
        <v>1527</v>
      </c>
      <c r="AG85" s="54" t="s">
        <v>1528</v>
      </c>
      <c r="AH85" s="54" t="s">
        <v>1511</v>
      </c>
      <c r="AI85" s="54" t="s">
        <v>1529</v>
      </c>
      <c r="AJ85" s="170" t="str">
        <f t="shared" si="10"/>
        <v>Antes de controles
Desde el cuadrante de probabilidad Improbable (2) e impacto Moderado (3)
Después de controles
Hasta el cuadrante de probabilidad Rara vez (1) e impacto Menor (2)</v>
      </c>
      <c r="AK85" s="55" t="str">
        <f t="shared" si="11"/>
        <v xml:space="preserve">Antes de controles
Desde el cuadrante de probabilidad  e impacto 
Después de controles
Hasta el cuadrante de probabilidad  e impacto </v>
      </c>
      <c r="AL85" s="70">
        <v>43496</v>
      </c>
      <c r="AM85" s="71" t="s">
        <v>345</v>
      </c>
      <c r="AN85" s="76" t="s">
        <v>410</v>
      </c>
      <c r="AO85" s="68">
        <v>43594</v>
      </c>
      <c r="AP85" s="77" t="s">
        <v>956</v>
      </c>
      <c r="AQ85" s="73" t="s">
        <v>1530</v>
      </c>
      <c r="AR85" s="68">
        <v>43769</v>
      </c>
      <c r="AS85" s="71" t="s">
        <v>429</v>
      </c>
      <c r="AT85" s="76" t="s">
        <v>1531</v>
      </c>
      <c r="AU85" s="68">
        <v>43921</v>
      </c>
      <c r="AV85" s="77" t="s">
        <v>1130</v>
      </c>
      <c r="AW85" s="73" t="s">
        <v>1532</v>
      </c>
      <c r="AX85" s="68">
        <v>44025</v>
      </c>
      <c r="AY85" s="71" t="s">
        <v>351</v>
      </c>
      <c r="AZ85" s="76" t="s">
        <v>1533</v>
      </c>
      <c r="BA85" s="68" t="s">
        <v>355</v>
      </c>
      <c r="BB85" s="77" t="s">
        <v>356</v>
      </c>
      <c r="BC85" s="73" t="s">
        <v>355</v>
      </c>
      <c r="BD85" s="68" t="s">
        <v>355</v>
      </c>
      <c r="BE85" s="71" t="s">
        <v>356</v>
      </c>
      <c r="BF85" s="76" t="s">
        <v>355</v>
      </c>
      <c r="BG85" s="68" t="s">
        <v>355</v>
      </c>
      <c r="BH85" s="77" t="s">
        <v>356</v>
      </c>
      <c r="BI85" s="73" t="s">
        <v>355</v>
      </c>
      <c r="BJ85" s="68" t="s">
        <v>355</v>
      </c>
      <c r="BK85" s="71" t="s">
        <v>356</v>
      </c>
      <c r="BL85" s="76" t="s">
        <v>355</v>
      </c>
      <c r="BM85" s="68" t="s">
        <v>355</v>
      </c>
      <c r="BN85" s="77" t="s">
        <v>356</v>
      </c>
      <c r="BO85" s="73" t="s">
        <v>355</v>
      </c>
      <c r="BP85" s="68" t="s">
        <v>355</v>
      </c>
      <c r="BQ85" s="71" t="s">
        <v>356</v>
      </c>
      <c r="BR85" s="76" t="s">
        <v>355</v>
      </c>
      <c r="BS85" s="68" t="s">
        <v>355</v>
      </c>
      <c r="BT85" s="77" t="s">
        <v>356</v>
      </c>
      <c r="BU85" s="79" t="s">
        <v>355</v>
      </c>
      <c r="BV85" s="164" t="str">
        <f>IFERROR(VLOOKUP(A85,Listas!$A$2:$B$23,2,FALSE),"")</f>
        <v>Dirección de Talento Humano</v>
      </c>
      <c r="BW85" s="165">
        <f>_xlfn.NUMBERVALUE(MID(N85,LEN(N85)-1,1))</f>
        <v>1</v>
      </c>
      <c r="BX85" s="165">
        <f>_xlfn.NUMBERVALUE(MID(O85,LEN(O85)-1,1))</f>
        <v>4</v>
      </c>
      <c r="BY85" s="165">
        <f t="shared" si="12"/>
        <v>1</v>
      </c>
      <c r="BZ85" s="165">
        <f t="shared" si="13"/>
        <v>4</v>
      </c>
      <c r="CA85" s="97">
        <f>ROUND(AVERAGEIFS(BW:BW,A:A,A85),0)</f>
        <v>2</v>
      </c>
      <c r="CB85" s="97" t="str">
        <f t="shared" si="14"/>
        <v>Improbable (2)</v>
      </c>
      <c r="CC85" s="97">
        <f>ROUND(AVERAGEIFS(BX:BX,A:A,A85),0)</f>
        <v>3</v>
      </c>
      <c r="CD85" s="97" t="str">
        <f t="shared" si="15"/>
        <v>Moderado (3)</v>
      </c>
      <c r="CE85" s="97">
        <f>ROUND(AVERAGEIFS(BY:BY,A:A,A85),0)</f>
        <v>1</v>
      </c>
      <c r="CF85" s="97" t="str">
        <f t="shared" si="16"/>
        <v>Rara vez (1)</v>
      </c>
      <c r="CG85" s="97">
        <f>ROUND(AVERAGEIFS(BZ:BZ,A:A,A85),0)</f>
        <v>2</v>
      </c>
      <c r="CH85" s="97" t="str">
        <f t="shared" si="17"/>
        <v>Menor (2)</v>
      </c>
      <c r="CI85" s="97" t="str">
        <f t="shared" si="18"/>
        <v>Antes de controles
Desde el cuadrante de probabilidad Improbable (2) e impacto Moderado (3)
Después de controles
Hasta el cuadrante de probabilidad Rara vez (1) e impacto Menor (2)</v>
      </c>
      <c r="CR85" s="97" t="str">
        <f t="shared" si="19"/>
        <v xml:space="preserve">Antes de controles
Desde el cuadrante de probabilidad  e impacto 
Después de controles
Hasta el cuadrante de probabilidad  e impacto </v>
      </c>
    </row>
    <row r="86" spans="1:96" ht="409.5" customHeight="1" x14ac:dyDescent="0.2">
      <c r="A86" s="54" t="s">
        <v>321</v>
      </c>
      <c r="B86" s="100" t="s">
        <v>1534</v>
      </c>
      <c r="C86" s="58" t="s">
        <v>68</v>
      </c>
      <c r="D86" s="56" t="s">
        <v>1535</v>
      </c>
      <c r="E86" s="97" t="s">
        <v>64</v>
      </c>
      <c r="F86" s="97" t="s">
        <v>136</v>
      </c>
      <c r="G86" s="54" t="s">
        <v>1536</v>
      </c>
      <c r="H86" s="54" t="s">
        <v>1537</v>
      </c>
      <c r="I86" s="54" t="s">
        <v>1538</v>
      </c>
      <c r="J86" s="54" t="s">
        <v>1539</v>
      </c>
      <c r="K86" s="54" t="s">
        <v>335</v>
      </c>
      <c r="L86" s="54" t="s">
        <v>336</v>
      </c>
      <c r="M86" s="54" t="s">
        <v>663</v>
      </c>
      <c r="N86" s="99" t="s">
        <v>144</v>
      </c>
      <c r="O86" s="99" t="s">
        <v>79</v>
      </c>
      <c r="P86" s="97" t="s">
        <v>81</v>
      </c>
      <c r="Q86" s="54" t="s">
        <v>1540</v>
      </c>
      <c r="R86" s="99" t="s">
        <v>144</v>
      </c>
      <c r="S86" s="99" t="s">
        <v>79</v>
      </c>
      <c r="T86" s="97" t="s">
        <v>81</v>
      </c>
      <c r="U86" s="54" t="s">
        <v>1522</v>
      </c>
      <c r="V86" s="97" t="s">
        <v>380</v>
      </c>
      <c r="W86" s="54" t="s">
        <v>341</v>
      </c>
      <c r="X86" s="54" t="s">
        <v>341</v>
      </c>
      <c r="Y86" s="54" t="s">
        <v>341</v>
      </c>
      <c r="Z86" s="54" t="s">
        <v>341</v>
      </c>
      <c r="AA86" s="54" t="s">
        <v>341</v>
      </c>
      <c r="AB86" s="54" t="s">
        <v>1541</v>
      </c>
      <c r="AC86" s="54" t="s">
        <v>1542</v>
      </c>
      <c r="AD86" s="54" t="s">
        <v>1543</v>
      </c>
      <c r="AE86" s="54" t="s">
        <v>1526</v>
      </c>
      <c r="AF86" s="54" t="s">
        <v>1527</v>
      </c>
      <c r="AG86" s="54" t="s">
        <v>1544</v>
      </c>
      <c r="AH86" s="54" t="s">
        <v>1545</v>
      </c>
      <c r="AI86" s="54" t="s">
        <v>1546</v>
      </c>
      <c r="AJ86" s="170" t="str">
        <f t="shared" si="10"/>
        <v>Antes de controles
Desde el cuadrante de probabilidad Improbable (2) e impacto Moderado (3)
Después de controles
Hasta el cuadrante de probabilidad Rara vez (1) e impacto Menor (2)</v>
      </c>
      <c r="AK86" s="55" t="str">
        <f t="shared" si="11"/>
        <v xml:space="preserve">Antes de controles
Desde el cuadrante de probabilidad  e impacto 
Después de controles
Hasta el cuadrante de probabilidad  e impacto </v>
      </c>
      <c r="AL86" s="70">
        <v>43496</v>
      </c>
      <c r="AM86" s="71" t="s">
        <v>345</v>
      </c>
      <c r="AN86" s="76" t="s">
        <v>410</v>
      </c>
      <c r="AO86" s="68">
        <v>43593</v>
      </c>
      <c r="AP86" s="77" t="s">
        <v>956</v>
      </c>
      <c r="AQ86" s="73" t="s">
        <v>1547</v>
      </c>
      <c r="AR86" s="68">
        <v>43769</v>
      </c>
      <c r="AS86" s="71" t="s">
        <v>392</v>
      </c>
      <c r="AT86" s="76" t="s">
        <v>1548</v>
      </c>
      <c r="AU86" s="68">
        <v>43921</v>
      </c>
      <c r="AV86" s="77" t="s">
        <v>1130</v>
      </c>
      <c r="AW86" s="73" t="s">
        <v>1549</v>
      </c>
      <c r="AX86" s="68">
        <v>44025</v>
      </c>
      <c r="AY86" s="71" t="s">
        <v>351</v>
      </c>
      <c r="AZ86" s="76" t="s">
        <v>1550</v>
      </c>
      <c r="BA86" s="68" t="s">
        <v>355</v>
      </c>
      <c r="BB86" s="77" t="s">
        <v>356</v>
      </c>
      <c r="BC86" s="73" t="s">
        <v>355</v>
      </c>
      <c r="BD86" s="68" t="s">
        <v>355</v>
      </c>
      <c r="BE86" s="71" t="s">
        <v>356</v>
      </c>
      <c r="BF86" s="76" t="s">
        <v>355</v>
      </c>
      <c r="BG86" s="68" t="s">
        <v>355</v>
      </c>
      <c r="BH86" s="77" t="s">
        <v>356</v>
      </c>
      <c r="BI86" s="73" t="s">
        <v>355</v>
      </c>
      <c r="BJ86" s="68" t="s">
        <v>355</v>
      </c>
      <c r="BK86" s="71" t="s">
        <v>356</v>
      </c>
      <c r="BL86" s="76" t="s">
        <v>355</v>
      </c>
      <c r="BM86" s="68" t="s">
        <v>355</v>
      </c>
      <c r="BN86" s="77" t="s">
        <v>356</v>
      </c>
      <c r="BO86" s="73" t="s">
        <v>355</v>
      </c>
      <c r="BP86" s="68" t="s">
        <v>355</v>
      </c>
      <c r="BQ86" s="71" t="s">
        <v>356</v>
      </c>
      <c r="BR86" s="76" t="s">
        <v>355</v>
      </c>
      <c r="BS86" s="68" t="s">
        <v>355</v>
      </c>
      <c r="BT86" s="77" t="s">
        <v>356</v>
      </c>
      <c r="BU86" s="79" t="s">
        <v>355</v>
      </c>
      <c r="BV86" s="164" t="str">
        <f>IFERROR(VLOOKUP(A86,Listas!$A$2:$B$23,2,FALSE),"")</f>
        <v>Dirección de Talento Humano</v>
      </c>
      <c r="BW86" s="165">
        <f>_xlfn.NUMBERVALUE(MID(N86,LEN(N86)-1,1))</f>
        <v>1</v>
      </c>
      <c r="BX86" s="165">
        <f>_xlfn.NUMBERVALUE(MID(O86,LEN(O86)-1,1))</f>
        <v>4</v>
      </c>
      <c r="BY86" s="165">
        <f t="shared" si="12"/>
        <v>1</v>
      </c>
      <c r="BZ86" s="165">
        <f t="shared" si="13"/>
        <v>4</v>
      </c>
      <c r="CA86" s="97">
        <f>ROUND(AVERAGEIFS(BW:BW,A:A,A86),0)</f>
        <v>2</v>
      </c>
      <c r="CB86" s="97" t="str">
        <f t="shared" si="14"/>
        <v>Improbable (2)</v>
      </c>
      <c r="CC86" s="97">
        <f>ROUND(AVERAGEIFS(BX:BX,A:A,A86),0)</f>
        <v>3</v>
      </c>
      <c r="CD86" s="97" t="str">
        <f t="shared" si="15"/>
        <v>Moderado (3)</v>
      </c>
      <c r="CE86" s="97">
        <f>ROUND(AVERAGEIFS(BY:BY,A:A,A86),0)</f>
        <v>1</v>
      </c>
      <c r="CF86" s="97" t="str">
        <f t="shared" si="16"/>
        <v>Rara vez (1)</v>
      </c>
      <c r="CG86" s="97">
        <f>ROUND(AVERAGEIFS(BZ:BZ,A:A,A86),0)</f>
        <v>2</v>
      </c>
      <c r="CH86" s="97" t="str">
        <f t="shared" si="17"/>
        <v>Menor (2)</v>
      </c>
      <c r="CI86" s="97" t="str">
        <f t="shared" si="18"/>
        <v>Antes de controles
Desde el cuadrante de probabilidad Improbable (2) e impacto Moderado (3)
Después de controles
Hasta el cuadrante de probabilidad Rara vez (1) e impacto Menor (2)</v>
      </c>
      <c r="CR86" s="97" t="str">
        <f t="shared" si="19"/>
        <v xml:space="preserve">Antes de controles
Desde el cuadrante de probabilidad  e impacto 
Después de controles
Hasta el cuadrante de probabilidad  e impacto </v>
      </c>
    </row>
    <row r="87" spans="1:96" ht="409.5" customHeight="1" x14ac:dyDescent="0.2">
      <c r="A87" s="54" t="s">
        <v>321</v>
      </c>
      <c r="B87" s="100" t="s">
        <v>1551</v>
      </c>
      <c r="C87" s="58" t="s">
        <v>39</v>
      </c>
      <c r="D87" s="56" t="s">
        <v>1552</v>
      </c>
      <c r="E87" s="97" t="s">
        <v>35</v>
      </c>
      <c r="F87" s="97" t="s">
        <v>92</v>
      </c>
      <c r="G87" s="54" t="s">
        <v>1553</v>
      </c>
      <c r="H87" s="54" t="s">
        <v>1554</v>
      </c>
      <c r="I87" s="54" t="s">
        <v>1555</v>
      </c>
      <c r="J87" s="54" t="s">
        <v>1507</v>
      </c>
      <c r="K87" s="54" t="s">
        <v>335</v>
      </c>
      <c r="L87" s="54" t="s">
        <v>994</v>
      </c>
      <c r="M87" s="54" t="s">
        <v>663</v>
      </c>
      <c r="N87" s="99" t="s">
        <v>144</v>
      </c>
      <c r="O87" s="99" t="s">
        <v>104</v>
      </c>
      <c r="P87" s="97" t="s">
        <v>105</v>
      </c>
      <c r="Q87" s="54" t="s">
        <v>1556</v>
      </c>
      <c r="R87" s="99" t="s">
        <v>144</v>
      </c>
      <c r="S87" s="99" t="s">
        <v>145</v>
      </c>
      <c r="T87" s="97" t="s">
        <v>126</v>
      </c>
      <c r="U87" s="54" t="s">
        <v>1557</v>
      </c>
      <c r="V87" s="97" t="s">
        <v>340</v>
      </c>
      <c r="W87" s="54" t="s">
        <v>341</v>
      </c>
      <c r="X87" s="54" t="s">
        <v>341</v>
      </c>
      <c r="Y87" s="54" t="s">
        <v>341</v>
      </c>
      <c r="Z87" s="54" t="s">
        <v>341</v>
      </c>
      <c r="AA87" s="54" t="s">
        <v>341</v>
      </c>
      <c r="AB87" s="54" t="s">
        <v>341</v>
      </c>
      <c r="AC87" s="54" t="s">
        <v>341</v>
      </c>
      <c r="AD87" s="54" t="s">
        <v>341</v>
      </c>
      <c r="AE87" s="54" t="s">
        <v>341</v>
      </c>
      <c r="AF87" s="54" t="s">
        <v>341</v>
      </c>
      <c r="AG87" s="54" t="s">
        <v>1558</v>
      </c>
      <c r="AH87" s="54" t="s">
        <v>1559</v>
      </c>
      <c r="AI87" s="54" t="s">
        <v>1560</v>
      </c>
      <c r="AJ87" s="170" t="str">
        <f t="shared" si="10"/>
        <v>Antes de controles
Desde el cuadrante de probabilidad Improbable (2) e impacto Moderado (3)
Después de controles
Hasta el cuadrante de probabilidad Rara vez (1) e impacto Menor (2)</v>
      </c>
      <c r="AK87" s="55" t="str">
        <f t="shared" si="11"/>
        <v xml:space="preserve">Antes de controles
Desde el cuadrante de probabilidad  e impacto 
Después de controles
Hasta el cuadrante de probabilidad  e impacto </v>
      </c>
      <c r="AL87" s="70">
        <v>43921</v>
      </c>
      <c r="AM87" s="71" t="s">
        <v>345</v>
      </c>
      <c r="AN87" s="76" t="s">
        <v>1489</v>
      </c>
      <c r="AO87" s="68" t="s">
        <v>355</v>
      </c>
      <c r="AP87" s="77" t="s">
        <v>356</v>
      </c>
      <c r="AQ87" s="73" t="s">
        <v>355</v>
      </c>
      <c r="AR87" s="68" t="s">
        <v>355</v>
      </c>
      <c r="AS87" s="71" t="s">
        <v>356</v>
      </c>
      <c r="AT87" s="76" t="s">
        <v>355</v>
      </c>
      <c r="AU87" s="68" t="s">
        <v>355</v>
      </c>
      <c r="AV87" s="77" t="s">
        <v>356</v>
      </c>
      <c r="AW87" s="73" t="s">
        <v>355</v>
      </c>
      <c r="AX87" s="68" t="s">
        <v>355</v>
      </c>
      <c r="AY87" s="71" t="s">
        <v>356</v>
      </c>
      <c r="AZ87" s="76" t="s">
        <v>355</v>
      </c>
      <c r="BA87" s="68" t="s">
        <v>355</v>
      </c>
      <c r="BB87" s="77" t="s">
        <v>356</v>
      </c>
      <c r="BC87" s="73" t="s">
        <v>355</v>
      </c>
      <c r="BD87" s="68" t="s">
        <v>355</v>
      </c>
      <c r="BE87" s="71" t="s">
        <v>356</v>
      </c>
      <c r="BF87" s="76" t="s">
        <v>355</v>
      </c>
      <c r="BG87" s="68" t="s">
        <v>355</v>
      </c>
      <c r="BH87" s="77" t="s">
        <v>356</v>
      </c>
      <c r="BI87" s="73" t="s">
        <v>355</v>
      </c>
      <c r="BJ87" s="68" t="s">
        <v>355</v>
      </c>
      <c r="BK87" s="71" t="s">
        <v>356</v>
      </c>
      <c r="BL87" s="76" t="s">
        <v>355</v>
      </c>
      <c r="BM87" s="68" t="s">
        <v>355</v>
      </c>
      <c r="BN87" s="77" t="s">
        <v>356</v>
      </c>
      <c r="BO87" s="73" t="s">
        <v>355</v>
      </c>
      <c r="BP87" s="68" t="s">
        <v>355</v>
      </c>
      <c r="BQ87" s="71" t="s">
        <v>356</v>
      </c>
      <c r="BR87" s="76" t="s">
        <v>355</v>
      </c>
      <c r="BS87" s="68" t="s">
        <v>355</v>
      </c>
      <c r="BT87" s="77" t="s">
        <v>356</v>
      </c>
      <c r="BU87" s="79" t="s">
        <v>355</v>
      </c>
      <c r="BV87" s="164" t="str">
        <f>IFERROR(VLOOKUP(A87,Listas!$A$2:$B$23,2,FALSE),"")</f>
        <v>Dirección de Talento Humano</v>
      </c>
      <c r="BW87" s="165">
        <f>_xlfn.NUMBERVALUE(MID(N87,LEN(N87)-1,1))</f>
        <v>1</v>
      </c>
      <c r="BX87" s="165">
        <f>_xlfn.NUMBERVALUE(MID(O87,LEN(O87)-1,1))</f>
        <v>3</v>
      </c>
      <c r="BY87" s="165">
        <f t="shared" si="12"/>
        <v>1</v>
      </c>
      <c r="BZ87" s="165">
        <f t="shared" si="13"/>
        <v>1</v>
      </c>
      <c r="CA87" s="97">
        <f>ROUND(AVERAGEIFS(BW:BW,A:A,A87),0)</f>
        <v>2</v>
      </c>
      <c r="CB87" s="97" t="str">
        <f t="shared" si="14"/>
        <v>Improbable (2)</v>
      </c>
      <c r="CC87" s="97">
        <f>ROUND(AVERAGEIFS(BX:BX,A:A,A87),0)</f>
        <v>3</v>
      </c>
      <c r="CD87" s="97" t="str">
        <f t="shared" si="15"/>
        <v>Moderado (3)</v>
      </c>
      <c r="CE87" s="97">
        <f>ROUND(AVERAGEIFS(BY:BY,A:A,A87),0)</f>
        <v>1</v>
      </c>
      <c r="CF87" s="97" t="str">
        <f t="shared" si="16"/>
        <v>Rara vez (1)</v>
      </c>
      <c r="CG87" s="97">
        <f>ROUND(AVERAGEIFS(BZ:BZ,A:A,A87),0)</f>
        <v>2</v>
      </c>
      <c r="CH87" s="97" t="str">
        <f t="shared" si="17"/>
        <v>Menor (2)</v>
      </c>
      <c r="CI87" s="97" t="str">
        <f t="shared" si="18"/>
        <v>Antes de controles
Desde el cuadrante de probabilidad Improbable (2) e impacto Moderado (3)
Después de controles
Hasta el cuadrante de probabilidad Rara vez (1) e impacto Menor (2)</v>
      </c>
      <c r="CR87" s="97" t="str">
        <f t="shared" si="19"/>
        <v xml:space="preserve">Antes de controles
Desde el cuadrante de probabilidad  e impacto 
Después de controles
Hasta el cuadrante de probabilidad  e impacto </v>
      </c>
    </row>
    <row r="88" spans="1:96" ht="409.5" customHeight="1" x14ac:dyDescent="0.2">
      <c r="A88" s="54" t="s">
        <v>321</v>
      </c>
      <c r="B88" s="100" t="s">
        <v>1561</v>
      </c>
      <c r="C88" s="58" t="s">
        <v>133</v>
      </c>
      <c r="D88" s="56" t="s">
        <v>1562</v>
      </c>
      <c r="E88" s="97" t="s">
        <v>35</v>
      </c>
      <c r="F88" s="97" t="s">
        <v>92</v>
      </c>
      <c r="G88" s="54" t="s">
        <v>1563</v>
      </c>
      <c r="H88" s="54" t="s">
        <v>1564</v>
      </c>
      <c r="I88" s="54" t="s">
        <v>1565</v>
      </c>
      <c r="J88" s="54" t="s">
        <v>1507</v>
      </c>
      <c r="K88" s="54" t="s">
        <v>335</v>
      </c>
      <c r="L88" s="54" t="s">
        <v>403</v>
      </c>
      <c r="M88" s="54" t="s">
        <v>663</v>
      </c>
      <c r="N88" s="99" t="s">
        <v>144</v>
      </c>
      <c r="O88" s="99" t="s">
        <v>104</v>
      </c>
      <c r="P88" s="97" t="s">
        <v>105</v>
      </c>
      <c r="Q88" s="54" t="s">
        <v>1566</v>
      </c>
      <c r="R88" s="99" t="s">
        <v>144</v>
      </c>
      <c r="S88" s="99" t="s">
        <v>145</v>
      </c>
      <c r="T88" s="97" t="s">
        <v>126</v>
      </c>
      <c r="U88" s="54" t="s">
        <v>1567</v>
      </c>
      <c r="V88" s="97" t="s">
        <v>340</v>
      </c>
      <c r="W88" s="54" t="s">
        <v>341</v>
      </c>
      <c r="X88" s="54" t="s">
        <v>341</v>
      </c>
      <c r="Y88" s="54" t="s">
        <v>341</v>
      </c>
      <c r="Z88" s="54" t="s">
        <v>341</v>
      </c>
      <c r="AA88" s="54" t="s">
        <v>341</v>
      </c>
      <c r="AB88" s="54" t="s">
        <v>341</v>
      </c>
      <c r="AC88" s="54" t="s">
        <v>341</v>
      </c>
      <c r="AD88" s="54" t="s">
        <v>341</v>
      </c>
      <c r="AE88" s="54" t="s">
        <v>341</v>
      </c>
      <c r="AF88" s="54" t="s">
        <v>341</v>
      </c>
      <c r="AG88" s="54" t="s">
        <v>1568</v>
      </c>
      <c r="AH88" s="54" t="s">
        <v>1569</v>
      </c>
      <c r="AI88" s="54" t="s">
        <v>1570</v>
      </c>
      <c r="AJ88" s="170" t="str">
        <f t="shared" si="10"/>
        <v>Antes de controles
Desde el cuadrante de probabilidad Improbable (2) e impacto Moderado (3)
Después de controles
Hasta el cuadrante de probabilidad Rara vez (1) e impacto Menor (2)</v>
      </c>
      <c r="AK88" s="55" t="str">
        <f t="shared" si="11"/>
        <v xml:space="preserve">Antes de controles
Desde el cuadrante de probabilidad  e impacto 
Después de controles
Hasta el cuadrante de probabilidad  e impacto </v>
      </c>
      <c r="AL88" s="70">
        <v>43921</v>
      </c>
      <c r="AM88" s="71" t="s">
        <v>345</v>
      </c>
      <c r="AN88" s="76" t="s">
        <v>1489</v>
      </c>
      <c r="AO88" s="68" t="s">
        <v>355</v>
      </c>
      <c r="AP88" s="77" t="s">
        <v>356</v>
      </c>
      <c r="AQ88" s="73" t="s">
        <v>355</v>
      </c>
      <c r="AR88" s="68" t="s">
        <v>355</v>
      </c>
      <c r="AS88" s="71" t="s">
        <v>356</v>
      </c>
      <c r="AT88" s="76" t="s">
        <v>355</v>
      </c>
      <c r="AU88" s="68" t="s">
        <v>355</v>
      </c>
      <c r="AV88" s="77" t="s">
        <v>356</v>
      </c>
      <c r="AW88" s="73" t="s">
        <v>355</v>
      </c>
      <c r="AX88" s="68" t="s">
        <v>355</v>
      </c>
      <c r="AY88" s="71" t="s">
        <v>356</v>
      </c>
      <c r="AZ88" s="76" t="s">
        <v>355</v>
      </c>
      <c r="BA88" s="68" t="s">
        <v>355</v>
      </c>
      <c r="BB88" s="77" t="s">
        <v>356</v>
      </c>
      <c r="BC88" s="73" t="s">
        <v>355</v>
      </c>
      <c r="BD88" s="68" t="s">
        <v>355</v>
      </c>
      <c r="BE88" s="71" t="s">
        <v>356</v>
      </c>
      <c r="BF88" s="76" t="s">
        <v>355</v>
      </c>
      <c r="BG88" s="68" t="s">
        <v>355</v>
      </c>
      <c r="BH88" s="77" t="s">
        <v>356</v>
      </c>
      <c r="BI88" s="73" t="s">
        <v>355</v>
      </c>
      <c r="BJ88" s="68" t="s">
        <v>355</v>
      </c>
      <c r="BK88" s="71" t="s">
        <v>356</v>
      </c>
      <c r="BL88" s="76" t="s">
        <v>355</v>
      </c>
      <c r="BM88" s="68" t="s">
        <v>355</v>
      </c>
      <c r="BN88" s="77" t="s">
        <v>356</v>
      </c>
      <c r="BO88" s="73" t="s">
        <v>355</v>
      </c>
      <c r="BP88" s="68" t="s">
        <v>355</v>
      </c>
      <c r="BQ88" s="71" t="s">
        <v>356</v>
      </c>
      <c r="BR88" s="76" t="s">
        <v>355</v>
      </c>
      <c r="BS88" s="68" t="s">
        <v>355</v>
      </c>
      <c r="BT88" s="77" t="s">
        <v>356</v>
      </c>
      <c r="BU88" s="79" t="s">
        <v>355</v>
      </c>
      <c r="BV88" s="164" t="str">
        <f>IFERROR(VLOOKUP(A88,Listas!$A$2:$B$23,2,FALSE),"")</f>
        <v>Dirección de Talento Humano</v>
      </c>
      <c r="BW88" s="165">
        <f>_xlfn.NUMBERVALUE(MID(N88,LEN(N88)-1,1))</f>
        <v>1</v>
      </c>
      <c r="BX88" s="165">
        <f>_xlfn.NUMBERVALUE(MID(O88,LEN(O88)-1,1))</f>
        <v>3</v>
      </c>
      <c r="BY88" s="165">
        <f t="shared" si="12"/>
        <v>1</v>
      </c>
      <c r="BZ88" s="165">
        <f t="shared" si="13"/>
        <v>1</v>
      </c>
      <c r="CA88" s="97">
        <f>ROUND(AVERAGEIFS(BW:BW,A:A,A88),0)</f>
        <v>2</v>
      </c>
      <c r="CB88" s="97" t="str">
        <f t="shared" si="14"/>
        <v>Improbable (2)</v>
      </c>
      <c r="CC88" s="97">
        <f>ROUND(AVERAGEIFS(BX:BX,A:A,A88),0)</f>
        <v>3</v>
      </c>
      <c r="CD88" s="97" t="str">
        <f t="shared" si="15"/>
        <v>Moderado (3)</v>
      </c>
      <c r="CE88" s="97">
        <f>ROUND(AVERAGEIFS(BY:BY,A:A,A88),0)</f>
        <v>1</v>
      </c>
      <c r="CF88" s="97" t="str">
        <f t="shared" si="16"/>
        <v>Rara vez (1)</v>
      </c>
      <c r="CG88" s="97">
        <f>ROUND(AVERAGEIFS(BZ:BZ,A:A,A88),0)</f>
        <v>2</v>
      </c>
      <c r="CH88" s="97" t="str">
        <f t="shared" si="17"/>
        <v>Menor (2)</v>
      </c>
      <c r="CI88" s="97" t="str">
        <f t="shared" si="18"/>
        <v>Antes de controles
Desde el cuadrante de probabilidad Improbable (2) e impacto Moderado (3)
Después de controles
Hasta el cuadrante de probabilidad Rara vez (1) e impacto Menor (2)</v>
      </c>
      <c r="CR88" s="97" t="str">
        <f t="shared" si="19"/>
        <v xml:space="preserve">Antes de controles
Desde el cuadrante de probabilidad  e impacto 
Después de controles
Hasta el cuadrante de probabilidad  e impacto </v>
      </c>
    </row>
    <row r="89" spans="1:96" ht="409.5" customHeight="1" x14ac:dyDescent="0.2">
      <c r="A89" s="54" t="s">
        <v>321</v>
      </c>
      <c r="B89" s="100" t="s">
        <v>1571</v>
      </c>
      <c r="C89" s="58" t="s">
        <v>133</v>
      </c>
      <c r="D89" s="56" t="s">
        <v>1572</v>
      </c>
      <c r="E89" s="97" t="s">
        <v>35</v>
      </c>
      <c r="F89" s="97" t="s">
        <v>92</v>
      </c>
      <c r="G89" s="153" t="s">
        <v>1573</v>
      </c>
      <c r="H89" s="54" t="s">
        <v>1574</v>
      </c>
      <c r="I89" s="153" t="s">
        <v>1575</v>
      </c>
      <c r="J89" s="54" t="s">
        <v>1507</v>
      </c>
      <c r="K89" s="54" t="s">
        <v>335</v>
      </c>
      <c r="L89" s="54" t="s">
        <v>336</v>
      </c>
      <c r="M89" s="54" t="s">
        <v>663</v>
      </c>
      <c r="N89" s="99" t="s">
        <v>144</v>
      </c>
      <c r="O89" s="99" t="s">
        <v>104</v>
      </c>
      <c r="P89" s="97" t="s">
        <v>105</v>
      </c>
      <c r="Q89" s="54" t="s">
        <v>1576</v>
      </c>
      <c r="R89" s="99" t="s">
        <v>144</v>
      </c>
      <c r="S89" s="99" t="s">
        <v>145</v>
      </c>
      <c r="T89" s="97" t="s">
        <v>126</v>
      </c>
      <c r="U89" s="54" t="s">
        <v>1577</v>
      </c>
      <c r="V89" s="97" t="s">
        <v>340</v>
      </c>
      <c r="W89" s="54" t="s">
        <v>341</v>
      </c>
      <c r="X89" s="54" t="s">
        <v>341</v>
      </c>
      <c r="Y89" s="54" t="s">
        <v>341</v>
      </c>
      <c r="Z89" s="54" t="s">
        <v>341</v>
      </c>
      <c r="AA89" s="54" t="s">
        <v>341</v>
      </c>
      <c r="AB89" s="54" t="s">
        <v>341</v>
      </c>
      <c r="AC89" s="54" t="s">
        <v>341</v>
      </c>
      <c r="AD89" s="54" t="s">
        <v>341</v>
      </c>
      <c r="AE89" s="54" t="s">
        <v>341</v>
      </c>
      <c r="AF89" s="54" t="s">
        <v>341</v>
      </c>
      <c r="AG89" s="54" t="s">
        <v>1578</v>
      </c>
      <c r="AH89" s="54" t="s">
        <v>1569</v>
      </c>
      <c r="AI89" s="54" t="s">
        <v>1579</v>
      </c>
      <c r="AJ89" s="170" t="str">
        <f t="shared" si="10"/>
        <v>Antes de controles
Desde el cuadrante de probabilidad Improbable (2) e impacto Moderado (3)
Después de controles
Hasta el cuadrante de probabilidad Rara vez (1) e impacto Menor (2)</v>
      </c>
      <c r="AK89" s="55" t="str">
        <f t="shared" si="11"/>
        <v xml:space="preserve">Antes de controles
Desde el cuadrante de probabilidad  e impacto 
Después de controles
Hasta el cuadrante de probabilidad  e impacto </v>
      </c>
      <c r="AL89" s="70">
        <v>43921</v>
      </c>
      <c r="AM89" s="71" t="s">
        <v>345</v>
      </c>
      <c r="AN89" s="76" t="s">
        <v>1489</v>
      </c>
      <c r="AO89" s="68" t="s">
        <v>355</v>
      </c>
      <c r="AP89" s="77" t="s">
        <v>356</v>
      </c>
      <c r="AQ89" s="73" t="s">
        <v>355</v>
      </c>
      <c r="AR89" s="68" t="s">
        <v>355</v>
      </c>
      <c r="AS89" s="71" t="s">
        <v>356</v>
      </c>
      <c r="AT89" s="76" t="s">
        <v>355</v>
      </c>
      <c r="AU89" s="68" t="s">
        <v>355</v>
      </c>
      <c r="AV89" s="77" t="s">
        <v>356</v>
      </c>
      <c r="AW89" s="73" t="s">
        <v>355</v>
      </c>
      <c r="AX89" s="68" t="s">
        <v>355</v>
      </c>
      <c r="AY89" s="71" t="s">
        <v>356</v>
      </c>
      <c r="AZ89" s="76" t="s">
        <v>355</v>
      </c>
      <c r="BA89" s="68" t="s">
        <v>355</v>
      </c>
      <c r="BB89" s="77" t="s">
        <v>356</v>
      </c>
      <c r="BC89" s="73" t="s">
        <v>355</v>
      </c>
      <c r="BD89" s="68" t="s">
        <v>355</v>
      </c>
      <c r="BE89" s="71" t="s">
        <v>356</v>
      </c>
      <c r="BF89" s="76" t="s">
        <v>355</v>
      </c>
      <c r="BG89" s="68" t="s">
        <v>355</v>
      </c>
      <c r="BH89" s="77" t="s">
        <v>356</v>
      </c>
      <c r="BI89" s="73" t="s">
        <v>355</v>
      </c>
      <c r="BJ89" s="68" t="s">
        <v>355</v>
      </c>
      <c r="BK89" s="71" t="s">
        <v>356</v>
      </c>
      <c r="BL89" s="76" t="s">
        <v>355</v>
      </c>
      <c r="BM89" s="68" t="s">
        <v>355</v>
      </c>
      <c r="BN89" s="77" t="s">
        <v>356</v>
      </c>
      <c r="BO89" s="73" t="s">
        <v>355</v>
      </c>
      <c r="BP89" s="68" t="s">
        <v>355</v>
      </c>
      <c r="BQ89" s="71" t="s">
        <v>356</v>
      </c>
      <c r="BR89" s="76" t="s">
        <v>355</v>
      </c>
      <c r="BS89" s="68" t="s">
        <v>355</v>
      </c>
      <c r="BT89" s="77" t="s">
        <v>356</v>
      </c>
      <c r="BU89" s="79" t="s">
        <v>355</v>
      </c>
      <c r="BV89" s="164" t="str">
        <f>IFERROR(VLOOKUP(A89,Listas!$A$2:$B$23,2,FALSE),"")</f>
        <v>Dirección de Talento Humano</v>
      </c>
      <c r="BW89" s="165">
        <f>_xlfn.NUMBERVALUE(MID(N89,LEN(N89)-1,1))</f>
        <v>1</v>
      </c>
      <c r="BX89" s="165">
        <f>_xlfn.NUMBERVALUE(MID(O89,LEN(O89)-1,1))</f>
        <v>3</v>
      </c>
      <c r="BY89" s="165">
        <f t="shared" si="12"/>
        <v>1</v>
      </c>
      <c r="BZ89" s="165">
        <f t="shared" si="13"/>
        <v>1</v>
      </c>
      <c r="CA89" s="97">
        <f>ROUND(AVERAGEIFS(BW:BW,A:A,A89),0)</f>
        <v>2</v>
      </c>
      <c r="CB89" s="97" t="str">
        <f t="shared" si="14"/>
        <v>Improbable (2)</v>
      </c>
      <c r="CC89" s="97">
        <f>ROUND(AVERAGEIFS(BX:BX,A:A,A89),0)</f>
        <v>3</v>
      </c>
      <c r="CD89" s="97" t="str">
        <f t="shared" si="15"/>
        <v>Moderado (3)</v>
      </c>
      <c r="CE89" s="97">
        <f>ROUND(AVERAGEIFS(BY:BY,A:A,A89),0)</f>
        <v>1</v>
      </c>
      <c r="CF89" s="97" t="str">
        <f t="shared" si="16"/>
        <v>Rara vez (1)</v>
      </c>
      <c r="CG89" s="97">
        <f>ROUND(AVERAGEIFS(BZ:BZ,A:A,A89),0)</f>
        <v>2</v>
      </c>
      <c r="CH89" s="97" t="str">
        <f t="shared" si="17"/>
        <v>Menor (2)</v>
      </c>
      <c r="CI89" s="97" t="str">
        <f t="shared" si="18"/>
        <v>Antes de controles
Desde el cuadrante de probabilidad Improbable (2) e impacto Moderado (3)
Después de controles
Hasta el cuadrante de probabilidad Rara vez (1) e impacto Menor (2)</v>
      </c>
      <c r="CR89" s="97" t="str">
        <f t="shared" si="19"/>
        <v xml:space="preserve">Antes de controles
Desde el cuadrante de probabilidad  e impacto 
Después de controles
Hasta el cuadrante de probabilidad  e impacto </v>
      </c>
    </row>
    <row r="90" spans="1:96" ht="409.5" customHeight="1" x14ac:dyDescent="0.2">
      <c r="A90" s="54" t="s">
        <v>322</v>
      </c>
      <c r="B90" s="100" t="s">
        <v>1580</v>
      </c>
      <c r="C90" s="58" t="s">
        <v>93</v>
      </c>
      <c r="D90" s="56" t="s">
        <v>1581</v>
      </c>
      <c r="E90" s="97" t="s">
        <v>35</v>
      </c>
      <c r="F90" s="97" t="s">
        <v>136</v>
      </c>
      <c r="G90" s="54" t="s">
        <v>1582</v>
      </c>
      <c r="H90" s="54" t="s">
        <v>1583</v>
      </c>
      <c r="I90" s="54" t="s">
        <v>1584</v>
      </c>
      <c r="J90" s="54" t="s">
        <v>678</v>
      </c>
      <c r="K90" s="54" t="s">
        <v>335</v>
      </c>
      <c r="L90" s="54" t="s">
        <v>336</v>
      </c>
      <c r="M90" s="54" t="s">
        <v>422</v>
      </c>
      <c r="N90" s="99" t="s">
        <v>144</v>
      </c>
      <c r="O90" s="99" t="s">
        <v>104</v>
      </c>
      <c r="P90" s="97" t="s">
        <v>105</v>
      </c>
      <c r="Q90" s="54" t="s">
        <v>1585</v>
      </c>
      <c r="R90" s="99" t="s">
        <v>144</v>
      </c>
      <c r="S90" s="99" t="s">
        <v>145</v>
      </c>
      <c r="T90" s="97" t="s">
        <v>126</v>
      </c>
      <c r="U90" s="54" t="s">
        <v>1586</v>
      </c>
      <c r="V90" s="97" t="s">
        <v>340</v>
      </c>
      <c r="W90" s="54" t="s">
        <v>341</v>
      </c>
      <c r="X90" s="54" t="s">
        <v>341</v>
      </c>
      <c r="Y90" s="54" t="s">
        <v>341</v>
      </c>
      <c r="Z90" s="54" t="s">
        <v>341</v>
      </c>
      <c r="AA90" s="54" t="s">
        <v>341</v>
      </c>
      <c r="AB90" s="54" t="s">
        <v>341</v>
      </c>
      <c r="AC90" s="54" t="s">
        <v>341</v>
      </c>
      <c r="AD90" s="54" t="s">
        <v>341</v>
      </c>
      <c r="AE90" s="54" t="s">
        <v>341</v>
      </c>
      <c r="AF90" s="54" t="s">
        <v>341</v>
      </c>
      <c r="AG90" s="54" t="s">
        <v>1587</v>
      </c>
      <c r="AH90" s="54" t="s">
        <v>1588</v>
      </c>
      <c r="AI90" s="54" t="s">
        <v>1589</v>
      </c>
      <c r="AJ90" s="170" t="str">
        <f t="shared" si="10"/>
        <v>Antes de controles
Desde el cuadrante de probabilidad Improbable (2) e impacto Mayor (4)
Después de controles
Hasta el cuadrante de probabilidad Rara vez (1) e impacto Moderado (3)</v>
      </c>
      <c r="AK90" s="55" t="str">
        <f t="shared" si="11"/>
        <v xml:space="preserve">Antes de controles
Desde el cuadrante de probabilidad  e impacto 
Después de controles
Hasta el cuadrante de probabilidad  e impacto </v>
      </c>
      <c r="AL90" s="70">
        <v>43350</v>
      </c>
      <c r="AM90" s="71" t="s">
        <v>345</v>
      </c>
      <c r="AN90" s="76" t="s">
        <v>1044</v>
      </c>
      <c r="AO90" s="68">
        <v>43593</v>
      </c>
      <c r="AP90" s="77" t="s">
        <v>483</v>
      </c>
      <c r="AQ90" s="73" t="s">
        <v>1590</v>
      </c>
      <c r="AR90" s="68">
        <v>43892</v>
      </c>
      <c r="AS90" s="71" t="s">
        <v>1000</v>
      </c>
      <c r="AT90" s="76" t="s">
        <v>1591</v>
      </c>
      <c r="AU90" s="68" t="s">
        <v>355</v>
      </c>
      <c r="AV90" s="77" t="s">
        <v>356</v>
      </c>
      <c r="AW90" s="73" t="s">
        <v>355</v>
      </c>
      <c r="AX90" s="68" t="s">
        <v>355</v>
      </c>
      <c r="AY90" s="71" t="s">
        <v>356</v>
      </c>
      <c r="AZ90" s="76" t="s">
        <v>355</v>
      </c>
      <c r="BA90" s="68" t="s">
        <v>355</v>
      </c>
      <c r="BB90" s="77" t="s">
        <v>356</v>
      </c>
      <c r="BC90" s="73" t="s">
        <v>355</v>
      </c>
      <c r="BD90" s="68" t="s">
        <v>355</v>
      </c>
      <c r="BE90" s="71" t="s">
        <v>356</v>
      </c>
      <c r="BF90" s="76" t="s">
        <v>355</v>
      </c>
      <c r="BG90" s="68" t="s">
        <v>355</v>
      </c>
      <c r="BH90" s="77" t="s">
        <v>356</v>
      </c>
      <c r="BI90" s="73" t="s">
        <v>355</v>
      </c>
      <c r="BJ90" s="68" t="s">
        <v>355</v>
      </c>
      <c r="BK90" s="71" t="s">
        <v>356</v>
      </c>
      <c r="BL90" s="76" t="s">
        <v>355</v>
      </c>
      <c r="BM90" s="68" t="s">
        <v>355</v>
      </c>
      <c r="BN90" s="77" t="s">
        <v>356</v>
      </c>
      <c r="BO90" s="73" t="s">
        <v>355</v>
      </c>
      <c r="BP90" s="68" t="s">
        <v>355</v>
      </c>
      <c r="BQ90" s="71" t="s">
        <v>356</v>
      </c>
      <c r="BR90" s="76" t="s">
        <v>355</v>
      </c>
      <c r="BS90" s="68" t="s">
        <v>355</v>
      </c>
      <c r="BT90" s="77" t="s">
        <v>356</v>
      </c>
      <c r="BU90" s="79" t="s">
        <v>355</v>
      </c>
      <c r="BV90" s="164" t="str">
        <f>IFERROR(VLOOKUP(A90,Listas!$A$2:$B$23,2,FALSE),"")</f>
        <v>Subdirección Financiera</v>
      </c>
      <c r="BW90" s="165">
        <f>_xlfn.NUMBERVALUE(MID(N90,LEN(N90)-1,1))</f>
        <v>1</v>
      </c>
      <c r="BX90" s="165">
        <f>_xlfn.NUMBERVALUE(MID(O90,LEN(O90)-1,1))</f>
        <v>3</v>
      </c>
      <c r="BY90" s="165">
        <f t="shared" si="12"/>
        <v>1</v>
      </c>
      <c r="BZ90" s="165">
        <f t="shared" si="13"/>
        <v>1</v>
      </c>
      <c r="CA90" s="97">
        <f>ROUND(AVERAGEIFS(BW:BW,A:A,A90),0)</f>
        <v>2</v>
      </c>
      <c r="CB90" s="97" t="str">
        <f t="shared" si="14"/>
        <v>Improbable (2)</v>
      </c>
      <c r="CC90" s="97">
        <f>ROUND(AVERAGEIFS(BX:BX,A:A,A90),0)</f>
        <v>4</v>
      </c>
      <c r="CD90" s="97" t="str">
        <f t="shared" si="15"/>
        <v>Mayor (4)</v>
      </c>
      <c r="CE90" s="97">
        <f>ROUND(AVERAGEIFS(BY:BY,A:A,A90),0)</f>
        <v>1</v>
      </c>
      <c r="CF90" s="97" t="str">
        <f t="shared" si="16"/>
        <v>Rara vez (1)</v>
      </c>
      <c r="CG90" s="97">
        <f>ROUND(AVERAGEIFS(BZ:BZ,A:A,A90),0)</f>
        <v>3</v>
      </c>
      <c r="CH90" s="97" t="str">
        <f t="shared" si="17"/>
        <v>Moderado (3)</v>
      </c>
      <c r="CI90" s="97" t="str">
        <f t="shared" si="18"/>
        <v>Antes de controles
Desde el cuadrante de probabilidad Improbable (2) e impacto Mayor (4)
Después de controles
Hasta el cuadrante de probabilidad Rara vez (1) e impacto Moderado (3)</v>
      </c>
      <c r="CR90" s="97" t="str">
        <f t="shared" si="19"/>
        <v xml:space="preserve">Antes de controles
Desde el cuadrante de probabilidad  e impacto 
Después de controles
Hasta el cuadrante de probabilidad  e impacto </v>
      </c>
    </row>
    <row r="91" spans="1:96" ht="409.5" customHeight="1" x14ac:dyDescent="0.2">
      <c r="A91" s="54" t="s">
        <v>322</v>
      </c>
      <c r="B91" s="100" t="s">
        <v>1580</v>
      </c>
      <c r="C91" s="58" t="s">
        <v>133</v>
      </c>
      <c r="D91" s="56" t="s">
        <v>1592</v>
      </c>
      <c r="E91" s="97" t="s">
        <v>35</v>
      </c>
      <c r="F91" s="97" t="s">
        <v>42</v>
      </c>
      <c r="G91" s="54" t="s">
        <v>1593</v>
      </c>
      <c r="H91" s="54" t="s">
        <v>1594</v>
      </c>
      <c r="I91" s="54" t="s">
        <v>1595</v>
      </c>
      <c r="J91" s="54" t="s">
        <v>678</v>
      </c>
      <c r="K91" s="54" t="s">
        <v>335</v>
      </c>
      <c r="L91" s="54" t="s">
        <v>336</v>
      </c>
      <c r="M91" s="54" t="s">
        <v>422</v>
      </c>
      <c r="N91" s="99" t="s">
        <v>144</v>
      </c>
      <c r="O91" s="99" t="s">
        <v>79</v>
      </c>
      <c r="P91" s="97" t="s">
        <v>81</v>
      </c>
      <c r="Q91" s="54" t="s">
        <v>1596</v>
      </c>
      <c r="R91" s="99" t="s">
        <v>144</v>
      </c>
      <c r="S91" s="99" t="s">
        <v>125</v>
      </c>
      <c r="T91" s="97" t="s">
        <v>126</v>
      </c>
      <c r="U91" s="54" t="s">
        <v>1597</v>
      </c>
      <c r="V91" s="97" t="s">
        <v>340</v>
      </c>
      <c r="W91" s="54" t="s">
        <v>341</v>
      </c>
      <c r="X91" s="54" t="s">
        <v>341</v>
      </c>
      <c r="Y91" s="54" t="s">
        <v>341</v>
      </c>
      <c r="Z91" s="54" t="s">
        <v>341</v>
      </c>
      <c r="AA91" s="54" t="s">
        <v>341</v>
      </c>
      <c r="AB91" s="54" t="s">
        <v>341</v>
      </c>
      <c r="AC91" s="54" t="s">
        <v>341</v>
      </c>
      <c r="AD91" s="54" t="s">
        <v>341</v>
      </c>
      <c r="AE91" s="54" t="s">
        <v>341</v>
      </c>
      <c r="AF91" s="54" t="s">
        <v>341</v>
      </c>
      <c r="AG91" s="54" t="s">
        <v>1598</v>
      </c>
      <c r="AH91" s="54" t="s">
        <v>1599</v>
      </c>
      <c r="AI91" s="54" t="s">
        <v>1600</v>
      </c>
      <c r="AJ91" s="170" t="str">
        <f t="shared" si="10"/>
        <v>Antes de controles
Desde el cuadrante de probabilidad Improbable (2) e impacto Mayor (4)
Después de controles
Hasta el cuadrante de probabilidad Rara vez (1) e impacto Moderado (3)</v>
      </c>
      <c r="AK91" s="55" t="str">
        <f t="shared" si="11"/>
        <v xml:space="preserve">Antes de controles
Desde el cuadrante de probabilidad  e impacto 
Después de controles
Hasta el cuadrante de probabilidad  e impacto </v>
      </c>
      <c r="AL91" s="70">
        <v>43350</v>
      </c>
      <c r="AM91" s="71" t="s">
        <v>345</v>
      </c>
      <c r="AN91" s="76" t="s">
        <v>1044</v>
      </c>
      <c r="AO91" s="68">
        <v>43593</v>
      </c>
      <c r="AP91" s="77" t="s">
        <v>483</v>
      </c>
      <c r="AQ91" s="73" t="s">
        <v>1590</v>
      </c>
      <c r="AR91" s="68">
        <v>43892</v>
      </c>
      <c r="AS91" s="71" t="s">
        <v>1000</v>
      </c>
      <c r="AT91" s="76" t="s">
        <v>1601</v>
      </c>
      <c r="AU91" s="68" t="s">
        <v>355</v>
      </c>
      <c r="AV91" s="77" t="s">
        <v>356</v>
      </c>
      <c r="AW91" s="73" t="s">
        <v>355</v>
      </c>
      <c r="AX91" s="68" t="s">
        <v>355</v>
      </c>
      <c r="AY91" s="71" t="s">
        <v>356</v>
      </c>
      <c r="AZ91" s="76" t="s">
        <v>355</v>
      </c>
      <c r="BA91" s="68" t="s">
        <v>355</v>
      </c>
      <c r="BB91" s="77" t="s">
        <v>356</v>
      </c>
      <c r="BC91" s="73" t="s">
        <v>355</v>
      </c>
      <c r="BD91" s="68" t="s">
        <v>355</v>
      </c>
      <c r="BE91" s="71" t="s">
        <v>356</v>
      </c>
      <c r="BF91" s="76" t="s">
        <v>355</v>
      </c>
      <c r="BG91" s="68" t="s">
        <v>355</v>
      </c>
      <c r="BH91" s="77" t="s">
        <v>356</v>
      </c>
      <c r="BI91" s="73" t="s">
        <v>355</v>
      </c>
      <c r="BJ91" s="68" t="s">
        <v>355</v>
      </c>
      <c r="BK91" s="71" t="s">
        <v>356</v>
      </c>
      <c r="BL91" s="76" t="s">
        <v>355</v>
      </c>
      <c r="BM91" s="68" t="s">
        <v>355</v>
      </c>
      <c r="BN91" s="77" t="s">
        <v>356</v>
      </c>
      <c r="BO91" s="73" t="s">
        <v>355</v>
      </c>
      <c r="BP91" s="68" t="s">
        <v>355</v>
      </c>
      <c r="BQ91" s="71" t="s">
        <v>356</v>
      </c>
      <c r="BR91" s="76" t="s">
        <v>355</v>
      </c>
      <c r="BS91" s="68" t="s">
        <v>355</v>
      </c>
      <c r="BT91" s="77" t="s">
        <v>356</v>
      </c>
      <c r="BU91" s="79" t="s">
        <v>355</v>
      </c>
      <c r="BV91" s="164" t="str">
        <f>IFERROR(VLOOKUP(A91,Listas!$A$2:$B$23,2,FALSE),"")</f>
        <v>Subdirección Financiera</v>
      </c>
      <c r="BW91" s="165">
        <f>_xlfn.NUMBERVALUE(MID(N91,LEN(N91)-1,1))</f>
        <v>1</v>
      </c>
      <c r="BX91" s="165">
        <f>_xlfn.NUMBERVALUE(MID(O91,LEN(O91)-1,1))</f>
        <v>4</v>
      </c>
      <c r="BY91" s="165">
        <f t="shared" si="12"/>
        <v>1</v>
      </c>
      <c r="BZ91" s="165">
        <f t="shared" si="13"/>
        <v>2</v>
      </c>
      <c r="CA91" s="97">
        <f>ROUND(AVERAGEIFS(BW:BW,A:A,A91),0)</f>
        <v>2</v>
      </c>
      <c r="CB91" s="97" t="str">
        <f t="shared" si="14"/>
        <v>Improbable (2)</v>
      </c>
      <c r="CC91" s="97">
        <f>ROUND(AVERAGEIFS(BX:BX,A:A,A91),0)</f>
        <v>4</v>
      </c>
      <c r="CD91" s="97" t="str">
        <f t="shared" si="15"/>
        <v>Mayor (4)</v>
      </c>
      <c r="CE91" s="97">
        <f>ROUND(AVERAGEIFS(BY:BY,A:A,A91),0)</f>
        <v>1</v>
      </c>
      <c r="CF91" s="97" t="str">
        <f t="shared" si="16"/>
        <v>Rara vez (1)</v>
      </c>
      <c r="CG91" s="97">
        <f>ROUND(AVERAGEIFS(BZ:BZ,A:A,A91),0)</f>
        <v>3</v>
      </c>
      <c r="CH91" s="97" t="str">
        <f t="shared" si="17"/>
        <v>Moderado (3)</v>
      </c>
      <c r="CI91" s="97" t="str">
        <f t="shared" si="18"/>
        <v>Antes de controles
Desde el cuadrante de probabilidad Improbable (2) e impacto Mayor (4)
Después de controles
Hasta el cuadrante de probabilidad Rara vez (1) e impacto Moderado (3)</v>
      </c>
      <c r="CR91" s="97" t="str">
        <f t="shared" si="19"/>
        <v xml:space="preserve">Antes de controles
Desde el cuadrante de probabilidad  e impacto 
Después de controles
Hasta el cuadrante de probabilidad  e impacto </v>
      </c>
    </row>
    <row r="92" spans="1:96" ht="409.5" customHeight="1" x14ac:dyDescent="0.2">
      <c r="A92" s="54" t="s">
        <v>322</v>
      </c>
      <c r="B92" s="100" t="s">
        <v>1602</v>
      </c>
      <c r="C92" s="58" t="s">
        <v>93</v>
      </c>
      <c r="D92" s="56" t="s">
        <v>1603</v>
      </c>
      <c r="E92" s="97" t="s">
        <v>35</v>
      </c>
      <c r="F92" s="97" t="s">
        <v>152</v>
      </c>
      <c r="G92" s="54" t="s">
        <v>1604</v>
      </c>
      <c r="H92" s="54" t="s">
        <v>1594</v>
      </c>
      <c r="I92" s="54" t="s">
        <v>1605</v>
      </c>
      <c r="J92" s="54" t="s">
        <v>678</v>
      </c>
      <c r="K92" s="54" t="s">
        <v>335</v>
      </c>
      <c r="L92" s="54" t="s">
        <v>403</v>
      </c>
      <c r="M92" s="54" t="s">
        <v>422</v>
      </c>
      <c r="N92" s="99" t="s">
        <v>103</v>
      </c>
      <c r="O92" s="99" t="s">
        <v>104</v>
      </c>
      <c r="P92" s="97" t="s">
        <v>81</v>
      </c>
      <c r="Q92" s="54" t="s">
        <v>1606</v>
      </c>
      <c r="R92" s="99" t="s">
        <v>124</v>
      </c>
      <c r="S92" s="99" t="s">
        <v>145</v>
      </c>
      <c r="T92" s="97" t="s">
        <v>126</v>
      </c>
      <c r="U92" s="54" t="s">
        <v>1607</v>
      </c>
      <c r="V92" s="97" t="s">
        <v>380</v>
      </c>
      <c r="W92" s="54" t="s">
        <v>1608</v>
      </c>
      <c r="X92" s="54" t="s">
        <v>1609</v>
      </c>
      <c r="Y92" s="54" t="s">
        <v>1610</v>
      </c>
      <c r="Z92" s="54" t="s">
        <v>1611</v>
      </c>
      <c r="AA92" s="54" t="s">
        <v>1612</v>
      </c>
      <c r="AB92" s="54" t="s">
        <v>341</v>
      </c>
      <c r="AC92" s="54" t="s">
        <v>341</v>
      </c>
      <c r="AD92" s="54" t="s">
        <v>341</v>
      </c>
      <c r="AE92" s="54" t="s">
        <v>341</v>
      </c>
      <c r="AF92" s="54" t="s">
        <v>341</v>
      </c>
      <c r="AG92" s="54" t="s">
        <v>1613</v>
      </c>
      <c r="AH92" s="54" t="s">
        <v>1614</v>
      </c>
      <c r="AI92" s="54" t="s">
        <v>1615</v>
      </c>
      <c r="AJ92" s="170" t="str">
        <f t="shared" si="10"/>
        <v>Antes de controles
Desde el cuadrante de probabilidad Improbable (2) e impacto Mayor (4)
Después de controles
Hasta el cuadrante de probabilidad Rara vez (1) e impacto Moderado (3)</v>
      </c>
      <c r="AK92" s="55" t="str">
        <f t="shared" si="11"/>
        <v xml:space="preserve">Antes de controles
Desde el cuadrante de probabilidad  e impacto 
Después de controles
Hasta el cuadrante de probabilidad  e impacto </v>
      </c>
      <c r="AL92" s="70">
        <v>43350</v>
      </c>
      <c r="AM92" s="71" t="s">
        <v>345</v>
      </c>
      <c r="AN92" s="76" t="s">
        <v>1044</v>
      </c>
      <c r="AO92" s="68">
        <v>43584</v>
      </c>
      <c r="AP92" s="77" t="s">
        <v>483</v>
      </c>
      <c r="AQ92" s="73" t="s">
        <v>1590</v>
      </c>
      <c r="AR92" s="68">
        <v>43766</v>
      </c>
      <c r="AS92" s="71" t="s">
        <v>822</v>
      </c>
      <c r="AT92" s="76" t="s">
        <v>1616</v>
      </c>
      <c r="AU92" s="68">
        <v>43892</v>
      </c>
      <c r="AV92" s="77" t="s">
        <v>369</v>
      </c>
      <c r="AW92" s="73" t="s">
        <v>1617</v>
      </c>
      <c r="AX92" s="68" t="s">
        <v>355</v>
      </c>
      <c r="AY92" s="71" t="s">
        <v>356</v>
      </c>
      <c r="AZ92" s="76" t="s">
        <v>355</v>
      </c>
      <c r="BA92" s="68" t="s">
        <v>355</v>
      </c>
      <c r="BB92" s="77" t="s">
        <v>356</v>
      </c>
      <c r="BC92" s="73" t="s">
        <v>355</v>
      </c>
      <c r="BD92" s="68" t="s">
        <v>355</v>
      </c>
      <c r="BE92" s="71" t="s">
        <v>356</v>
      </c>
      <c r="BF92" s="76" t="s">
        <v>355</v>
      </c>
      <c r="BG92" s="68" t="s">
        <v>355</v>
      </c>
      <c r="BH92" s="77" t="s">
        <v>356</v>
      </c>
      <c r="BI92" s="73" t="s">
        <v>355</v>
      </c>
      <c r="BJ92" s="68" t="s">
        <v>355</v>
      </c>
      <c r="BK92" s="71" t="s">
        <v>356</v>
      </c>
      <c r="BL92" s="76" t="s">
        <v>355</v>
      </c>
      <c r="BM92" s="68" t="s">
        <v>355</v>
      </c>
      <c r="BN92" s="77" t="s">
        <v>356</v>
      </c>
      <c r="BO92" s="73" t="s">
        <v>355</v>
      </c>
      <c r="BP92" s="68" t="s">
        <v>355</v>
      </c>
      <c r="BQ92" s="71" t="s">
        <v>356</v>
      </c>
      <c r="BR92" s="76" t="s">
        <v>355</v>
      </c>
      <c r="BS92" s="68" t="s">
        <v>355</v>
      </c>
      <c r="BT92" s="77" t="s">
        <v>356</v>
      </c>
      <c r="BU92" s="79" t="s">
        <v>355</v>
      </c>
      <c r="BV92" s="164" t="str">
        <f>IFERROR(VLOOKUP(A92,Listas!$A$2:$B$23,2,FALSE),"")</f>
        <v>Subdirección Financiera</v>
      </c>
      <c r="BW92" s="165">
        <f>_xlfn.NUMBERVALUE(MID(N92,LEN(N92)-1,1))</f>
        <v>3</v>
      </c>
      <c r="BX92" s="165">
        <f>_xlfn.NUMBERVALUE(MID(O92,LEN(O92)-1,1))</f>
        <v>3</v>
      </c>
      <c r="BY92" s="165">
        <f t="shared" si="12"/>
        <v>2</v>
      </c>
      <c r="BZ92" s="165">
        <f t="shared" si="13"/>
        <v>1</v>
      </c>
      <c r="CA92" s="97">
        <f>ROUND(AVERAGEIFS(BW:BW,A:A,A92),0)</f>
        <v>2</v>
      </c>
      <c r="CB92" s="97" t="str">
        <f t="shared" si="14"/>
        <v>Improbable (2)</v>
      </c>
      <c r="CC92" s="97">
        <f>ROUND(AVERAGEIFS(BX:BX,A:A,A92),0)</f>
        <v>4</v>
      </c>
      <c r="CD92" s="97" t="str">
        <f t="shared" si="15"/>
        <v>Mayor (4)</v>
      </c>
      <c r="CE92" s="97">
        <f>ROUND(AVERAGEIFS(BY:BY,A:A,A92),0)</f>
        <v>1</v>
      </c>
      <c r="CF92" s="97" t="str">
        <f t="shared" si="16"/>
        <v>Rara vez (1)</v>
      </c>
      <c r="CG92" s="97">
        <f>ROUND(AVERAGEIFS(BZ:BZ,A:A,A92),0)</f>
        <v>3</v>
      </c>
      <c r="CH92" s="97" t="str">
        <f t="shared" si="17"/>
        <v>Moderado (3)</v>
      </c>
      <c r="CI92" s="97" t="str">
        <f t="shared" si="18"/>
        <v>Antes de controles
Desde el cuadrante de probabilidad Improbable (2) e impacto Mayor (4)
Después de controles
Hasta el cuadrante de probabilidad Rara vez (1) e impacto Moderado (3)</v>
      </c>
      <c r="CR92" s="97" t="str">
        <f t="shared" si="19"/>
        <v xml:space="preserve">Antes de controles
Desde el cuadrante de probabilidad  e impacto 
Después de controles
Hasta el cuadrante de probabilidad  e impacto </v>
      </c>
    </row>
    <row r="93" spans="1:96" ht="409.5" customHeight="1" x14ac:dyDescent="0.2">
      <c r="A93" s="54" t="s">
        <v>322</v>
      </c>
      <c r="B93" s="100" t="s">
        <v>1618</v>
      </c>
      <c r="C93" s="58" t="s">
        <v>93</v>
      </c>
      <c r="D93" s="56" t="s">
        <v>1619</v>
      </c>
      <c r="E93" s="97" t="s">
        <v>35</v>
      </c>
      <c r="F93" s="97" t="s">
        <v>136</v>
      </c>
      <c r="G93" s="54" t="s">
        <v>1620</v>
      </c>
      <c r="H93" s="54" t="s">
        <v>1594</v>
      </c>
      <c r="I93" s="54" t="s">
        <v>1621</v>
      </c>
      <c r="J93" s="54" t="s">
        <v>678</v>
      </c>
      <c r="K93" s="54" t="s">
        <v>335</v>
      </c>
      <c r="L93" s="54" t="s">
        <v>403</v>
      </c>
      <c r="M93" s="54" t="s">
        <v>422</v>
      </c>
      <c r="N93" s="99" t="s">
        <v>103</v>
      </c>
      <c r="O93" s="99" t="s">
        <v>125</v>
      </c>
      <c r="P93" s="97" t="s">
        <v>105</v>
      </c>
      <c r="Q93" s="54" t="s">
        <v>1622</v>
      </c>
      <c r="R93" s="99" t="s">
        <v>144</v>
      </c>
      <c r="S93" s="99" t="s">
        <v>145</v>
      </c>
      <c r="T93" s="97" t="s">
        <v>126</v>
      </c>
      <c r="U93" s="54" t="s">
        <v>1623</v>
      </c>
      <c r="V93" s="97" t="s">
        <v>340</v>
      </c>
      <c r="W93" s="54" t="s">
        <v>341</v>
      </c>
      <c r="X93" s="54" t="s">
        <v>341</v>
      </c>
      <c r="Y93" s="54" t="s">
        <v>341</v>
      </c>
      <c r="Z93" s="54" t="s">
        <v>341</v>
      </c>
      <c r="AA93" s="54" t="s">
        <v>341</v>
      </c>
      <c r="AB93" s="54" t="s">
        <v>341</v>
      </c>
      <c r="AC93" s="54" t="s">
        <v>341</v>
      </c>
      <c r="AD93" s="54" t="s">
        <v>341</v>
      </c>
      <c r="AE93" s="54" t="s">
        <v>341</v>
      </c>
      <c r="AF93" s="54" t="s">
        <v>341</v>
      </c>
      <c r="AG93" s="54" t="s">
        <v>1624</v>
      </c>
      <c r="AH93" s="54" t="s">
        <v>1625</v>
      </c>
      <c r="AI93" s="54" t="s">
        <v>1626</v>
      </c>
      <c r="AJ93" s="170" t="str">
        <f t="shared" si="10"/>
        <v>Antes de controles
Desde el cuadrante de probabilidad Improbable (2) e impacto Mayor (4)
Después de controles
Hasta el cuadrante de probabilidad Rara vez (1) e impacto Moderado (3)</v>
      </c>
      <c r="AK93" s="55" t="str">
        <f t="shared" si="11"/>
        <v xml:space="preserve">Antes de controles
Desde el cuadrante de probabilidad  e impacto 
Después de controles
Hasta el cuadrante de probabilidad  e impacto </v>
      </c>
      <c r="AL93" s="70">
        <v>43350</v>
      </c>
      <c r="AM93" s="71" t="s">
        <v>345</v>
      </c>
      <c r="AN93" s="76" t="s">
        <v>1044</v>
      </c>
      <c r="AO93" s="68">
        <v>43593</v>
      </c>
      <c r="AP93" s="77" t="s">
        <v>483</v>
      </c>
      <c r="AQ93" s="73" t="s">
        <v>1590</v>
      </c>
      <c r="AR93" s="68">
        <v>43892</v>
      </c>
      <c r="AS93" s="71" t="s">
        <v>1000</v>
      </c>
      <c r="AT93" s="76" t="s">
        <v>1591</v>
      </c>
      <c r="AU93" s="68" t="s">
        <v>355</v>
      </c>
      <c r="AV93" s="77" t="s">
        <v>356</v>
      </c>
      <c r="AW93" s="73" t="s">
        <v>355</v>
      </c>
      <c r="AX93" s="68" t="s">
        <v>355</v>
      </c>
      <c r="AY93" s="71" t="s">
        <v>356</v>
      </c>
      <c r="AZ93" s="76" t="s">
        <v>355</v>
      </c>
      <c r="BA93" s="68" t="s">
        <v>355</v>
      </c>
      <c r="BB93" s="77" t="s">
        <v>356</v>
      </c>
      <c r="BC93" s="73" t="s">
        <v>355</v>
      </c>
      <c r="BD93" s="68" t="s">
        <v>355</v>
      </c>
      <c r="BE93" s="71" t="s">
        <v>356</v>
      </c>
      <c r="BF93" s="76" t="s">
        <v>355</v>
      </c>
      <c r="BG93" s="68" t="s">
        <v>355</v>
      </c>
      <c r="BH93" s="77" t="s">
        <v>356</v>
      </c>
      <c r="BI93" s="73" t="s">
        <v>355</v>
      </c>
      <c r="BJ93" s="68" t="s">
        <v>355</v>
      </c>
      <c r="BK93" s="71" t="s">
        <v>356</v>
      </c>
      <c r="BL93" s="76" t="s">
        <v>355</v>
      </c>
      <c r="BM93" s="68" t="s">
        <v>355</v>
      </c>
      <c r="BN93" s="77" t="s">
        <v>356</v>
      </c>
      <c r="BO93" s="73" t="s">
        <v>355</v>
      </c>
      <c r="BP93" s="68" t="s">
        <v>355</v>
      </c>
      <c r="BQ93" s="71" t="s">
        <v>356</v>
      </c>
      <c r="BR93" s="76" t="s">
        <v>355</v>
      </c>
      <c r="BS93" s="68" t="s">
        <v>355</v>
      </c>
      <c r="BT93" s="77" t="s">
        <v>356</v>
      </c>
      <c r="BU93" s="79" t="s">
        <v>355</v>
      </c>
      <c r="BV93" s="164" t="str">
        <f>IFERROR(VLOOKUP(A93,Listas!$A$2:$B$23,2,FALSE),"")</f>
        <v>Subdirección Financiera</v>
      </c>
      <c r="BW93" s="165">
        <f>_xlfn.NUMBERVALUE(MID(N93,LEN(N93)-1,1))</f>
        <v>3</v>
      </c>
      <c r="BX93" s="165">
        <f>_xlfn.NUMBERVALUE(MID(O93,LEN(O93)-1,1))</f>
        <v>2</v>
      </c>
      <c r="BY93" s="165">
        <f t="shared" si="12"/>
        <v>1</v>
      </c>
      <c r="BZ93" s="165">
        <f t="shared" si="13"/>
        <v>1</v>
      </c>
      <c r="CA93" s="97">
        <f>ROUND(AVERAGEIFS(BW:BW,A:A,A93),0)</f>
        <v>2</v>
      </c>
      <c r="CB93" s="97" t="str">
        <f t="shared" si="14"/>
        <v>Improbable (2)</v>
      </c>
      <c r="CC93" s="97">
        <f>ROUND(AVERAGEIFS(BX:BX,A:A,A93),0)</f>
        <v>4</v>
      </c>
      <c r="CD93" s="97" t="str">
        <f t="shared" si="15"/>
        <v>Mayor (4)</v>
      </c>
      <c r="CE93" s="97">
        <f>ROUND(AVERAGEIFS(BY:BY,A:A,A93),0)</f>
        <v>1</v>
      </c>
      <c r="CF93" s="97" t="str">
        <f t="shared" si="16"/>
        <v>Rara vez (1)</v>
      </c>
      <c r="CG93" s="97">
        <f>ROUND(AVERAGEIFS(BZ:BZ,A:A,A93),0)</f>
        <v>3</v>
      </c>
      <c r="CH93" s="97" t="str">
        <f t="shared" si="17"/>
        <v>Moderado (3)</v>
      </c>
      <c r="CI93" s="97" t="str">
        <f t="shared" si="18"/>
        <v>Antes de controles
Desde el cuadrante de probabilidad Improbable (2) e impacto Mayor (4)
Después de controles
Hasta el cuadrante de probabilidad Rara vez (1) e impacto Moderado (3)</v>
      </c>
      <c r="CR93" s="97" t="str">
        <f t="shared" si="19"/>
        <v xml:space="preserve">Antes de controles
Desde el cuadrante de probabilidad  e impacto 
Después de controles
Hasta el cuadrante de probabilidad  e impacto </v>
      </c>
    </row>
    <row r="94" spans="1:96" ht="409.5" customHeight="1" x14ac:dyDescent="0.2">
      <c r="A94" s="54" t="s">
        <v>322</v>
      </c>
      <c r="B94" s="100" t="s">
        <v>1627</v>
      </c>
      <c r="C94" s="58" t="s">
        <v>116</v>
      </c>
      <c r="D94" s="56" t="s">
        <v>1628</v>
      </c>
      <c r="E94" s="97" t="s">
        <v>64</v>
      </c>
      <c r="F94" s="97" t="s">
        <v>136</v>
      </c>
      <c r="G94" s="54" t="s">
        <v>1629</v>
      </c>
      <c r="H94" s="54" t="s">
        <v>601</v>
      </c>
      <c r="I94" s="54" t="s">
        <v>1630</v>
      </c>
      <c r="J94" s="54" t="s">
        <v>377</v>
      </c>
      <c r="K94" s="54" t="s">
        <v>335</v>
      </c>
      <c r="L94" s="54" t="s">
        <v>1631</v>
      </c>
      <c r="M94" s="54" t="s">
        <v>422</v>
      </c>
      <c r="N94" s="99" t="s">
        <v>144</v>
      </c>
      <c r="O94" s="99" t="s">
        <v>52</v>
      </c>
      <c r="P94" s="97" t="s">
        <v>54</v>
      </c>
      <c r="Q94" s="54" t="s">
        <v>1632</v>
      </c>
      <c r="R94" s="99" t="s">
        <v>144</v>
      </c>
      <c r="S94" s="99" t="s">
        <v>52</v>
      </c>
      <c r="T94" s="97" t="s">
        <v>54</v>
      </c>
      <c r="U94" s="54" t="s">
        <v>1633</v>
      </c>
      <c r="V94" s="97" t="s">
        <v>380</v>
      </c>
      <c r="W94" s="54" t="s">
        <v>341</v>
      </c>
      <c r="X94" s="54" t="s">
        <v>341</v>
      </c>
      <c r="Y94" s="54" t="s">
        <v>341</v>
      </c>
      <c r="Z94" s="54" t="s">
        <v>341</v>
      </c>
      <c r="AA94" s="54" t="s">
        <v>341</v>
      </c>
      <c r="AB94" s="54" t="s">
        <v>1634</v>
      </c>
      <c r="AC94" s="54" t="s">
        <v>1635</v>
      </c>
      <c r="AD94" s="54" t="s">
        <v>1636</v>
      </c>
      <c r="AE94" s="54" t="s">
        <v>1637</v>
      </c>
      <c r="AF94" s="54" t="s">
        <v>1638</v>
      </c>
      <c r="AG94" s="54" t="s">
        <v>1639</v>
      </c>
      <c r="AH94" s="54" t="s">
        <v>1640</v>
      </c>
      <c r="AI94" s="54" t="s">
        <v>1641</v>
      </c>
      <c r="AJ94" s="170" t="str">
        <f t="shared" si="10"/>
        <v>Antes de controles
Desde el cuadrante de probabilidad Improbable (2) e impacto Mayor (4)
Después de controles
Hasta el cuadrante de probabilidad Rara vez (1) e impacto Moderado (3)</v>
      </c>
      <c r="AK94" s="55" t="str">
        <f t="shared" si="11"/>
        <v xml:space="preserve">Antes de controles
Desde el cuadrante de probabilidad  e impacto 
Después de controles
Hasta el cuadrante de probabilidad  e impacto </v>
      </c>
      <c r="AL94" s="70">
        <v>44013</v>
      </c>
      <c r="AM94" s="71" t="s">
        <v>345</v>
      </c>
      <c r="AN94" s="76" t="s">
        <v>1642</v>
      </c>
      <c r="AO94" s="68" t="s">
        <v>355</v>
      </c>
      <c r="AP94" s="77" t="s">
        <v>356</v>
      </c>
      <c r="AQ94" s="73" t="s">
        <v>355</v>
      </c>
      <c r="AR94" s="68" t="s">
        <v>355</v>
      </c>
      <c r="AS94" s="71" t="s">
        <v>356</v>
      </c>
      <c r="AT94" s="76" t="s">
        <v>355</v>
      </c>
      <c r="AU94" s="68" t="s">
        <v>355</v>
      </c>
      <c r="AV94" s="77" t="s">
        <v>356</v>
      </c>
      <c r="AW94" s="73" t="s">
        <v>355</v>
      </c>
      <c r="AX94" s="68" t="s">
        <v>355</v>
      </c>
      <c r="AY94" s="71" t="s">
        <v>356</v>
      </c>
      <c r="AZ94" s="76" t="s">
        <v>355</v>
      </c>
      <c r="BA94" s="68" t="s">
        <v>355</v>
      </c>
      <c r="BB94" s="77" t="s">
        <v>356</v>
      </c>
      <c r="BC94" s="73" t="s">
        <v>355</v>
      </c>
      <c r="BD94" s="68" t="s">
        <v>355</v>
      </c>
      <c r="BE94" s="71" t="s">
        <v>356</v>
      </c>
      <c r="BF94" s="76" t="s">
        <v>355</v>
      </c>
      <c r="BG94" s="68" t="s">
        <v>355</v>
      </c>
      <c r="BH94" s="77" t="s">
        <v>356</v>
      </c>
      <c r="BI94" s="73" t="s">
        <v>355</v>
      </c>
      <c r="BJ94" s="68" t="s">
        <v>355</v>
      </c>
      <c r="BK94" s="71" t="s">
        <v>356</v>
      </c>
      <c r="BL94" s="76" t="s">
        <v>355</v>
      </c>
      <c r="BM94" s="68" t="s">
        <v>355</v>
      </c>
      <c r="BN94" s="77" t="s">
        <v>356</v>
      </c>
      <c r="BO94" s="73" t="s">
        <v>355</v>
      </c>
      <c r="BP94" s="68" t="s">
        <v>355</v>
      </c>
      <c r="BQ94" s="71" t="s">
        <v>356</v>
      </c>
      <c r="BR94" s="76" t="s">
        <v>355</v>
      </c>
      <c r="BS94" s="68" t="s">
        <v>355</v>
      </c>
      <c r="BT94" s="77" t="s">
        <v>356</v>
      </c>
      <c r="BU94" s="79" t="s">
        <v>355</v>
      </c>
      <c r="BV94" s="164" t="str">
        <f>IFERROR(VLOOKUP(A94,Listas!$A$2:$B$23,2,FALSE),"")</f>
        <v>Subdirección Financiera</v>
      </c>
      <c r="BW94" s="165">
        <f>_xlfn.NUMBERVALUE(MID(N94,LEN(N94)-1,1))</f>
        <v>1</v>
      </c>
      <c r="BX94" s="165">
        <f>_xlfn.NUMBERVALUE(MID(O94,LEN(O94)-1,1))</f>
        <v>5</v>
      </c>
      <c r="BY94" s="165">
        <f t="shared" si="12"/>
        <v>1</v>
      </c>
      <c r="BZ94" s="165">
        <f t="shared" si="13"/>
        <v>5</v>
      </c>
      <c r="CA94" s="97">
        <f>ROUND(AVERAGEIFS(BW:BW,A:A,A94),0)</f>
        <v>2</v>
      </c>
      <c r="CB94" s="97" t="str">
        <f t="shared" si="14"/>
        <v>Improbable (2)</v>
      </c>
      <c r="CC94" s="97">
        <f>ROUND(AVERAGEIFS(BX:BX,A:A,A94),0)</f>
        <v>4</v>
      </c>
      <c r="CD94" s="97" t="str">
        <f t="shared" si="15"/>
        <v>Mayor (4)</v>
      </c>
      <c r="CE94" s="97">
        <f>ROUND(AVERAGEIFS(BY:BY,A:A,A94),0)</f>
        <v>1</v>
      </c>
      <c r="CF94" s="97" t="str">
        <f t="shared" si="16"/>
        <v>Rara vez (1)</v>
      </c>
      <c r="CG94" s="97">
        <f>ROUND(AVERAGEIFS(BZ:BZ,A:A,A94),0)</f>
        <v>3</v>
      </c>
      <c r="CH94" s="97" t="str">
        <f t="shared" si="17"/>
        <v>Moderado (3)</v>
      </c>
      <c r="CI94" s="97" t="str">
        <f t="shared" si="18"/>
        <v>Antes de controles
Desde el cuadrante de probabilidad Improbable (2) e impacto Mayor (4)
Después de controles
Hasta el cuadrante de probabilidad Rara vez (1) e impacto Moderado (3)</v>
      </c>
      <c r="CR94" s="97" t="str">
        <f t="shared" si="19"/>
        <v xml:space="preserve">Antes de controles
Desde el cuadrante de probabilidad  e impacto 
Después de controles
Hasta el cuadrante de probabilidad  e impacto </v>
      </c>
    </row>
    <row r="95" spans="1:96" ht="409.5" customHeight="1" x14ac:dyDescent="0.2">
      <c r="A95" s="54" t="s">
        <v>322</v>
      </c>
      <c r="B95" s="100" t="s">
        <v>1643</v>
      </c>
      <c r="C95" s="58" t="s">
        <v>150</v>
      </c>
      <c r="D95" s="56" t="s">
        <v>1644</v>
      </c>
      <c r="E95" s="97" t="s">
        <v>64</v>
      </c>
      <c r="F95" s="97" t="s">
        <v>136</v>
      </c>
      <c r="G95" s="54" t="s">
        <v>1645</v>
      </c>
      <c r="H95" s="54" t="s">
        <v>601</v>
      </c>
      <c r="I95" s="54" t="s">
        <v>1646</v>
      </c>
      <c r="J95" s="54" t="s">
        <v>1647</v>
      </c>
      <c r="K95" s="54" t="s">
        <v>335</v>
      </c>
      <c r="L95" s="54" t="s">
        <v>1648</v>
      </c>
      <c r="M95" s="54" t="s">
        <v>422</v>
      </c>
      <c r="N95" s="99" t="s">
        <v>124</v>
      </c>
      <c r="O95" s="99" t="s">
        <v>52</v>
      </c>
      <c r="P95" s="97" t="s">
        <v>54</v>
      </c>
      <c r="Q95" s="54" t="s">
        <v>1649</v>
      </c>
      <c r="R95" s="99" t="s">
        <v>144</v>
      </c>
      <c r="S95" s="99" t="s">
        <v>52</v>
      </c>
      <c r="T95" s="97" t="s">
        <v>54</v>
      </c>
      <c r="U95" s="54" t="s">
        <v>1650</v>
      </c>
      <c r="V95" s="97" t="s">
        <v>380</v>
      </c>
      <c r="W95" s="54" t="s">
        <v>1651</v>
      </c>
      <c r="X95" s="54" t="s">
        <v>1652</v>
      </c>
      <c r="Y95" s="54" t="s">
        <v>1653</v>
      </c>
      <c r="Z95" s="54" t="s">
        <v>1654</v>
      </c>
      <c r="AA95" s="54" t="s">
        <v>1655</v>
      </c>
      <c r="AB95" s="54" t="s">
        <v>341</v>
      </c>
      <c r="AC95" s="54" t="s">
        <v>341</v>
      </c>
      <c r="AD95" s="54" t="s">
        <v>341</v>
      </c>
      <c r="AE95" s="54" t="s">
        <v>341</v>
      </c>
      <c r="AF95" s="54" t="s">
        <v>341</v>
      </c>
      <c r="AG95" s="54" t="s">
        <v>1656</v>
      </c>
      <c r="AH95" s="54" t="s">
        <v>1657</v>
      </c>
      <c r="AI95" s="54" t="s">
        <v>1658</v>
      </c>
      <c r="AJ95" s="170" t="str">
        <f t="shared" si="10"/>
        <v>Antes de controles
Desde el cuadrante de probabilidad Improbable (2) e impacto Mayor (4)
Después de controles
Hasta el cuadrante de probabilidad Rara vez (1) e impacto Moderado (3)</v>
      </c>
      <c r="AK95" s="55" t="str">
        <f t="shared" si="11"/>
        <v xml:space="preserve">Antes de controles
Desde el cuadrante de probabilidad  e impacto 
Después de controles
Hasta el cuadrante de probabilidad  e impacto </v>
      </c>
      <c r="AL95" s="70">
        <v>44013</v>
      </c>
      <c r="AM95" s="71" t="s">
        <v>345</v>
      </c>
      <c r="AN95" s="76" t="s">
        <v>1642</v>
      </c>
      <c r="AO95" s="68" t="s">
        <v>355</v>
      </c>
      <c r="AP95" s="77" t="s">
        <v>356</v>
      </c>
      <c r="AQ95" s="73" t="s">
        <v>355</v>
      </c>
      <c r="AR95" s="68" t="s">
        <v>355</v>
      </c>
      <c r="AS95" s="71" t="s">
        <v>356</v>
      </c>
      <c r="AT95" s="76" t="s">
        <v>355</v>
      </c>
      <c r="AU95" s="68" t="s">
        <v>355</v>
      </c>
      <c r="AV95" s="77" t="s">
        <v>356</v>
      </c>
      <c r="AW95" s="73" t="s">
        <v>355</v>
      </c>
      <c r="AX95" s="68" t="s">
        <v>355</v>
      </c>
      <c r="AY95" s="71" t="s">
        <v>356</v>
      </c>
      <c r="AZ95" s="76" t="s">
        <v>355</v>
      </c>
      <c r="BA95" s="68" t="s">
        <v>355</v>
      </c>
      <c r="BB95" s="77" t="s">
        <v>356</v>
      </c>
      <c r="BC95" s="73" t="s">
        <v>355</v>
      </c>
      <c r="BD95" s="68" t="s">
        <v>355</v>
      </c>
      <c r="BE95" s="71" t="s">
        <v>356</v>
      </c>
      <c r="BF95" s="76" t="s">
        <v>355</v>
      </c>
      <c r="BG95" s="68" t="s">
        <v>355</v>
      </c>
      <c r="BH95" s="77" t="s">
        <v>356</v>
      </c>
      <c r="BI95" s="73" t="s">
        <v>355</v>
      </c>
      <c r="BJ95" s="68" t="s">
        <v>355</v>
      </c>
      <c r="BK95" s="71" t="s">
        <v>356</v>
      </c>
      <c r="BL95" s="76" t="s">
        <v>355</v>
      </c>
      <c r="BM95" s="68" t="s">
        <v>355</v>
      </c>
      <c r="BN95" s="77" t="s">
        <v>356</v>
      </c>
      <c r="BO95" s="73" t="s">
        <v>355</v>
      </c>
      <c r="BP95" s="68" t="s">
        <v>355</v>
      </c>
      <c r="BQ95" s="71" t="s">
        <v>356</v>
      </c>
      <c r="BR95" s="76" t="s">
        <v>355</v>
      </c>
      <c r="BS95" s="68" t="s">
        <v>355</v>
      </c>
      <c r="BT95" s="77" t="s">
        <v>356</v>
      </c>
      <c r="BU95" s="79" t="s">
        <v>355</v>
      </c>
      <c r="BV95" s="164" t="str">
        <f>IFERROR(VLOOKUP(A95,Listas!$A$2:$B$23,2,FALSE),"")</f>
        <v>Subdirección Financiera</v>
      </c>
      <c r="BW95" s="165">
        <f>_xlfn.NUMBERVALUE(MID(N95,LEN(N95)-1,1))</f>
        <v>2</v>
      </c>
      <c r="BX95" s="165">
        <f>_xlfn.NUMBERVALUE(MID(O95,LEN(O95)-1,1))</f>
        <v>5</v>
      </c>
      <c r="BY95" s="165">
        <f t="shared" si="12"/>
        <v>1</v>
      </c>
      <c r="BZ95" s="165">
        <f t="shared" si="13"/>
        <v>5</v>
      </c>
      <c r="CA95" s="97">
        <f>ROUND(AVERAGEIFS(BW:BW,A:A,A95),0)</f>
        <v>2</v>
      </c>
      <c r="CB95" s="97" t="str">
        <f t="shared" si="14"/>
        <v>Improbable (2)</v>
      </c>
      <c r="CC95" s="97">
        <f>ROUND(AVERAGEIFS(BX:BX,A:A,A95),0)</f>
        <v>4</v>
      </c>
      <c r="CD95" s="97" t="str">
        <f t="shared" si="15"/>
        <v>Mayor (4)</v>
      </c>
      <c r="CE95" s="97">
        <f>ROUND(AVERAGEIFS(BY:BY,A:A,A95),0)</f>
        <v>1</v>
      </c>
      <c r="CF95" s="97" t="str">
        <f t="shared" si="16"/>
        <v>Rara vez (1)</v>
      </c>
      <c r="CG95" s="97">
        <f>ROUND(AVERAGEIFS(BZ:BZ,A:A,A95),0)</f>
        <v>3</v>
      </c>
      <c r="CH95" s="97" t="str">
        <f t="shared" si="17"/>
        <v>Moderado (3)</v>
      </c>
      <c r="CI95" s="97" t="str">
        <f t="shared" si="18"/>
        <v>Antes de controles
Desde el cuadrante de probabilidad Improbable (2) e impacto Mayor (4)
Después de controles
Hasta el cuadrante de probabilidad Rara vez (1) e impacto Moderado (3)</v>
      </c>
      <c r="CR95" s="97" t="str">
        <f t="shared" si="19"/>
        <v xml:space="preserve">Antes de controles
Desde el cuadrante de probabilidad  e impacto 
Después de controles
Hasta el cuadrante de probabilidad  e impacto </v>
      </c>
    </row>
    <row r="96" spans="1:96" ht="409.5" customHeight="1" x14ac:dyDescent="0.2">
      <c r="A96" s="54" t="s">
        <v>209</v>
      </c>
      <c r="B96" s="100" t="s">
        <v>1659</v>
      </c>
      <c r="C96" s="58" t="s">
        <v>93</v>
      </c>
      <c r="D96" s="56" t="s">
        <v>1660</v>
      </c>
      <c r="E96" s="97" t="s">
        <v>35</v>
      </c>
      <c r="F96" s="97" t="s">
        <v>152</v>
      </c>
      <c r="G96" s="54" t="s">
        <v>1661</v>
      </c>
      <c r="H96" s="54" t="s">
        <v>1662</v>
      </c>
      <c r="I96" s="54" t="s">
        <v>1663</v>
      </c>
      <c r="J96" s="54" t="s">
        <v>575</v>
      </c>
      <c r="K96" s="54" t="s">
        <v>335</v>
      </c>
      <c r="L96" s="54" t="s">
        <v>336</v>
      </c>
      <c r="M96" s="54" t="s">
        <v>1664</v>
      </c>
      <c r="N96" s="99" t="s">
        <v>144</v>
      </c>
      <c r="O96" s="99" t="s">
        <v>104</v>
      </c>
      <c r="P96" s="97" t="s">
        <v>105</v>
      </c>
      <c r="Q96" s="54" t="s">
        <v>1665</v>
      </c>
      <c r="R96" s="99" t="s">
        <v>144</v>
      </c>
      <c r="S96" s="99" t="s">
        <v>145</v>
      </c>
      <c r="T96" s="97" t="s">
        <v>126</v>
      </c>
      <c r="U96" s="54" t="s">
        <v>1666</v>
      </c>
      <c r="V96" s="97" t="s">
        <v>340</v>
      </c>
      <c r="W96" s="54" t="s">
        <v>341</v>
      </c>
      <c r="X96" s="54" t="s">
        <v>341</v>
      </c>
      <c r="Y96" s="54" t="s">
        <v>341</v>
      </c>
      <c r="Z96" s="54" t="s">
        <v>341</v>
      </c>
      <c r="AA96" s="54" t="s">
        <v>341</v>
      </c>
      <c r="AB96" s="54" t="s">
        <v>341</v>
      </c>
      <c r="AC96" s="54" t="s">
        <v>341</v>
      </c>
      <c r="AD96" s="54" t="s">
        <v>341</v>
      </c>
      <c r="AE96" s="54" t="s">
        <v>341</v>
      </c>
      <c r="AF96" s="54" t="s">
        <v>341</v>
      </c>
      <c r="AG96" s="54" t="s">
        <v>1667</v>
      </c>
      <c r="AH96" s="54" t="s">
        <v>1668</v>
      </c>
      <c r="AI96" s="54" t="s">
        <v>1669</v>
      </c>
      <c r="AJ96" s="170" t="str">
        <f t="shared" si="10"/>
        <v>Antes de controles
Desde el cuadrante de probabilidad Improbable (2) e impacto Moderado (3)
Después de controles
Hasta el cuadrante de probabilidad Rara vez (1) e impacto Insignificante (1)</v>
      </c>
      <c r="AK96" s="55" t="str">
        <f t="shared" si="11"/>
        <v xml:space="preserve">Antes de controles
Desde el cuadrante de probabilidad  e impacto 
Después de controles
Hasta el cuadrante de probabilidad  e impacto </v>
      </c>
      <c r="AL96" s="70">
        <v>43356</v>
      </c>
      <c r="AM96" s="71" t="s">
        <v>345</v>
      </c>
      <c r="AN96" s="76" t="s">
        <v>1670</v>
      </c>
      <c r="AO96" s="68">
        <v>43593</v>
      </c>
      <c r="AP96" s="77" t="s">
        <v>345</v>
      </c>
      <c r="AQ96" s="73" t="s">
        <v>1671</v>
      </c>
      <c r="AR96" s="68">
        <v>43909</v>
      </c>
      <c r="AS96" s="71" t="s">
        <v>351</v>
      </c>
      <c r="AT96" s="76" t="s">
        <v>1672</v>
      </c>
      <c r="AU96" s="68">
        <v>44074</v>
      </c>
      <c r="AV96" s="77" t="s">
        <v>860</v>
      </c>
      <c r="AW96" s="73" t="s">
        <v>1673</v>
      </c>
      <c r="AX96" s="68" t="s">
        <v>355</v>
      </c>
      <c r="AY96" s="71" t="s">
        <v>356</v>
      </c>
      <c r="AZ96" s="76" t="s">
        <v>355</v>
      </c>
      <c r="BA96" s="68" t="s">
        <v>355</v>
      </c>
      <c r="BB96" s="77" t="s">
        <v>356</v>
      </c>
      <c r="BC96" s="73" t="s">
        <v>355</v>
      </c>
      <c r="BD96" s="68" t="s">
        <v>355</v>
      </c>
      <c r="BE96" s="71" t="s">
        <v>356</v>
      </c>
      <c r="BF96" s="76" t="s">
        <v>355</v>
      </c>
      <c r="BG96" s="68" t="s">
        <v>355</v>
      </c>
      <c r="BH96" s="77" t="s">
        <v>356</v>
      </c>
      <c r="BI96" s="73" t="s">
        <v>355</v>
      </c>
      <c r="BJ96" s="68" t="s">
        <v>355</v>
      </c>
      <c r="BK96" s="71" t="s">
        <v>356</v>
      </c>
      <c r="BL96" s="76" t="s">
        <v>355</v>
      </c>
      <c r="BM96" s="68" t="s">
        <v>355</v>
      </c>
      <c r="BN96" s="77" t="s">
        <v>356</v>
      </c>
      <c r="BO96" s="73" t="s">
        <v>355</v>
      </c>
      <c r="BP96" s="68" t="s">
        <v>355</v>
      </c>
      <c r="BQ96" s="71" t="s">
        <v>356</v>
      </c>
      <c r="BR96" s="76" t="s">
        <v>355</v>
      </c>
      <c r="BS96" s="68" t="s">
        <v>355</v>
      </c>
      <c r="BT96" s="77" t="s">
        <v>356</v>
      </c>
      <c r="BU96" s="79" t="s">
        <v>355</v>
      </c>
      <c r="BV96" s="164" t="str">
        <f>IFERROR(VLOOKUP(A96,Listas!$A$2:$B$23,2,FALSE),"")</f>
        <v>Subsecretaría de Servicio a la Ciudadanía</v>
      </c>
      <c r="BW96" s="165">
        <f>_xlfn.NUMBERVALUE(MID(N96,LEN(N96)-1,1))</f>
        <v>1</v>
      </c>
      <c r="BX96" s="165">
        <f>_xlfn.NUMBERVALUE(MID(O96,LEN(O96)-1,1))</f>
        <v>3</v>
      </c>
      <c r="BY96" s="165">
        <f t="shared" si="12"/>
        <v>1</v>
      </c>
      <c r="BZ96" s="165">
        <f t="shared" si="13"/>
        <v>1</v>
      </c>
      <c r="CA96" s="97">
        <f>ROUND(AVERAGEIFS(BW:BW,A:A,A96),0)</f>
        <v>2</v>
      </c>
      <c r="CB96" s="97" t="str">
        <f t="shared" si="14"/>
        <v>Improbable (2)</v>
      </c>
      <c r="CC96" s="97">
        <f>ROUND(AVERAGEIFS(BX:BX,A:A,A96),0)</f>
        <v>3</v>
      </c>
      <c r="CD96" s="97" t="str">
        <f t="shared" si="15"/>
        <v>Moderado (3)</v>
      </c>
      <c r="CE96" s="97">
        <f>ROUND(AVERAGEIFS(BY:BY,A:A,A96),0)</f>
        <v>1</v>
      </c>
      <c r="CF96" s="97" t="str">
        <f t="shared" si="16"/>
        <v>Rara vez (1)</v>
      </c>
      <c r="CG96" s="97">
        <f>ROUND(AVERAGEIFS(BZ:BZ,A:A,A96),0)</f>
        <v>1</v>
      </c>
      <c r="CH96" s="97" t="str">
        <f t="shared" si="17"/>
        <v>Insignificante (1)</v>
      </c>
      <c r="CI96" s="97" t="str">
        <f t="shared" si="18"/>
        <v>Antes de controles
Desde el cuadrante de probabilidad Improbable (2) e impacto Moderado (3)
Después de controles
Hasta el cuadrante de probabilidad Rara vez (1) e impacto Insignificante (1)</v>
      </c>
      <c r="CR96" s="97" t="str">
        <f t="shared" si="19"/>
        <v xml:space="preserve">Antes de controles
Desde el cuadrante de probabilidad  e impacto 
Después de controles
Hasta el cuadrante de probabilidad  e impacto </v>
      </c>
    </row>
    <row r="97" spans="1:96" ht="409.5" customHeight="1" x14ac:dyDescent="0.2">
      <c r="A97" s="54" t="s">
        <v>209</v>
      </c>
      <c r="B97" s="100" t="s">
        <v>1674</v>
      </c>
      <c r="C97" s="58" t="s">
        <v>93</v>
      </c>
      <c r="D97" s="56" t="s">
        <v>1675</v>
      </c>
      <c r="E97" s="97" t="s">
        <v>35</v>
      </c>
      <c r="F97" s="97" t="s">
        <v>152</v>
      </c>
      <c r="G97" s="54" t="s">
        <v>1676</v>
      </c>
      <c r="H97" s="54" t="s">
        <v>1677</v>
      </c>
      <c r="I97" s="54" t="s">
        <v>1678</v>
      </c>
      <c r="J97" s="54" t="s">
        <v>575</v>
      </c>
      <c r="K97" s="54" t="s">
        <v>335</v>
      </c>
      <c r="L97" s="54" t="s">
        <v>336</v>
      </c>
      <c r="M97" s="54" t="s">
        <v>1664</v>
      </c>
      <c r="N97" s="99" t="s">
        <v>124</v>
      </c>
      <c r="O97" s="99" t="s">
        <v>125</v>
      </c>
      <c r="P97" s="97" t="s">
        <v>126</v>
      </c>
      <c r="Q97" s="54" t="s">
        <v>1679</v>
      </c>
      <c r="R97" s="99" t="s">
        <v>144</v>
      </c>
      <c r="S97" s="99" t="s">
        <v>145</v>
      </c>
      <c r="T97" s="97" t="s">
        <v>126</v>
      </c>
      <c r="U97" s="54" t="s">
        <v>1680</v>
      </c>
      <c r="V97" s="97" t="s">
        <v>340</v>
      </c>
      <c r="W97" s="54" t="s">
        <v>341</v>
      </c>
      <c r="X97" s="54" t="s">
        <v>341</v>
      </c>
      <c r="Y97" s="54" t="s">
        <v>341</v>
      </c>
      <c r="Z97" s="54" t="s">
        <v>341</v>
      </c>
      <c r="AA97" s="54" t="s">
        <v>341</v>
      </c>
      <c r="AB97" s="54" t="s">
        <v>341</v>
      </c>
      <c r="AC97" s="54" t="s">
        <v>341</v>
      </c>
      <c r="AD97" s="54" t="s">
        <v>341</v>
      </c>
      <c r="AE97" s="54" t="s">
        <v>341</v>
      </c>
      <c r="AF97" s="54" t="s">
        <v>341</v>
      </c>
      <c r="AG97" s="54" t="s">
        <v>1681</v>
      </c>
      <c r="AH97" s="54" t="s">
        <v>1682</v>
      </c>
      <c r="AI97" s="54" t="s">
        <v>1683</v>
      </c>
      <c r="AJ97" s="170" t="str">
        <f t="shared" si="10"/>
        <v>Antes de controles
Desde el cuadrante de probabilidad Improbable (2) e impacto Moderado (3)
Después de controles
Hasta el cuadrante de probabilidad Rara vez (1) e impacto Insignificante (1)</v>
      </c>
      <c r="AK97" s="55" t="str">
        <f t="shared" si="11"/>
        <v xml:space="preserve">Antes de controles
Desde el cuadrante de probabilidad  e impacto 
Después de controles
Hasta el cuadrante de probabilidad  e impacto </v>
      </c>
      <c r="AL97" s="70">
        <v>43356</v>
      </c>
      <c r="AM97" s="71" t="s">
        <v>345</v>
      </c>
      <c r="AN97" s="76" t="s">
        <v>1670</v>
      </c>
      <c r="AO97" s="68">
        <v>43593</v>
      </c>
      <c r="AP97" s="77" t="s">
        <v>345</v>
      </c>
      <c r="AQ97" s="73" t="s">
        <v>1684</v>
      </c>
      <c r="AR97" s="68">
        <v>43759</v>
      </c>
      <c r="AS97" s="71" t="s">
        <v>585</v>
      </c>
      <c r="AT97" s="76" t="s">
        <v>1685</v>
      </c>
      <c r="AU97" s="68">
        <v>43909</v>
      </c>
      <c r="AV97" s="77" t="s">
        <v>351</v>
      </c>
      <c r="AW97" s="73" t="s">
        <v>1672</v>
      </c>
      <c r="AX97" s="68">
        <v>44074</v>
      </c>
      <c r="AY97" s="71" t="s">
        <v>585</v>
      </c>
      <c r="AZ97" s="76" t="s">
        <v>1686</v>
      </c>
      <c r="BA97" s="68" t="s">
        <v>355</v>
      </c>
      <c r="BB97" s="77" t="s">
        <v>356</v>
      </c>
      <c r="BC97" s="73" t="s">
        <v>355</v>
      </c>
      <c r="BD97" s="68" t="s">
        <v>355</v>
      </c>
      <c r="BE97" s="71" t="s">
        <v>356</v>
      </c>
      <c r="BF97" s="76" t="s">
        <v>355</v>
      </c>
      <c r="BG97" s="68" t="s">
        <v>355</v>
      </c>
      <c r="BH97" s="77" t="s">
        <v>356</v>
      </c>
      <c r="BI97" s="73" t="s">
        <v>355</v>
      </c>
      <c r="BJ97" s="68" t="s">
        <v>355</v>
      </c>
      <c r="BK97" s="71" t="s">
        <v>356</v>
      </c>
      <c r="BL97" s="76" t="s">
        <v>355</v>
      </c>
      <c r="BM97" s="68" t="s">
        <v>355</v>
      </c>
      <c r="BN97" s="77" t="s">
        <v>356</v>
      </c>
      <c r="BO97" s="73" t="s">
        <v>355</v>
      </c>
      <c r="BP97" s="68" t="s">
        <v>355</v>
      </c>
      <c r="BQ97" s="71" t="s">
        <v>356</v>
      </c>
      <c r="BR97" s="76" t="s">
        <v>355</v>
      </c>
      <c r="BS97" s="68" t="s">
        <v>355</v>
      </c>
      <c r="BT97" s="77" t="s">
        <v>356</v>
      </c>
      <c r="BU97" s="79" t="s">
        <v>355</v>
      </c>
      <c r="BV97" s="164" t="str">
        <f>IFERROR(VLOOKUP(A97,Listas!$A$2:$B$23,2,FALSE),"")</f>
        <v>Subsecretaría de Servicio a la Ciudadanía</v>
      </c>
      <c r="BW97" s="165">
        <f>_xlfn.NUMBERVALUE(MID(N97,LEN(N97)-1,1))</f>
        <v>2</v>
      </c>
      <c r="BX97" s="165">
        <f>_xlfn.NUMBERVALUE(MID(O97,LEN(O97)-1,1))</f>
        <v>2</v>
      </c>
      <c r="BY97" s="165">
        <f t="shared" si="12"/>
        <v>1</v>
      </c>
      <c r="BZ97" s="165">
        <f t="shared" si="13"/>
        <v>1</v>
      </c>
      <c r="CA97" s="97">
        <f>ROUND(AVERAGEIFS(BW:BW,A:A,A97),0)</f>
        <v>2</v>
      </c>
      <c r="CB97" s="97" t="str">
        <f t="shared" si="14"/>
        <v>Improbable (2)</v>
      </c>
      <c r="CC97" s="97">
        <f>ROUND(AVERAGEIFS(BX:BX,A:A,A97),0)</f>
        <v>3</v>
      </c>
      <c r="CD97" s="97" t="str">
        <f t="shared" si="15"/>
        <v>Moderado (3)</v>
      </c>
      <c r="CE97" s="97">
        <f>ROUND(AVERAGEIFS(BY:BY,A:A,A97),0)</f>
        <v>1</v>
      </c>
      <c r="CF97" s="97" t="str">
        <f t="shared" si="16"/>
        <v>Rara vez (1)</v>
      </c>
      <c r="CG97" s="97">
        <f>ROUND(AVERAGEIFS(BZ:BZ,A:A,A97),0)</f>
        <v>1</v>
      </c>
      <c r="CH97" s="97" t="str">
        <f t="shared" si="17"/>
        <v>Insignificante (1)</v>
      </c>
      <c r="CI97" s="97" t="str">
        <f t="shared" si="18"/>
        <v>Antes de controles
Desde el cuadrante de probabilidad Improbable (2) e impacto Moderado (3)
Después de controles
Hasta el cuadrante de probabilidad Rara vez (1) e impacto Insignificante (1)</v>
      </c>
      <c r="CR97" s="97" t="str">
        <f t="shared" si="19"/>
        <v xml:space="preserve">Antes de controles
Desde el cuadrante de probabilidad  e impacto 
Después de controles
Hasta el cuadrante de probabilidad  e impacto </v>
      </c>
    </row>
    <row r="98" spans="1:96" ht="409.5" customHeight="1" x14ac:dyDescent="0.2">
      <c r="A98" s="54" t="s">
        <v>209</v>
      </c>
      <c r="B98" s="100" t="s">
        <v>1687</v>
      </c>
      <c r="C98" s="58" t="s">
        <v>161</v>
      </c>
      <c r="D98" s="56" t="s">
        <v>1688</v>
      </c>
      <c r="E98" s="97" t="s">
        <v>35</v>
      </c>
      <c r="F98" s="97" t="s">
        <v>152</v>
      </c>
      <c r="G98" s="54" t="s">
        <v>1689</v>
      </c>
      <c r="H98" s="54" t="s">
        <v>1690</v>
      </c>
      <c r="I98" s="54" t="s">
        <v>1691</v>
      </c>
      <c r="J98" s="54" t="s">
        <v>575</v>
      </c>
      <c r="K98" s="54" t="s">
        <v>335</v>
      </c>
      <c r="L98" s="54" t="s">
        <v>336</v>
      </c>
      <c r="M98" s="54" t="s">
        <v>1664</v>
      </c>
      <c r="N98" s="99" t="s">
        <v>103</v>
      </c>
      <c r="O98" s="99" t="s">
        <v>104</v>
      </c>
      <c r="P98" s="97" t="s">
        <v>81</v>
      </c>
      <c r="Q98" s="54" t="s">
        <v>1692</v>
      </c>
      <c r="R98" s="99" t="s">
        <v>103</v>
      </c>
      <c r="S98" s="99" t="s">
        <v>145</v>
      </c>
      <c r="T98" s="97" t="s">
        <v>126</v>
      </c>
      <c r="U98" s="54" t="s">
        <v>1693</v>
      </c>
      <c r="V98" s="97" t="s">
        <v>340</v>
      </c>
      <c r="W98" s="54" t="s">
        <v>341</v>
      </c>
      <c r="X98" s="54" t="s">
        <v>341</v>
      </c>
      <c r="Y98" s="54" t="s">
        <v>341</v>
      </c>
      <c r="Z98" s="54" t="s">
        <v>341</v>
      </c>
      <c r="AA98" s="54" t="s">
        <v>341</v>
      </c>
      <c r="AB98" s="54" t="s">
        <v>341</v>
      </c>
      <c r="AC98" s="54" t="s">
        <v>341</v>
      </c>
      <c r="AD98" s="54" t="s">
        <v>341</v>
      </c>
      <c r="AE98" s="54" t="s">
        <v>341</v>
      </c>
      <c r="AF98" s="54" t="s">
        <v>341</v>
      </c>
      <c r="AG98" s="54" t="s">
        <v>1694</v>
      </c>
      <c r="AH98" s="54" t="s">
        <v>1695</v>
      </c>
      <c r="AI98" s="54" t="s">
        <v>1696</v>
      </c>
      <c r="AJ98" s="170" t="str">
        <f t="shared" si="10"/>
        <v>Antes de controles
Desde el cuadrante de probabilidad Improbable (2) e impacto Moderado (3)
Después de controles
Hasta el cuadrante de probabilidad Rara vez (1) e impacto Insignificante (1)</v>
      </c>
      <c r="AK98" s="55" t="str">
        <f t="shared" si="11"/>
        <v xml:space="preserve">Antes de controles
Desde el cuadrante de probabilidad  e impacto 
Después de controles
Hasta el cuadrante de probabilidad  e impacto </v>
      </c>
      <c r="AL98" s="70">
        <v>43356</v>
      </c>
      <c r="AM98" s="71" t="s">
        <v>345</v>
      </c>
      <c r="AN98" s="76" t="s">
        <v>1670</v>
      </c>
      <c r="AO98" s="68">
        <v>43593</v>
      </c>
      <c r="AP98" s="77" t="s">
        <v>345</v>
      </c>
      <c r="AQ98" s="73" t="s">
        <v>1697</v>
      </c>
      <c r="AR98" s="68">
        <v>43759</v>
      </c>
      <c r="AS98" s="71" t="s">
        <v>1116</v>
      </c>
      <c r="AT98" s="76" t="s">
        <v>1698</v>
      </c>
      <c r="AU98" s="68">
        <v>43909</v>
      </c>
      <c r="AV98" s="77" t="s">
        <v>345</v>
      </c>
      <c r="AW98" s="73" t="s">
        <v>1699</v>
      </c>
      <c r="AX98" s="68">
        <v>44074</v>
      </c>
      <c r="AY98" s="71" t="s">
        <v>585</v>
      </c>
      <c r="AZ98" s="76" t="s">
        <v>1700</v>
      </c>
      <c r="BA98" s="68" t="s">
        <v>355</v>
      </c>
      <c r="BB98" s="77" t="s">
        <v>356</v>
      </c>
      <c r="BC98" s="73" t="s">
        <v>355</v>
      </c>
      <c r="BD98" s="68" t="s">
        <v>355</v>
      </c>
      <c r="BE98" s="71" t="s">
        <v>356</v>
      </c>
      <c r="BF98" s="76" t="s">
        <v>355</v>
      </c>
      <c r="BG98" s="68" t="s">
        <v>355</v>
      </c>
      <c r="BH98" s="77" t="s">
        <v>356</v>
      </c>
      <c r="BI98" s="73" t="s">
        <v>355</v>
      </c>
      <c r="BJ98" s="68" t="s">
        <v>355</v>
      </c>
      <c r="BK98" s="71" t="s">
        <v>356</v>
      </c>
      <c r="BL98" s="76" t="s">
        <v>355</v>
      </c>
      <c r="BM98" s="68" t="s">
        <v>355</v>
      </c>
      <c r="BN98" s="77" t="s">
        <v>356</v>
      </c>
      <c r="BO98" s="73" t="s">
        <v>355</v>
      </c>
      <c r="BP98" s="68" t="s">
        <v>355</v>
      </c>
      <c r="BQ98" s="71" t="s">
        <v>356</v>
      </c>
      <c r="BR98" s="76" t="s">
        <v>355</v>
      </c>
      <c r="BS98" s="68" t="s">
        <v>355</v>
      </c>
      <c r="BT98" s="77" t="s">
        <v>356</v>
      </c>
      <c r="BU98" s="79" t="s">
        <v>355</v>
      </c>
      <c r="BV98" s="164" t="str">
        <f>IFERROR(VLOOKUP(A98,Listas!$A$2:$B$23,2,FALSE),"")</f>
        <v>Subsecretaría de Servicio a la Ciudadanía</v>
      </c>
      <c r="BW98" s="165">
        <f>_xlfn.NUMBERVALUE(MID(N98,LEN(N98)-1,1))</f>
        <v>3</v>
      </c>
      <c r="BX98" s="165">
        <f>_xlfn.NUMBERVALUE(MID(O98,LEN(O98)-1,1))</f>
        <v>3</v>
      </c>
      <c r="BY98" s="165">
        <f t="shared" si="12"/>
        <v>3</v>
      </c>
      <c r="BZ98" s="165">
        <f t="shared" si="13"/>
        <v>1</v>
      </c>
      <c r="CA98" s="97">
        <f>ROUND(AVERAGEIFS(BW:BW,A:A,A98),0)</f>
        <v>2</v>
      </c>
      <c r="CB98" s="97" t="str">
        <f t="shared" si="14"/>
        <v>Improbable (2)</v>
      </c>
      <c r="CC98" s="97">
        <f>ROUND(AVERAGEIFS(BX:BX,A:A,A98),0)</f>
        <v>3</v>
      </c>
      <c r="CD98" s="97" t="str">
        <f t="shared" si="15"/>
        <v>Moderado (3)</v>
      </c>
      <c r="CE98" s="97">
        <f>ROUND(AVERAGEIFS(BY:BY,A:A,A98),0)</f>
        <v>1</v>
      </c>
      <c r="CF98" s="97" t="str">
        <f t="shared" si="16"/>
        <v>Rara vez (1)</v>
      </c>
      <c r="CG98" s="97">
        <f>ROUND(AVERAGEIFS(BZ:BZ,A:A,A98),0)</f>
        <v>1</v>
      </c>
      <c r="CH98" s="97" t="str">
        <f t="shared" si="17"/>
        <v>Insignificante (1)</v>
      </c>
      <c r="CI98" s="97" t="str">
        <f t="shared" si="18"/>
        <v>Antes de controles
Desde el cuadrante de probabilidad Improbable (2) e impacto Moderado (3)
Después de controles
Hasta el cuadrante de probabilidad Rara vez (1) e impacto Insignificante (1)</v>
      </c>
      <c r="CR98" s="97" t="str">
        <f t="shared" si="19"/>
        <v xml:space="preserve">Antes de controles
Desde el cuadrante de probabilidad  e impacto 
Después de controles
Hasta el cuadrante de probabilidad  e impacto </v>
      </c>
    </row>
    <row r="99" spans="1:96" ht="409.5" customHeight="1" x14ac:dyDescent="0.2">
      <c r="A99" s="54" t="s">
        <v>209</v>
      </c>
      <c r="B99" s="100" t="s">
        <v>1674</v>
      </c>
      <c r="C99" s="58" t="s">
        <v>93</v>
      </c>
      <c r="D99" s="56" t="s">
        <v>1701</v>
      </c>
      <c r="E99" s="97" t="s">
        <v>35</v>
      </c>
      <c r="F99" s="97" t="s">
        <v>152</v>
      </c>
      <c r="G99" s="54" t="s">
        <v>1702</v>
      </c>
      <c r="H99" s="54" t="s">
        <v>1703</v>
      </c>
      <c r="I99" s="54" t="s">
        <v>1704</v>
      </c>
      <c r="J99" s="54" t="s">
        <v>575</v>
      </c>
      <c r="K99" s="54" t="s">
        <v>335</v>
      </c>
      <c r="L99" s="54" t="s">
        <v>336</v>
      </c>
      <c r="M99" s="54" t="s">
        <v>1664</v>
      </c>
      <c r="N99" s="99" t="s">
        <v>103</v>
      </c>
      <c r="O99" s="99" t="s">
        <v>125</v>
      </c>
      <c r="P99" s="97" t="s">
        <v>105</v>
      </c>
      <c r="Q99" s="54" t="s">
        <v>1705</v>
      </c>
      <c r="R99" s="99" t="s">
        <v>144</v>
      </c>
      <c r="S99" s="99" t="s">
        <v>145</v>
      </c>
      <c r="T99" s="97" t="s">
        <v>126</v>
      </c>
      <c r="U99" s="54" t="s">
        <v>1706</v>
      </c>
      <c r="V99" s="97" t="s">
        <v>340</v>
      </c>
      <c r="W99" s="54" t="s">
        <v>341</v>
      </c>
      <c r="X99" s="54" t="s">
        <v>341</v>
      </c>
      <c r="Y99" s="54" t="s">
        <v>341</v>
      </c>
      <c r="Z99" s="54" t="s">
        <v>341</v>
      </c>
      <c r="AA99" s="54" t="s">
        <v>341</v>
      </c>
      <c r="AB99" s="54" t="s">
        <v>341</v>
      </c>
      <c r="AC99" s="54" t="s">
        <v>341</v>
      </c>
      <c r="AD99" s="54" t="s">
        <v>341</v>
      </c>
      <c r="AE99" s="54" t="s">
        <v>341</v>
      </c>
      <c r="AF99" s="54" t="s">
        <v>341</v>
      </c>
      <c r="AG99" s="54" t="s">
        <v>1707</v>
      </c>
      <c r="AH99" s="54" t="s">
        <v>1708</v>
      </c>
      <c r="AI99" s="54" t="s">
        <v>1709</v>
      </c>
      <c r="AJ99" s="170" t="str">
        <f t="shared" si="10"/>
        <v>Antes de controles
Desde el cuadrante de probabilidad Improbable (2) e impacto Moderado (3)
Después de controles
Hasta el cuadrante de probabilidad Rara vez (1) e impacto Insignificante (1)</v>
      </c>
      <c r="AK99" s="55" t="str">
        <f t="shared" si="11"/>
        <v xml:space="preserve">Antes de controles
Desde el cuadrante de probabilidad  e impacto 
Después de controles
Hasta el cuadrante de probabilidad  e impacto </v>
      </c>
      <c r="AL99" s="70">
        <v>43356</v>
      </c>
      <c r="AM99" s="71" t="s">
        <v>345</v>
      </c>
      <c r="AN99" s="76" t="s">
        <v>1670</v>
      </c>
      <c r="AO99" s="68">
        <v>43593</v>
      </c>
      <c r="AP99" s="77" t="s">
        <v>345</v>
      </c>
      <c r="AQ99" s="73" t="s">
        <v>1710</v>
      </c>
      <c r="AR99" s="68">
        <v>43759</v>
      </c>
      <c r="AS99" s="71" t="s">
        <v>345</v>
      </c>
      <c r="AT99" s="76" t="s">
        <v>1711</v>
      </c>
      <c r="AU99" s="68">
        <v>43909</v>
      </c>
      <c r="AV99" s="77" t="s">
        <v>514</v>
      </c>
      <c r="AW99" s="73" t="s">
        <v>1712</v>
      </c>
      <c r="AX99" s="68">
        <v>44074</v>
      </c>
      <c r="AY99" s="71" t="s">
        <v>585</v>
      </c>
      <c r="AZ99" s="76" t="s">
        <v>1713</v>
      </c>
      <c r="BA99" s="68" t="s">
        <v>355</v>
      </c>
      <c r="BB99" s="77" t="s">
        <v>356</v>
      </c>
      <c r="BC99" s="73" t="s">
        <v>355</v>
      </c>
      <c r="BD99" s="68" t="s">
        <v>355</v>
      </c>
      <c r="BE99" s="71" t="s">
        <v>356</v>
      </c>
      <c r="BF99" s="76" t="s">
        <v>355</v>
      </c>
      <c r="BG99" s="68" t="s">
        <v>355</v>
      </c>
      <c r="BH99" s="77" t="s">
        <v>356</v>
      </c>
      <c r="BI99" s="73" t="s">
        <v>355</v>
      </c>
      <c r="BJ99" s="68" t="s">
        <v>355</v>
      </c>
      <c r="BK99" s="71" t="s">
        <v>356</v>
      </c>
      <c r="BL99" s="76" t="s">
        <v>355</v>
      </c>
      <c r="BM99" s="68" t="s">
        <v>355</v>
      </c>
      <c r="BN99" s="77" t="s">
        <v>356</v>
      </c>
      <c r="BO99" s="73" t="s">
        <v>355</v>
      </c>
      <c r="BP99" s="68" t="s">
        <v>355</v>
      </c>
      <c r="BQ99" s="71" t="s">
        <v>356</v>
      </c>
      <c r="BR99" s="76" t="s">
        <v>355</v>
      </c>
      <c r="BS99" s="68" t="s">
        <v>355</v>
      </c>
      <c r="BT99" s="77" t="s">
        <v>356</v>
      </c>
      <c r="BU99" s="79" t="s">
        <v>355</v>
      </c>
      <c r="BV99" s="164" t="str">
        <f>IFERROR(VLOOKUP(A99,Listas!$A$2:$B$23,2,FALSE),"")</f>
        <v>Subsecretaría de Servicio a la Ciudadanía</v>
      </c>
      <c r="BW99" s="165">
        <f>_xlfn.NUMBERVALUE(MID(N99,LEN(N99)-1,1))</f>
        <v>3</v>
      </c>
      <c r="BX99" s="165">
        <f>_xlfn.NUMBERVALUE(MID(O99,LEN(O99)-1,1))</f>
        <v>2</v>
      </c>
      <c r="BY99" s="165">
        <f t="shared" si="12"/>
        <v>1</v>
      </c>
      <c r="BZ99" s="165">
        <f t="shared" si="13"/>
        <v>1</v>
      </c>
      <c r="CA99" s="97">
        <f>ROUND(AVERAGEIFS(BW:BW,A:A,A99),0)</f>
        <v>2</v>
      </c>
      <c r="CB99" s="97" t="str">
        <f t="shared" si="14"/>
        <v>Improbable (2)</v>
      </c>
      <c r="CC99" s="97">
        <f>ROUND(AVERAGEIFS(BX:BX,A:A,A99),0)</f>
        <v>3</v>
      </c>
      <c r="CD99" s="97" t="str">
        <f t="shared" si="15"/>
        <v>Moderado (3)</v>
      </c>
      <c r="CE99" s="97">
        <f>ROUND(AVERAGEIFS(BY:BY,A:A,A99),0)</f>
        <v>1</v>
      </c>
      <c r="CF99" s="97" t="str">
        <f t="shared" si="16"/>
        <v>Rara vez (1)</v>
      </c>
      <c r="CG99" s="97">
        <f>ROUND(AVERAGEIFS(BZ:BZ,A:A,A99),0)</f>
        <v>1</v>
      </c>
      <c r="CH99" s="97" t="str">
        <f t="shared" si="17"/>
        <v>Insignificante (1)</v>
      </c>
      <c r="CI99" s="97" t="str">
        <f t="shared" si="18"/>
        <v>Antes de controles
Desde el cuadrante de probabilidad Improbable (2) e impacto Moderado (3)
Después de controles
Hasta el cuadrante de probabilidad Rara vez (1) e impacto Insignificante (1)</v>
      </c>
      <c r="CR99" s="97" t="str">
        <f t="shared" si="19"/>
        <v xml:space="preserve">Antes de controles
Desde el cuadrante de probabilidad  e impacto 
Después de controles
Hasta el cuadrante de probabilidad  e impacto </v>
      </c>
    </row>
    <row r="100" spans="1:96" ht="409.5" customHeight="1" x14ac:dyDescent="0.2">
      <c r="A100" s="54" t="s">
        <v>209</v>
      </c>
      <c r="B100" s="100" t="s">
        <v>1714</v>
      </c>
      <c r="C100" s="58" t="s">
        <v>133</v>
      </c>
      <c r="D100" s="56" t="s">
        <v>1715</v>
      </c>
      <c r="E100" s="97" t="s">
        <v>35</v>
      </c>
      <c r="F100" s="97" t="s">
        <v>42</v>
      </c>
      <c r="G100" s="54" t="s">
        <v>1716</v>
      </c>
      <c r="H100" s="54" t="s">
        <v>1717</v>
      </c>
      <c r="I100" s="54" t="s">
        <v>1718</v>
      </c>
      <c r="J100" s="54" t="s">
        <v>575</v>
      </c>
      <c r="K100" s="54" t="s">
        <v>335</v>
      </c>
      <c r="L100" s="54" t="s">
        <v>403</v>
      </c>
      <c r="M100" s="54" t="s">
        <v>1664</v>
      </c>
      <c r="N100" s="99" t="s">
        <v>103</v>
      </c>
      <c r="O100" s="99" t="s">
        <v>125</v>
      </c>
      <c r="P100" s="97" t="s">
        <v>105</v>
      </c>
      <c r="Q100" s="54" t="s">
        <v>1719</v>
      </c>
      <c r="R100" s="99" t="s">
        <v>144</v>
      </c>
      <c r="S100" s="99" t="s">
        <v>145</v>
      </c>
      <c r="T100" s="97" t="s">
        <v>126</v>
      </c>
      <c r="U100" s="54" t="s">
        <v>1720</v>
      </c>
      <c r="V100" s="97" t="s">
        <v>340</v>
      </c>
      <c r="W100" s="54" t="s">
        <v>341</v>
      </c>
      <c r="X100" s="54" t="s">
        <v>341</v>
      </c>
      <c r="Y100" s="54" t="s">
        <v>341</v>
      </c>
      <c r="Z100" s="54" t="s">
        <v>341</v>
      </c>
      <c r="AA100" s="54" t="s">
        <v>341</v>
      </c>
      <c r="AB100" s="54" t="s">
        <v>341</v>
      </c>
      <c r="AC100" s="54" t="s">
        <v>341</v>
      </c>
      <c r="AD100" s="54" t="s">
        <v>341</v>
      </c>
      <c r="AE100" s="54" t="s">
        <v>341</v>
      </c>
      <c r="AF100" s="54" t="s">
        <v>341</v>
      </c>
      <c r="AG100" s="54" t="s">
        <v>1721</v>
      </c>
      <c r="AH100" s="54" t="s">
        <v>1722</v>
      </c>
      <c r="AI100" s="54" t="s">
        <v>1723</v>
      </c>
      <c r="AJ100" s="170" t="str">
        <f t="shared" si="10"/>
        <v>Antes de controles
Desde el cuadrante de probabilidad Improbable (2) e impacto Moderado (3)
Después de controles
Hasta el cuadrante de probabilidad Rara vez (1) e impacto Insignificante (1)</v>
      </c>
      <c r="AK100" s="55" t="str">
        <f t="shared" si="11"/>
        <v xml:space="preserve">Antes de controles
Desde el cuadrante de probabilidad  e impacto 
Después de controles
Hasta el cuadrante de probabilidad  e impacto </v>
      </c>
      <c r="AL100" s="70">
        <v>43356</v>
      </c>
      <c r="AM100" s="71" t="s">
        <v>345</v>
      </c>
      <c r="AN100" s="76" t="s">
        <v>1670</v>
      </c>
      <c r="AO100" s="68">
        <v>43593</v>
      </c>
      <c r="AP100" s="77" t="s">
        <v>345</v>
      </c>
      <c r="AQ100" s="73" t="s">
        <v>1724</v>
      </c>
      <c r="AR100" s="68">
        <v>43759</v>
      </c>
      <c r="AS100" s="71" t="s">
        <v>345</v>
      </c>
      <c r="AT100" s="76" t="s">
        <v>1725</v>
      </c>
      <c r="AU100" s="68">
        <v>43909</v>
      </c>
      <c r="AV100" s="77" t="s">
        <v>1726</v>
      </c>
      <c r="AW100" s="73" t="s">
        <v>1727</v>
      </c>
      <c r="AX100" s="68">
        <v>44074</v>
      </c>
      <c r="AY100" s="71" t="s">
        <v>585</v>
      </c>
      <c r="AZ100" s="76" t="s">
        <v>1728</v>
      </c>
      <c r="BA100" s="68" t="s">
        <v>355</v>
      </c>
      <c r="BB100" s="77" t="s">
        <v>356</v>
      </c>
      <c r="BC100" s="73" t="s">
        <v>355</v>
      </c>
      <c r="BD100" s="68" t="s">
        <v>355</v>
      </c>
      <c r="BE100" s="71" t="s">
        <v>356</v>
      </c>
      <c r="BF100" s="76" t="s">
        <v>355</v>
      </c>
      <c r="BG100" s="68" t="s">
        <v>355</v>
      </c>
      <c r="BH100" s="77" t="s">
        <v>356</v>
      </c>
      <c r="BI100" s="73" t="s">
        <v>355</v>
      </c>
      <c r="BJ100" s="68" t="s">
        <v>355</v>
      </c>
      <c r="BK100" s="71" t="s">
        <v>356</v>
      </c>
      <c r="BL100" s="76" t="s">
        <v>355</v>
      </c>
      <c r="BM100" s="68" t="s">
        <v>355</v>
      </c>
      <c r="BN100" s="77" t="s">
        <v>356</v>
      </c>
      <c r="BO100" s="73" t="s">
        <v>355</v>
      </c>
      <c r="BP100" s="68" t="s">
        <v>355</v>
      </c>
      <c r="BQ100" s="71" t="s">
        <v>356</v>
      </c>
      <c r="BR100" s="76" t="s">
        <v>355</v>
      </c>
      <c r="BS100" s="68" t="s">
        <v>355</v>
      </c>
      <c r="BT100" s="77" t="s">
        <v>356</v>
      </c>
      <c r="BU100" s="79" t="s">
        <v>355</v>
      </c>
      <c r="BV100" s="164" t="str">
        <f>IFERROR(VLOOKUP(A100,Listas!$A$2:$B$23,2,FALSE),"")</f>
        <v>Subsecretaría de Servicio a la Ciudadanía</v>
      </c>
      <c r="BW100" s="165">
        <f>_xlfn.NUMBERVALUE(MID(N100,LEN(N100)-1,1))</f>
        <v>3</v>
      </c>
      <c r="BX100" s="165">
        <f>_xlfn.NUMBERVALUE(MID(O100,LEN(O100)-1,1))</f>
        <v>2</v>
      </c>
      <c r="BY100" s="165">
        <f t="shared" si="12"/>
        <v>1</v>
      </c>
      <c r="BZ100" s="165">
        <f t="shared" si="13"/>
        <v>1</v>
      </c>
      <c r="CA100" s="97">
        <f>ROUND(AVERAGEIFS(BW:BW,A:A,A100),0)</f>
        <v>2</v>
      </c>
      <c r="CB100" s="97" t="str">
        <f t="shared" si="14"/>
        <v>Improbable (2)</v>
      </c>
      <c r="CC100" s="97">
        <f>ROUND(AVERAGEIFS(BX:BX,A:A,A100),0)</f>
        <v>3</v>
      </c>
      <c r="CD100" s="97" t="str">
        <f t="shared" si="15"/>
        <v>Moderado (3)</v>
      </c>
      <c r="CE100" s="97">
        <f>ROUND(AVERAGEIFS(BY:BY,A:A,A100),0)</f>
        <v>1</v>
      </c>
      <c r="CF100" s="97" t="str">
        <f t="shared" si="16"/>
        <v>Rara vez (1)</v>
      </c>
      <c r="CG100" s="97">
        <f>ROUND(AVERAGEIFS(BZ:BZ,A:A,A100),0)</f>
        <v>1</v>
      </c>
      <c r="CH100" s="97" t="str">
        <f t="shared" si="17"/>
        <v>Insignificante (1)</v>
      </c>
      <c r="CI100" s="97" t="str">
        <f t="shared" si="18"/>
        <v>Antes de controles
Desde el cuadrante de probabilidad Improbable (2) e impacto Moderado (3)
Después de controles
Hasta el cuadrante de probabilidad Rara vez (1) e impacto Insignificante (1)</v>
      </c>
      <c r="CR100" s="97" t="str">
        <f t="shared" si="19"/>
        <v xml:space="preserve">Antes de controles
Desde el cuadrante de probabilidad  e impacto 
Después de controles
Hasta el cuadrante de probabilidad  e impacto </v>
      </c>
    </row>
    <row r="101" spans="1:96" ht="409.5" customHeight="1" x14ac:dyDescent="0.2">
      <c r="A101" s="54" t="s">
        <v>209</v>
      </c>
      <c r="B101" s="100" t="s">
        <v>1729</v>
      </c>
      <c r="C101" s="58" t="s">
        <v>93</v>
      </c>
      <c r="D101" s="56" t="s">
        <v>1730</v>
      </c>
      <c r="E101" s="97" t="s">
        <v>35</v>
      </c>
      <c r="F101" s="97" t="s">
        <v>152</v>
      </c>
      <c r="G101" s="54" t="s">
        <v>1731</v>
      </c>
      <c r="H101" s="54" t="s">
        <v>1732</v>
      </c>
      <c r="I101" s="54" t="s">
        <v>1733</v>
      </c>
      <c r="J101" s="54" t="s">
        <v>575</v>
      </c>
      <c r="K101" s="54" t="s">
        <v>335</v>
      </c>
      <c r="L101" s="54" t="s">
        <v>1734</v>
      </c>
      <c r="M101" s="54" t="s">
        <v>1664</v>
      </c>
      <c r="N101" s="99" t="s">
        <v>144</v>
      </c>
      <c r="O101" s="99" t="s">
        <v>104</v>
      </c>
      <c r="P101" s="97" t="s">
        <v>105</v>
      </c>
      <c r="Q101" s="54" t="s">
        <v>1735</v>
      </c>
      <c r="R101" s="99" t="s">
        <v>144</v>
      </c>
      <c r="S101" s="99" t="s">
        <v>145</v>
      </c>
      <c r="T101" s="97" t="s">
        <v>126</v>
      </c>
      <c r="U101" s="54" t="s">
        <v>1736</v>
      </c>
      <c r="V101" s="97" t="s">
        <v>340</v>
      </c>
      <c r="W101" s="54" t="s">
        <v>341</v>
      </c>
      <c r="X101" s="54" t="s">
        <v>341</v>
      </c>
      <c r="Y101" s="54" t="s">
        <v>341</v>
      </c>
      <c r="Z101" s="54" t="s">
        <v>341</v>
      </c>
      <c r="AA101" s="54" t="s">
        <v>341</v>
      </c>
      <c r="AB101" s="54" t="s">
        <v>341</v>
      </c>
      <c r="AC101" s="54" t="s">
        <v>341</v>
      </c>
      <c r="AD101" s="54" t="s">
        <v>341</v>
      </c>
      <c r="AE101" s="54" t="s">
        <v>341</v>
      </c>
      <c r="AF101" s="54" t="s">
        <v>341</v>
      </c>
      <c r="AG101" s="54" t="s">
        <v>1737</v>
      </c>
      <c r="AH101" s="54" t="s">
        <v>1738</v>
      </c>
      <c r="AI101" s="54" t="s">
        <v>1739</v>
      </c>
      <c r="AJ101" s="170" t="str">
        <f t="shared" si="10"/>
        <v>Antes de controles
Desde el cuadrante de probabilidad Improbable (2) e impacto Moderado (3)
Después de controles
Hasta el cuadrante de probabilidad Rara vez (1) e impacto Insignificante (1)</v>
      </c>
      <c r="AK101" s="55" t="str">
        <f t="shared" si="11"/>
        <v xml:space="preserve">Antes de controles
Desde el cuadrante de probabilidad  e impacto 
Después de controles
Hasta el cuadrante de probabilidad  e impacto </v>
      </c>
      <c r="AL101" s="70">
        <v>43356</v>
      </c>
      <c r="AM101" s="71" t="s">
        <v>345</v>
      </c>
      <c r="AN101" s="76" t="s">
        <v>1670</v>
      </c>
      <c r="AO101" s="68">
        <v>43593</v>
      </c>
      <c r="AP101" s="77" t="s">
        <v>345</v>
      </c>
      <c r="AQ101" s="73" t="s">
        <v>1740</v>
      </c>
      <c r="AR101" s="68">
        <v>43759</v>
      </c>
      <c r="AS101" s="71" t="s">
        <v>353</v>
      </c>
      <c r="AT101" s="76" t="s">
        <v>1741</v>
      </c>
      <c r="AU101" s="68">
        <v>43909</v>
      </c>
      <c r="AV101" s="77" t="s">
        <v>351</v>
      </c>
      <c r="AW101" s="73" t="s">
        <v>1672</v>
      </c>
      <c r="AX101" s="68">
        <v>44074</v>
      </c>
      <c r="AY101" s="71" t="s">
        <v>585</v>
      </c>
      <c r="AZ101" s="76" t="s">
        <v>1742</v>
      </c>
      <c r="BA101" s="68" t="s">
        <v>355</v>
      </c>
      <c r="BB101" s="77" t="s">
        <v>356</v>
      </c>
      <c r="BC101" s="73" t="s">
        <v>355</v>
      </c>
      <c r="BD101" s="68" t="s">
        <v>355</v>
      </c>
      <c r="BE101" s="71" t="s">
        <v>356</v>
      </c>
      <c r="BF101" s="76" t="s">
        <v>355</v>
      </c>
      <c r="BG101" s="68" t="s">
        <v>355</v>
      </c>
      <c r="BH101" s="77" t="s">
        <v>356</v>
      </c>
      <c r="BI101" s="73" t="s">
        <v>355</v>
      </c>
      <c r="BJ101" s="68" t="s">
        <v>355</v>
      </c>
      <c r="BK101" s="71" t="s">
        <v>356</v>
      </c>
      <c r="BL101" s="76" t="s">
        <v>355</v>
      </c>
      <c r="BM101" s="68" t="s">
        <v>355</v>
      </c>
      <c r="BN101" s="77" t="s">
        <v>356</v>
      </c>
      <c r="BO101" s="73" t="s">
        <v>355</v>
      </c>
      <c r="BP101" s="68" t="s">
        <v>355</v>
      </c>
      <c r="BQ101" s="71" t="s">
        <v>356</v>
      </c>
      <c r="BR101" s="76" t="s">
        <v>355</v>
      </c>
      <c r="BS101" s="68" t="s">
        <v>355</v>
      </c>
      <c r="BT101" s="77" t="s">
        <v>356</v>
      </c>
      <c r="BU101" s="79" t="s">
        <v>355</v>
      </c>
      <c r="BV101" s="164" t="str">
        <f>IFERROR(VLOOKUP(A101,Listas!$A$2:$B$23,2,FALSE),"")</f>
        <v>Subsecretaría de Servicio a la Ciudadanía</v>
      </c>
      <c r="BW101" s="165">
        <f>_xlfn.NUMBERVALUE(MID(N101,LEN(N101)-1,1))</f>
        <v>1</v>
      </c>
      <c r="BX101" s="165">
        <f>_xlfn.NUMBERVALUE(MID(O101,LEN(O101)-1,1))</f>
        <v>3</v>
      </c>
      <c r="BY101" s="165">
        <f t="shared" si="12"/>
        <v>1</v>
      </c>
      <c r="BZ101" s="165">
        <f t="shared" si="13"/>
        <v>1</v>
      </c>
      <c r="CA101" s="97">
        <f>ROUND(AVERAGEIFS(BW:BW,A:A,A101),0)</f>
        <v>2</v>
      </c>
      <c r="CB101" s="97" t="str">
        <f t="shared" si="14"/>
        <v>Improbable (2)</v>
      </c>
      <c r="CC101" s="97">
        <f>ROUND(AVERAGEIFS(BX:BX,A:A,A101),0)</f>
        <v>3</v>
      </c>
      <c r="CD101" s="97" t="str">
        <f t="shared" si="15"/>
        <v>Moderado (3)</v>
      </c>
      <c r="CE101" s="97">
        <f>ROUND(AVERAGEIFS(BY:BY,A:A,A101),0)</f>
        <v>1</v>
      </c>
      <c r="CF101" s="97" t="str">
        <f t="shared" si="16"/>
        <v>Rara vez (1)</v>
      </c>
      <c r="CG101" s="97">
        <f>ROUND(AVERAGEIFS(BZ:BZ,A:A,A101),0)</f>
        <v>1</v>
      </c>
      <c r="CH101" s="97" t="str">
        <f t="shared" si="17"/>
        <v>Insignificante (1)</v>
      </c>
      <c r="CI101" s="97" t="str">
        <f t="shared" si="18"/>
        <v>Antes de controles
Desde el cuadrante de probabilidad Improbable (2) e impacto Moderado (3)
Después de controles
Hasta el cuadrante de probabilidad Rara vez (1) e impacto Insignificante (1)</v>
      </c>
      <c r="CR101" s="97" t="str">
        <f t="shared" si="19"/>
        <v xml:space="preserve">Antes de controles
Desde el cuadrante de probabilidad  e impacto 
Después de controles
Hasta el cuadrante de probabilidad  e impacto </v>
      </c>
    </row>
    <row r="102" spans="1:96" ht="409.5" customHeight="1" x14ac:dyDescent="0.2">
      <c r="A102" s="54" t="s">
        <v>209</v>
      </c>
      <c r="B102" s="100" t="s">
        <v>1743</v>
      </c>
      <c r="C102" s="58" t="s">
        <v>133</v>
      </c>
      <c r="D102" s="56" t="s">
        <v>1744</v>
      </c>
      <c r="E102" s="97" t="s">
        <v>35</v>
      </c>
      <c r="F102" s="97" t="s">
        <v>42</v>
      </c>
      <c r="G102" s="54" t="s">
        <v>1745</v>
      </c>
      <c r="H102" s="54" t="s">
        <v>1746</v>
      </c>
      <c r="I102" s="54" t="s">
        <v>1747</v>
      </c>
      <c r="J102" s="54" t="s">
        <v>575</v>
      </c>
      <c r="K102" s="54" t="s">
        <v>335</v>
      </c>
      <c r="L102" s="54" t="s">
        <v>336</v>
      </c>
      <c r="M102" s="54" t="s">
        <v>1664</v>
      </c>
      <c r="N102" s="99" t="s">
        <v>144</v>
      </c>
      <c r="O102" s="99" t="s">
        <v>125</v>
      </c>
      <c r="P102" s="97" t="s">
        <v>126</v>
      </c>
      <c r="Q102" s="54" t="s">
        <v>1748</v>
      </c>
      <c r="R102" s="99" t="s">
        <v>144</v>
      </c>
      <c r="S102" s="99" t="s">
        <v>145</v>
      </c>
      <c r="T102" s="97" t="s">
        <v>126</v>
      </c>
      <c r="U102" s="54" t="s">
        <v>1749</v>
      </c>
      <c r="V102" s="97" t="s">
        <v>340</v>
      </c>
      <c r="W102" s="54" t="s">
        <v>341</v>
      </c>
      <c r="X102" s="54" t="s">
        <v>341</v>
      </c>
      <c r="Y102" s="54" t="s">
        <v>341</v>
      </c>
      <c r="Z102" s="54" t="s">
        <v>341</v>
      </c>
      <c r="AA102" s="54" t="s">
        <v>341</v>
      </c>
      <c r="AB102" s="54" t="s">
        <v>341</v>
      </c>
      <c r="AC102" s="54" t="s">
        <v>341</v>
      </c>
      <c r="AD102" s="54" t="s">
        <v>341</v>
      </c>
      <c r="AE102" s="54" t="s">
        <v>341</v>
      </c>
      <c r="AF102" s="54" t="s">
        <v>341</v>
      </c>
      <c r="AG102" s="54" t="s">
        <v>1750</v>
      </c>
      <c r="AH102" s="54" t="s">
        <v>1751</v>
      </c>
      <c r="AI102" s="54" t="s">
        <v>1752</v>
      </c>
      <c r="AJ102" s="170" t="str">
        <f t="shared" si="10"/>
        <v>Antes de controles
Desde el cuadrante de probabilidad Improbable (2) e impacto Moderado (3)
Después de controles
Hasta el cuadrante de probabilidad Rara vez (1) e impacto Insignificante (1)</v>
      </c>
      <c r="AK102" s="55" t="str">
        <f t="shared" si="11"/>
        <v xml:space="preserve">Antes de controles
Desde el cuadrante de probabilidad  e impacto 
Después de controles
Hasta el cuadrante de probabilidad  e impacto </v>
      </c>
      <c r="AL102" s="70">
        <v>43356</v>
      </c>
      <c r="AM102" s="71" t="s">
        <v>345</v>
      </c>
      <c r="AN102" s="76" t="s">
        <v>1670</v>
      </c>
      <c r="AO102" s="68">
        <v>43593</v>
      </c>
      <c r="AP102" s="77" t="s">
        <v>345</v>
      </c>
      <c r="AQ102" s="73" t="s">
        <v>1753</v>
      </c>
      <c r="AR102" s="68">
        <v>43759</v>
      </c>
      <c r="AS102" s="71" t="s">
        <v>392</v>
      </c>
      <c r="AT102" s="76" t="s">
        <v>1754</v>
      </c>
      <c r="AU102" s="68">
        <v>43909</v>
      </c>
      <c r="AV102" s="77" t="s">
        <v>514</v>
      </c>
      <c r="AW102" s="73" t="s">
        <v>1755</v>
      </c>
      <c r="AX102" s="68">
        <v>44074</v>
      </c>
      <c r="AY102" s="71" t="s">
        <v>585</v>
      </c>
      <c r="AZ102" s="76" t="s">
        <v>1756</v>
      </c>
      <c r="BA102" s="68" t="s">
        <v>355</v>
      </c>
      <c r="BB102" s="77" t="s">
        <v>356</v>
      </c>
      <c r="BC102" s="73" t="s">
        <v>355</v>
      </c>
      <c r="BD102" s="68" t="s">
        <v>355</v>
      </c>
      <c r="BE102" s="71" t="s">
        <v>356</v>
      </c>
      <c r="BF102" s="76" t="s">
        <v>355</v>
      </c>
      <c r="BG102" s="68" t="s">
        <v>355</v>
      </c>
      <c r="BH102" s="77" t="s">
        <v>356</v>
      </c>
      <c r="BI102" s="73" t="s">
        <v>355</v>
      </c>
      <c r="BJ102" s="68" t="s">
        <v>355</v>
      </c>
      <c r="BK102" s="71" t="s">
        <v>356</v>
      </c>
      <c r="BL102" s="76" t="s">
        <v>355</v>
      </c>
      <c r="BM102" s="68" t="s">
        <v>355</v>
      </c>
      <c r="BN102" s="77" t="s">
        <v>356</v>
      </c>
      <c r="BO102" s="73" t="s">
        <v>355</v>
      </c>
      <c r="BP102" s="68" t="s">
        <v>355</v>
      </c>
      <c r="BQ102" s="71" t="s">
        <v>356</v>
      </c>
      <c r="BR102" s="76" t="s">
        <v>355</v>
      </c>
      <c r="BS102" s="68" t="s">
        <v>355</v>
      </c>
      <c r="BT102" s="77" t="s">
        <v>356</v>
      </c>
      <c r="BU102" s="79" t="s">
        <v>355</v>
      </c>
      <c r="BV102" s="164" t="str">
        <f>IFERROR(VLOOKUP(A102,Listas!$A$2:$B$23,2,FALSE),"")</f>
        <v>Subsecretaría de Servicio a la Ciudadanía</v>
      </c>
      <c r="BW102" s="165">
        <f>_xlfn.NUMBERVALUE(MID(N102,LEN(N102)-1,1))</f>
        <v>1</v>
      </c>
      <c r="BX102" s="165">
        <f>_xlfn.NUMBERVALUE(MID(O102,LEN(O102)-1,1))</f>
        <v>2</v>
      </c>
      <c r="BY102" s="165">
        <f t="shared" si="12"/>
        <v>1</v>
      </c>
      <c r="BZ102" s="165">
        <f t="shared" si="13"/>
        <v>1</v>
      </c>
      <c r="CA102" s="97">
        <f>ROUND(AVERAGEIFS(BW:BW,A:A,A102),0)</f>
        <v>2</v>
      </c>
      <c r="CB102" s="97" t="str">
        <f t="shared" si="14"/>
        <v>Improbable (2)</v>
      </c>
      <c r="CC102" s="97">
        <f>ROUND(AVERAGEIFS(BX:BX,A:A,A102),0)</f>
        <v>3</v>
      </c>
      <c r="CD102" s="97" t="str">
        <f t="shared" si="15"/>
        <v>Moderado (3)</v>
      </c>
      <c r="CE102" s="97">
        <f>ROUND(AVERAGEIFS(BY:BY,A:A,A102),0)</f>
        <v>1</v>
      </c>
      <c r="CF102" s="97" t="str">
        <f t="shared" si="16"/>
        <v>Rara vez (1)</v>
      </c>
      <c r="CG102" s="97">
        <f>ROUND(AVERAGEIFS(BZ:BZ,A:A,A102),0)</f>
        <v>1</v>
      </c>
      <c r="CH102" s="97" t="str">
        <f t="shared" si="17"/>
        <v>Insignificante (1)</v>
      </c>
      <c r="CI102" s="97" t="str">
        <f t="shared" si="18"/>
        <v>Antes de controles
Desde el cuadrante de probabilidad Improbable (2) e impacto Moderado (3)
Después de controles
Hasta el cuadrante de probabilidad Rara vez (1) e impacto Insignificante (1)</v>
      </c>
      <c r="CR102" s="97" t="str">
        <f t="shared" si="19"/>
        <v xml:space="preserve">Antes de controles
Desde el cuadrante de probabilidad  e impacto 
Después de controles
Hasta el cuadrante de probabilidad  e impacto </v>
      </c>
    </row>
    <row r="103" spans="1:96" ht="409.5" customHeight="1" x14ac:dyDescent="0.2">
      <c r="A103" s="54" t="s">
        <v>209</v>
      </c>
      <c r="B103" s="100" t="s">
        <v>1714</v>
      </c>
      <c r="C103" s="58" t="s">
        <v>93</v>
      </c>
      <c r="D103" s="56" t="s">
        <v>1757</v>
      </c>
      <c r="E103" s="97" t="s">
        <v>35</v>
      </c>
      <c r="F103" s="97" t="s">
        <v>152</v>
      </c>
      <c r="G103" s="54" t="s">
        <v>1758</v>
      </c>
      <c r="H103" s="54" t="s">
        <v>1759</v>
      </c>
      <c r="I103" s="54" t="s">
        <v>1760</v>
      </c>
      <c r="J103" s="54" t="s">
        <v>575</v>
      </c>
      <c r="K103" s="54" t="s">
        <v>335</v>
      </c>
      <c r="L103" s="54" t="s">
        <v>403</v>
      </c>
      <c r="M103" s="54" t="s">
        <v>1664</v>
      </c>
      <c r="N103" s="99" t="s">
        <v>103</v>
      </c>
      <c r="O103" s="99" t="s">
        <v>104</v>
      </c>
      <c r="P103" s="97" t="s">
        <v>81</v>
      </c>
      <c r="Q103" s="54" t="s">
        <v>1761</v>
      </c>
      <c r="R103" s="99" t="s">
        <v>144</v>
      </c>
      <c r="S103" s="99" t="s">
        <v>145</v>
      </c>
      <c r="T103" s="97" t="s">
        <v>126</v>
      </c>
      <c r="U103" s="54" t="s">
        <v>1762</v>
      </c>
      <c r="V103" s="97" t="s">
        <v>380</v>
      </c>
      <c r="W103" s="54" t="s">
        <v>341</v>
      </c>
      <c r="X103" s="54" t="s">
        <v>341</v>
      </c>
      <c r="Y103" s="54" t="s">
        <v>341</v>
      </c>
      <c r="Z103" s="54" t="s">
        <v>341</v>
      </c>
      <c r="AA103" s="54" t="s">
        <v>341</v>
      </c>
      <c r="AB103" s="54" t="s">
        <v>341</v>
      </c>
      <c r="AC103" s="54" t="s">
        <v>341</v>
      </c>
      <c r="AD103" s="54" t="s">
        <v>341</v>
      </c>
      <c r="AE103" s="54" t="s">
        <v>341</v>
      </c>
      <c r="AF103" s="54" t="s">
        <v>341</v>
      </c>
      <c r="AG103" s="54" t="s">
        <v>1763</v>
      </c>
      <c r="AH103" s="54" t="s">
        <v>1764</v>
      </c>
      <c r="AI103" s="54" t="s">
        <v>1765</v>
      </c>
      <c r="AJ103" s="170" t="str">
        <f t="shared" si="10"/>
        <v>Antes de controles
Desde el cuadrante de probabilidad Improbable (2) e impacto Moderado (3)
Después de controles
Hasta el cuadrante de probabilidad Rara vez (1) e impacto Insignificante (1)</v>
      </c>
      <c r="AK103" s="55" t="str">
        <f t="shared" si="11"/>
        <v xml:space="preserve">Antes de controles
Desde el cuadrante de probabilidad  e impacto 
Después de controles
Hasta el cuadrante de probabilidad  e impacto </v>
      </c>
      <c r="AL103" s="70">
        <v>43356</v>
      </c>
      <c r="AM103" s="71" t="s">
        <v>345</v>
      </c>
      <c r="AN103" s="76" t="s">
        <v>1670</v>
      </c>
      <c r="AO103" s="68">
        <v>43593</v>
      </c>
      <c r="AP103" s="77" t="s">
        <v>345</v>
      </c>
      <c r="AQ103" s="73" t="s">
        <v>1766</v>
      </c>
      <c r="AR103" s="68">
        <v>43759</v>
      </c>
      <c r="AS103" s="71" t="s">
        <v>392</v>
      </c>
      <c r="AT103" s="76" t="s">
        <v>1767</v>
      </c>
      <c r="AU103" s="68">
        <v>43909</v>
      </c>
      <c r="AV103" s="77" t="s">
        <v>345</v>
      </c>
      <c r="AW103" s="73" t="s">
        <v>1768</v>
      </c>
      <c r="AX103" s="68">
        <v>44074</v>
      </c>
      <c r="AY103" s="71" t="s">
        <v>585</v>
      </c>
      <c r="AZ103" s="76" t="s">
        <v>1769</v>
      </c>
      <c r="BA103" s="68" t="s">
        <v>355</v>
      </c>
      <c r="BB103" s="77" t="s">
        <v>356</v>
      </c>
      <c r="BC103" s="73" t="s">
        <v>355</v>
      </c>
      <c r="BD103" s="68" t="s">
        <v>355</v>
      </c>
      <c r="BE103" s="71" t="s">
        <v>356</v>
      </c>
      <c r="BF103" s="76" t="s">
        <v>355</v>
      </c>
      <c r="BG103" s="68" t="s">
        <v>355</v>
      </c>
      <c r="BH103" s="77" t="s">
        <v>356</v>
      </c>
      <c r="BI103" s="73" t="s">
        <v>355</v>
      </c>
      <c r="BJ103" s="68" t="s">
        <v>355</v>
      </c>
      <c r="BK103" s="71" t="s">
        <v>356</v>
      </c>
      <c r="BL103" s="76" t="s">
        <v>355</v>
      </c>
      <c r="BM103" s="68" t="s">
        <v>355</v>
      </c>
      <c r="BN103" s="77" t="s">
        <v>356</v>
      </c>
      <c r="BO103" s="73" t="s">
        <v>355</v>
      </c>
      <c r="BP103" s="68" t="s">
        <v>355</v>
      </c>
      <c r="BQ103" s="71" t="s">
        <v>356</v>
      </c>
      <c r="BR103" s="76" t="s">
        <v>355</v>
      </c>
      <c r="BS103" s="68" t="s">
        <v>355</v>
      </c>
      <c r="BT103" s="77" t="s">
        <v>356</v>
      </c>
      <c r="BU103" s="79" t="s">
        <v>355</v>
      </c>
      <c r="BV103" s="164" t="str">
        <f>IFERROR(VLOOKUP(A103,Listas!$A$2:$B$23,2,FALSE),"")</f>
        <v>Subsecretaría de Servicio a la Ciudadanía</v>
      </c>
      <c r="BW103" s="165">
        <f>_xlfn.NUMBERVALUE(MID(N103,LEN(N103)-1,1))</f>
        <v>3</v>
      </c>
      <c r="BX103" s="165">
        <f>_xlfn.NUMBERVALUE(MID(O103,LEN(O103)-1,1))</f>
        <v>3</v>
      </c>
      <c r="BY103" s="165">
        <f t="shared" si="12"/>
        <v>1</v>
      </c>
      <c r="BZ103" s="165">
        <f t="shared" si="13"/>
        <v>1</v>
      </c>
      <c r="CA103" s="97">
        <f>ROUND(AVERAGEIFS(BW:BW,A:A,A103),0)</f>
        <v>2</v>
      </c>
      <c r="CB103" s="97" t="str">
        <f t="shared" si="14"/>
        <v>Improbable (2)</v>
      </c>
      <c r="CC103" s="97">
        <f>ROUND(AVERAGEIFS(BX:BX,A:A,A103),0)</f>
        <v>3</v>
      </c>
      <c r="CD103" s="97" t="str">
        <f t="shared" si="15"/>
        <v>Moderado (3)</v>
      </c>
      <c r="CE103" s="97">
        <f>ROUND(AVERAGEIFS(BY:BY,A:A,A103),0)</f>
        <v>1</v>
      </c>
      <c r="CF103" s="97" t="str">
        <f t="shared" si="16"/>
        <v>Rara vez (1)</v>
      </c>
      <c r="CG103" s="97">
        <f>ROUND(AVERAGEIFS(BZ:BZ,A:A,A103),0)</f>
        <v>1</v>
      </c>
      <c r="CH103" s="97" t="str">
        <f t="shared" si="17"/>
        <v>Insignificante (1)</v>
      </c>
      <c r="CI103" s="97" t="str">
        <f t="shared" si="18"/>
        <v>Antes de controles
Desde el cuadrante de probabilidad Improbable (2) e impacto Moderado (3)
Después de controles
Hasta el cuadrante de probabilidad Rara vez (1) e impacto Insignificante (1)</v>
      </c>
      <c r="CR103" s="97" t="str">
        <f t="shared" si="19"/>
        <v xml:space="preserve">Antes de controles
Desde el cuadrante de probabilidad  e impacto 
Después de controles
Hasta el cuadrante de probabilidad  e impacto </v>
      </c>
    </row>
    <row r="104" spans="1:96" ht="409.5" customHeight="1" x14ac:dyDescent="0.2">
      <c r="A104" s="54" t="s">
        <v>209</v>
      </c>
      <c r="B104" s="100" t="s">
        <v>1674</v>
      </c>
      <c r="C104" s="58" t="s">
        <v>116</v>
      </c>
      <c r="D104" s="56" t="s">
        <v>1770</v>
      </c>
      <c r="E104" s="97" t="s">
        <v>64</v>
      </c>
      <c r="F104" s="97" t="s">
        <v>70</v>
      </c>
      <c r="G104" s="54" t="s">
        <v>1771</v>
      </c>
      <c r="H104" s="54" t="s">
        <v>1772</v>
      </c>
      <c r="I104" s="54" t="s">
        <v>1773</v>
      </c>
      <c r="J104" s="54" t="s">
        <v>377</v>
      </c>
      <c r="K104" s="54" t="s">
        <v>335</v>
      </c>
      <c r="L104" s="54" t="s">
        <v>336</v>
      </c>
      <c r="M104" s="54" t="s">
        <v>1664</v>
      </c>
      <c r="N104" s="99" t="s">
        <v>124</v>
      </c>
      <c r="O104" s="99" t="s">
        <v>104</v>
      </c>
      <c r="P104" s="97" t="s">
        <v>105</v>
      </c>
      <c r="Q104" s="54" t="s">
        <v>1774</v>
      </c>
      <c r="R104" s="99" t="s">
        <v>144</v>
      </c>
      <c r="S104" s="99" t="s">
        <v>104</v>
      </c>
      <c r="T104" s="97" t="s">
        <v>105</v>
      </c>
      <c r="U104" s="54" t="s">
        <v>1775</v>
      </c>
      <c r="V104" s="97" t="s">
        <v>380</v>
      </c>
      <c r="W104" s="54" t="s">
        <v>341</v>
      </c>
      <c r="X104" s="54" t="s">
        <v>341</v>
      </c>
      <c r="Y104" s="54" t="s">
        <v>341</v>
      </c>
      <c r="Z104" s="54" t="s">
        <v>341</v>
      </c>
      <c r="AA104" s="54" t="s">
        <v>341</v>
      </c>
      <c r="AB104" s="54" t="s">
        <v>1776</v>
      </c>
      <c r="AC104" s="54" t="s">
        <v>1777</v>
      </c>
      <c r="AD104" s="54" t="s">
        <v>1778</v>
      </c>
      <c r="AE104" s="54" t="s">
        <v>1096</v>
      </c>
      <c r="AF104" s="54" t="s">
        <v>1779</v>
      </c>
      <c r="AG104" s="54" t="s">
        <v>1780</v>
      </c>
      <c r="AH104" s="54" t="s">
        <v>1781</v>
      </c>
      <c r="AI104" s="54" t="s">
        <v>1782</v>
      </c>
      <c r="AJ104" s="170" t="str">
        <f t="shared" si="10"/>
        <v>Antes de controles
Desde el cuadrante de probabilidad Improbable (2) e impacto Moderado (3)
Después de controles
Hasta el cuadrante de probabilidad Rara vez (1) e impacto Insignificante (1)</v>
      </c>
      <c r="AK104" s="55" t="str">
        <f t="shared" si="11"/>
        <v xml:space="preserve">Antes de controles
Desde el cuadrante de probabilidad  e impacto 
Después de controles
Hasta el cuadrante de probabilidad  e impacto </v>
      </c>
      <c r="AL104" s="70">
        <v>43496</v>
      </c>
      <c r="AM104" s="71" t="s">
        <v>345</v>
      </c>
      <c r="AN104" s="76" t="s">
        <v>1783</v>
      </c>
      <c r="AO104" s="68">
        <v>43759</v>
      </c>
      <c r="AP104" s="77" t="s">
        <v>822</v>
      </c>
      <c r="AQ104" s="73" t="s">
        <v>1784</v>
      </c>
      <c r="AR104" s="68">
        <v>43909</v>
      </c>
      <c r="AS104" s="71" t="s">
        <v>615</v>
      </c>
      <c r="AT104" s="76" t="s">
        <v>1785</v>
      </c>
      <c r="AU104" s="68">
        <v>44074</v>
      </c>
      <c r="AV104" s="77" t="s">
        <v>585</v>
      </c>
      <c r="AW104" s="73" t="s">
        <v>1786</v>
      </c>
      <c r="AX104" s="68" t="s">
        <v>355</v>
      </c>
      <c r="AY104" s="71" t="s">
        <v>356</v>
      </c>
      <c r="AZ104" s="76" t="s">
        <v>355</v>
      </c>
      <c r="BA104" s="68" t="s">
        <v>355</v>
      </c>
      <c r="BB104" s="77" t="s">
        <v>356</v>
      </c>
      <c r="BC104" s="73" t="s">
        <v>355</v>
      </c>
      <c r="BD104" s="68" t="s">
        <v>355</v>
      </c>
      <c r="BE104" s="71" t="s">
        <v>356</v>
      </c>
      <c r="BF104" s="76" t="s">
        <v>355</v>
      </c>
      <c r="BG104" s="68" t="s">
        <v>355</v>
      </c>
      <c r="BH104" s="77" t="s">
        <v>356</v>
      </c>
      <c r="BI104" s="73" t="s">
        <v>355</v>
      </c>
      <c r="BJ104" s="68" t="s">
        <v>355</v>
      </c>
      <c r="BK104" s="71" t="s">
        <v>356</v>
      </c>
      <c r="BL104" s="76" t="s">
        <v>355</v>
      </c>
      <c r="BM104" s="68" t="s">
        <v>355</v>
      </c>
      <c r="BN104" s="77" t="s">
        <v>356</v>
      </c>
      <c r="BO104" s="73" t="s">
        <v>355</v>
      </c>
      <c r="BP104" s="68" t="s">
        <v>355</v>
      </c>
      <c r="BQ104" s="71" t="s">
        <v>356</v>
      </c>
      <c r="BR104" s="76" t="s">
        <v>355</v>
      </c>
      <c r="BS104" s="68" t="s">
        <v>355</v>
      </c>
      <c r="BT104" s="77" t="s">
        <v>356</v>
      </c>
      <c r="BU104" s="79" t="s">
        <v>355</v>
      </c>
      <c r="BV104" s="164" t="str">
        <f>IFERROR(VLOOKUP(A104,Listas!$A$2:$B$23,2,FALSE),"")</f>
        <v>Subsecretaría de Servicio a la Ciudadanía</v>
      </c>
      <c r="BW104" s="165">
        <f>_xlfn.NUMBERVALUE(MID(N104,LEN(N104)-1,1))</f>
        <v>2</v>
      </c>
      <c r="BX104" s="165">
        <f>_xlfn.NUMBERVALUE(MID(O104,LEN(O104)-1,1))</f>
        <v>3</v>
      </c>
      <c r="BY104" s="165">
        <f t="shared" si="12"/>
        <v>1</v>
      </c>
      <c r="BZ104" s="165">
        <f t="shared" si="13"/>
        <v>3</v>
      </c>
      <c r="CA104" s="97">
        <f>ROUND(AVERAGEIFS(BW:BW,A:A,A104),0)</f>
        <v>2</v>
      </c>
      <c r="CB104" s="97" t="str">
        <f t="shared" si="14"/>
        <v>Improbable (2)</v>
      </c>
      <c r="CC104" s="97">
        <f>ROUND(AVERAGEIFS(BX:BX,A:A,A104),0)</f>
        <v>3</v>
      </c>
      <c r="CD104" s="97" t="str">
        <f t="shared" si="15"/>
        <v>Moderado (3)</v>
      </c>
      <c r="CE104" s="97">
        <f>ROUND(AVERAGEIFS(BY:BY,A:A,A104),0)</f>
        <v>1</v>
      </c>
      <c r="CF104" s="97" t="str">
        <f t="shared" si="16"/>
        <v>Rara vez (1)</v>
      </c>
      <c r="CG104" s="97">
        <f>ROUND(AVERAGEIFS(BZ:BZ,A:A,A104),0)</f>
        <v>1</v>
      </c>
      <c r="CH104" s="97" t="str">
        <f t="shared" si="17"/>
        <v>Insignificante (1)</v>
      </c>
      <c r="CI104" s="97" t="str">
        <f t="shared" si="18"/>
        <v>Antes de controles
Desde el cuadrante de probabilidad Improbable (2) e impacto Moderado (3)
Después de controles
Hasta el cuadrante de probabilidad Rara vez (1) e impacto Insignificante (1)</v>
      </c>
      <c r="CR104" s="97" t="str">
        <f t="shared" si="19"/>
        <v xml:space="preserve">Antes de controles
Desde el cuadrante de probabilidad  e impacto 
Después de controles
Hasta el cuadrante de probabilidad  e impacto </v>
      </c>
    </row>
    <row r="105" spans="1:96" ht="409.5" customHeight="1" x14ac:dyDescent="0.2">
      <c r="A105" s="54" t="s">
        <v>209</v>
      </c>
      <c r="B105" s="100" t="s">
        <v>1787</v>
      </c>
      <c r="C105" s="58" t="s">
        <v>40</v>
      </c>
      <c r="D105" s="56" t="s">
        <v>1788</v>
      </c>
      <c r="E105" s="97" t="s">
        <v>64</v>
      </c>
      <c r="F105" s="97" t="s">
        <v>152</v>
      </c>
      <c r="G105" s="54" t="s">
        <v>1789</v>
      </c>
      <c r="H105" s="54" t="s">
        <v>601</v>
      </c>
      <c r="I105" s="54" t="s">
        <v>1790</v>
      </c>
      <c r="J105" s="54" t="s">
        <v>377</v>
      </c>
      <c r="K105" s="54" t="s">
        <v>335</v>
      </c>
      <c r="L105" s="54" t="s">
        <v>421</v>
      </c>
      <c r="M105" s="54" t="s">
        <v>1664</v>
      </c>
      <c r="N105" s="99" t="s">
        <v>144</v>
      </c>
      <c r="O105" s="99" t="s">
        <v>104</v>
      </c>
      <c r="P105" s="97" t="s">
        <v>105</v>
      </c>
      <c r="Q105" s="54" t="s">
        <v>1791</v>
      </c>
      <c r="R105" s="99" t="s">
        <v>144</v>
      </c>
      <c r="S105" s="99" t="s">
        <v>104</v>
      </c>
      <c r="T105" s="97" t="s">
        <v>105</v>
      </c>
      <c r="U105" s="54" t="s">
        <v>1792</v>
      </c>
      <c r="V105" s="97" t="s">
        <v>380</v>
      </c>
      <c r="W105" s="54" t="s">
        <v>341</v>
      </c>
      <c r="X105" s="54" t="s">
        <v>341</v>
      </c>
      <c r="Y105" s="54" t="s">
        <v>341</v>
      </c>
      <c r="Z105" s="54" t="s">
        <v>341</v>
      </c>
      <c r="AA105" s="54" t="s">
        <v>341</v>
      </c>
      <c r="AB105" s="54" t="s">
        <v>1793</v>
      </c>
      <c r="AC105" s="54" t="s">
        <v>1794</v>
      </c>
      <c r="AD105" s="54" t="s">
        <v>1778</v>
      </c>
      <c r="AE105" s="54" t="s">
        <v>1096</v>
      </c>
      <c r="AF105" s="54" t="s">
        <v>1779</v>
      </c>
      <c r="AG105" s="54" t="s">
        <v>1795</v>
      </c>
      <c r="AH105" s="54" t="s">
        <v>1796</v>
      </c>
      <c r="AI105" s="54" t="s">
        <v>1797</v>
      </c>
      <c r="AJ105" s="170" t="str">
        <f t="shared" si="10"/>
        <v>Antes de controles
Desde el cuadrante de probabilidad Improbable (2) e impacto Moderado (3)
Después de controles
Hasta el cuadrante de probabilidad Rara vez (1) e impacto Insignificante (1)</v>
      </c>
      <c r="AK105" s="55" t="str">
        <f t="shared" si="11"/>
        <v xml:space="preserve">Antes de controles
Desde el cuadrante de probabilidad  e impacto 
Después de controles
Hasta el cuadrante de probabilidad  e impacto </v>
      </c>
      <c r="AL105" s="70">
        <v>43496</v>
      </c>
      <c r="AM105" s="71" t="s">
        <v>345</v>
      </c>
      <c r="AN105" s="76" t="s">
        <v>1670</v>
      </c>
      <c r="AO105" s="68">
        <v>43593</v>
      </c>
      <c r="AP105" s="77" t="s">
        <v>345</v>
      </c>
      <c r="AQ105" s="73" t="s">
        <v>1798</v>
      </c>
      <c r="AR105" s="68">
        <v>43759</v>
      </c>
      <c r="AS105" s="71" t="s">
        <v>429</v>
      </c>
      <c r="AT105" s="76" t="s">
        <v>1799</v>
      </c>
      <c r="AU105" s="68">
        <v>43909</v>
      </c>
      <c r="AV105" s="77" t="s">
        <v>1374</v>
      </c>
      <c r="AW105" s="73" t="s">
        <v>1800</v>
      </c>
      <c r="AX105" s="68">
        <v>44074</v>
      </c>
      <c r="AY105" s="71" t="s">
        <v>585</v>
      </c>
      <c r="AZ105" s="76" t="s">
        <v>1801</v>
      </c>
      <c r="BA105" s="68" t="s">
        <v>355</v>
      </c>
      <c r="BB105" s="77" t="s">
        <v>356</v>
      </c>
      <c r="BC105" s="73" t="s">
        <v>355</v>
      </c>
      <c r="BD105" s="68" t="s">
        <v>355</v>
      </c>
      <c r="BE105" s="71" t="s">
        <v>356</v>
      </c>
      <c r="BF105" s="76" t="s">
        <v>355</v>
      </c>
      <c r="BG105" s="68" t="s">
        <v>355</v>
      </c>
      <c r="BH105" s="77" t="s">
        <v>356</v>
      </c>
      <c r="BI105" s="73" t="s">
        <v>355</v>
      </c>
      <c r="BJ105" s="68" t="s">
        <v>355</v>
      </c>
      <c r="BK105" s="71" t="s">
        <v>356</v>
      </c>
      <c r="BL105" s="76" t="s">
        <v>355</v>
      </c>
      <c r="BM105" s="68" t="s">
        <v>355</v>
      </c>
      <c r="BN105" s="77" t="s">
        <v>356</v>
      </c>
      <c r="BO105" s="73" t="s">
        <v>355</v>
      </c>
      <c r="BP105" s="68" t="s">
        <v>355</v>
      </c>
      <c r="BQ105" s="71" t="s">
        <v>356</v>
      </c>
      <c r="BR105" s="76" t="s">
        <v>355</v>
      </c>
      <c r="BS105" s="68" t="s">
        <v>355</v>
      </c>
      <c r="BT105" s="77" t="s">
        <v>356</v>
      </c>
      <c r="BU105" s="79" t="s">
        <v>355</v>
      </c>
      <c r="BV105" s="164" t="str">
        <f>IFERROR(VLOOKUP(A105,Listas!$A$2:$B$23,2,FALSE),"")</f>
        <v>Subsecretaría de Servicio a la Ciudadanía</v>
      </c>
      <c r="BW105" s="165">
        <f>_xlfn.NUMBERVALUE(MID(N105,LEN(N105)-1,1))</f>
        <v>1</v>
      </c>
      <c r="BX105" s="165">
        <f>_xlfn.NUMBERVALUE(MID(O105,LEN(O105)-1,1))</f>
        <v>3</v>
      </c>
      <c r="BY105" s="165">
        <f t="shared" si="12"/>
        <v>1</v>
      </c>
      <c r="BZ105" s="165">
        <f t="shared" si="13"/>
        <v>3</v>
      </c>
      <c r="CA105" s="97">
        <f>ROUND(AVERAGEIFS(BW:BW,A:A,A105),0)</f>
        <v>2</v>
      </c>
      <c r="CB105" s="97" t="str">
        <f t="shared" si="14"/>
        <v>Improbable (2)</v>
      </c>
      <c r="CC105" s="97">
        <f>ROUND(AVERAGEIFS(BX:BX,A:A,A105),0)</f>
        <v>3</v>
      </c>
      <c r="CD105" s="97" t="str">
        <f t="shared" si="15"/>
        <v>Moderado (3)</v>
      </c>
      <c r="CE105" s="97">
        <f>ROUND(AVERAGEIFS(BY:BY,A:A,A105),0)</f>
        <v>1</v>
      </c>
      <c r="CF105" s="97" t="str">
        <f t="shared" si="16"/>
        <v>Rara vez (1)</v>
      </c>
      <c r="CG105" s="97">
        <f>ROUND(AVERAGEIFS(BZ:BZ,A:A,A105),0)</f>
        <v>1</v>
      </c>
      <c r="CH105" s="97" t="str">
        <f t="shared" si="17"/>
        <v>Insignificante (1)</v>
      </c>
      <c r="CI105" s="97" t="str">
        <f t="shared" si="18"/>
        <v>Antes de controles
Desde el cuadrante de probabilidad Improbable (2) e impacto Moderado (3)
Después de controles
Hasta el cuadrante de probabilidad Rara vez (1) e impacto Insignificante (1)</v>
      </c>
      <c r="CR105" s="97" t="str">
        <f t="shared" si="19"/>
        <v xml:space="preserve">Antes de controles
Desde el cuadrante de probabilidad  e impacto 
Después de controles
Hasta el cuadrante de probabilidad  e impacto </v>
      </c>
    </row>
    <row r="106" spans="1:96" ht="409.5" customHeight="1" x14ac:dyDescent="0.2">
      <c r="A106" s="54" t="s">
        <v>209</v>
      </c>
      <c r="B106" s="100" t="s">
        <v>1743</v>
      </c>
      <c r="C106" s="58" t="s">
        <v>149</v>
      </c>
      <c r="D106" s="56" t="s">
        <v>1802</v>
      </c>
      <c r="E106" s="97" t="s">
        <v>35</v>
      </c>
      <c r="F106" s="97" t="s">
        <v>152</v>
      </c>
      <c r="G106" s="54" t="s">
        <v>1803</v>
      </c>
      <c r="H106" s="54" t="s">
        <v>1746</v>
      </c>
      <c r="I106" s="54" t="s">
        <v>1804</v>
      </c>
      <c r="J106" s="54" t="s">
        <v>575</v>
      </c>
      <c r="K106" s="54" t="s">
        <v>335</v>
      </c>
      <c r="L106" s="54" t="s">
        <v>336</v>
      </c>
      <c r="M106" s="54" t="s">
        <v>1664</v>
      </c>
      <c r="N106" s="99" t="s">
        <v>103</v>
      </c>
      <c r="O106" s="99" t="s">
        <v>125</v>
      </c>
      <c r="P106" s="97" t="s">
        <v>105</v>
      </c>
      <c r="Q106" s="54" t="s">
        <v>1805</v>
      </c>
      <c r="R106" s="99" t="s">
        <v>144</v>
      </c>
      <c r="S106" s="99" t="s">
        <v>145</v>
      </c>
      <c r="T106" s="97" t="s">
        <v>126</v>
      </c>
      <c r="U106" s="54" t="s">
        <v>1806</v>
      </c>
      <c r="V106" s="97" t="s">
        <v>380</v>
      </c>
      <c r="W106" s="54" t="s">
        <v>1807</v>
      </c>
      <c r="X106" s="54" t="s">
        <v>1808</v>
      </c>
      <c r="Y106" s="54" t="s">
        <v>1809</v>
      </c>
      <c r="Z106" s="54" t="s">
        <v>1526</v>
      </c>
      <c r="AA106" s="54" t="s">
        <v>1810</v>
      </c>
      <c r="AB106" s="54" t="s">
        <v>341</v>
      </c>
      <c r="AC106" s="54" t="s">
        <v>341</v>
      </c>
      <c r="AD106" s="54" t="s">
        <v>341</v>
      </c>
      <c r="AE106" s="54" t="s">
        <v>341</v>
      </c>
      <c r="AF106" s="54" t="s">
        <v>341</v>
      </c>
      <c r="AG106" s="54" t="s">
        <v>1811</v>
      </c>
      <c r="AH106" s="54" t="s">
        <v>1812</v>
      </c>
      <c r="AI106" s="54" t="s">
        <v>1813</v>
      </c>
      <c r="AJ106" s="170" t="str">
        <f t="shared" si="10"/>
        <v>Antes de controles
Desde el cuadrante de probabilidad Improbable (2) e impacto Moderado (3)
Después de controles
Hasta el cuadrante de probabilidad Rara vez (1) e impacto Insignificante (1)</v>
      </c>
      <c r="AK106" s="55" t="str">
        <f t="shared" si="11"/>
        <v xml:space="preserve">Antes de controles
Desde el cuadrante de probabilidad  e impacto 
Después de controles
Hasta el cuadrante de probabilidad  e impacto </v>
      </c>
      <c r="AL106" s="70">
        <v>43759</v>
      </c>
      <c r="AM106" s="71" t="s">
        <v>345</v>
      </c>
      <c r="AN106" s="76" t="s">
        <v>1814</v>
      </c>
      <c r="AO106" s="68">
        <v>43909</v>
      </c>
      <c r="AP106" s="77" t="s">
        <v>392</v>
      </c>
      <c r="AQ106" s="73" t="s">
        <v>1815</v>
      </c>
      <c r="AR106" s="68">
        <v>44074</v>
      </c>
      <c r="AS106" s="71" t="s">
        <v>860</v>
      </c>
      <c r="AT106" s="76" t="s">
        <v>1816</v>
      </c>
      <c r="AU106" s="68" t="s">
        <v>355</v>
      </c>
      <c r="AV106" s="77" t="s">
        <v>356</v>
      </c>
      <c r="AW106" s="73" t="s">
        <v>355</v>
      </c>
      <c r="AX106" s="68" t="s">
        <v>355</v>
      </c>
      <c r="AY106" s="71" t="s">
        <v>356</v>
      </c>
      <c r="AZ106" s="76" t="s">
        <v>355</v>
      </c>
      <c r="BA106" s="68" t="s">
        <v>355</v>
      </c>
      <c r="BB106" s="77" t="s">
        <v>356</v>
      </c>
      <c r="BC106" s="73" t="s">
        <v>355</v>
      </c>
      <c r="BD106" s="68" t="s">
        <v>355</v>
      </c>
      <c r="BE106" s="71" t="s">
        <v>356</v>
      </c>
      <c r="BF106" s="76" t="s">
        <v>355</v>
      </c>
      <c r="BG106" s="68" t="s">
        <v>355</v>
      </c>
      <c r="BH106" s="77" t="s">
        <v>356</v>
      </c>
      <c r="BI106" s="73" t="s">
        <v>355</v>
      </c>
      <c r="BJ106" s="68" t="s">
        <v>355</v>
      </c>
      <c r="BK106" s="71" t="s">
        <v>356</v>
      </c>
      <c r="BL106" s="76" t="s">
        <v>355</v>
      </c>
      <c r="BM106" s="68" t="s">
        <v>355</v>
      </c>
      <c r="BN106" s="77" t="s">
        <v>356</v>
      </c>
      <c r="BO106" s="73" t="s">
        <v>355</v>
      </c>
      <c r="BP106" s="68" t="s">
        <v>355</v>
      </c>
      <c r="BQ106" s="71" t="s">
        <v>356</v>
      </c>
      <c r="BR106" s="76" t="s">
        <v>355</v>
      </c>
      <c r="BS106" s="68" t="s">
        <v>355</v>
      </c>
      <c r="BT106" s="77" t="s">
        <v>356</v>
      </c>
      <c r="BU106" s="79" t="s">
        <v>355</v>
      </c>
      <c r="BV106" s="164" t="str">
        <f>IFERROR(VLOOKUP(A106,Listas!$A$2:$B$23,2,FALSE),"")</f>
        <v>Subsecretaría de Servicio a la Ciudadanía</v>
      </c>
      <c r="BW106" s="165">
        <f>_xlfn.NUMBERVALUE(MID(N106,LEN(N106)-1,1))</f>
        <v>3</v>
      </c>
      <c r="BX106" s="165">
        <f>_xlfn.NUMBERVALUE(MID(O106,LEN(O106)-1,1))</f>
        <v>2</v>
      </c>
      <c r="BY106" s="165">
        <f t="shared" si="12"/>
        <v>1</v>
      </c>
      <c r="BZ106" s="165">
        <f t="shared" si="13"/>
        <v>1</v>
      </c>
      <c r="CA106" s="97">
        <f>ROUND(AVERAGEIFS(BW:BW,A:A,A106),0)</f>
        <v>2</v>
      </c>
      <c r="CB106" s="97" t="str">
        <f t="shared" si="14"/>
        <v>Improbable (2)</v>
      </c>
      <c r="CC106" s="97">
        <f>ROUND(AVERAGEIFS(BX:BX,A:A,A106),0)</f>
        <v>3</v>
      </c>
      <c r="CD106" s="97" t="str">
        <f t="shared" si="15"/>
        <v>Moderado (3)</v>
      </c>
      <c r="CE106" s="97">
        <f>ROUND(AVERAGEIFS(BY:BY,A:A,A106),0)</f>
        <v>1</v>
      </c>
      <c r="CF106" s="97" t="str">
        <f t="shared" si="16"/>
        <v>Rara vez (1)</v>
      </c>
      <c r="CG106" s="97">
        <f>ROUND(AVERAGEIFS(BZ:BZ,A:A,A106),0)</f>
        <v>1</v>
      </c>
      <c r="CH106" s="97" t="str">
        <f t="shared" si="17"/>
        <v>Insignificante (1)</v>
      </c>
      <c r="CI106" s="97" t="str">
        <f t="shared" si="18"/>
        <v>Antes de controles
Desde el cuadrante de probabilidad Improbable (2) e impacto Moderado (3)
Después de controles
Hasta el cuadrante de probabilidad Rara vez (1) e impacto Insignificante (1)</v>
      </c>
      <c r="CR106" s="97" t="str">
        <f t="shared" si="19"/>
        <v xml:space="preserve">Antes de controles
Desde el cuadrante de probabilidad  e impacto 
Después de controles
Hasta el cuadrante de probabilidad  e impacto </v>
      </c>
    </row>
    <row r="107" spans="1:96" ht="409.5" customHeight="1" x14ac:dyDescent="0.2">
      <c r="A107" s="54" t="s">
        <v>209</v>
      </c>
      <c r="B107" s="100" t="s">
        <v>1674</v>
      </c>
      <c r="C107" s="58" t="s">
        <v>93</v>
      </c>
      <c r="D107" s="56" t="s">
        <v>1817</v>
      </c>
      <c r="E107" s="97" t="s">
        <v>35</v>
      </c>
      <c r="F107" s="97" t="s">
        <v>136</v>
      </c>
      <c r="G107" s="54" t="s">
        <v>1818</v>
      </c>
      <c r="H107" s="54" t="s">
        <v>396</v>
      </c>
      <c r="I107" s="54" t="s">
        <v>1819</v>
      </c>
      <c r="J107" s="54" t="s">
        <v>575</v>
      </c>
      <c r="K107" s="54" t="s">
        <v>335</v>
      </c>
      <c r="L107" s="54" t="s">
        <v>808</v>
      </c>
      <c r="M107" s="54" t="s">
        <v>1664</v>
      </c>
      <c r="N107" s="99" t="s">
        <v>51</v>
      </c>
      <c r="O107" s="99" t="s">
        <v>125</v>
      </c>
      <c r="P107" s="97" t="s">
        <v>81</v>
      </c>
      <c r="Q107" s="54" t="s">
        <v>1820</v>
      </c>
      <c r="R107" s="99" t="s">
        <v>103</v>
      </c>
      <c r="S107" s="99" t="s">
        <v>145</v>
      </c>
      <c r="T107" s="97" t="s">
        <v>126</v>
      </c>
      <c r="U107" s="54" t="s">
        <v>1821</v>
      </c>
      <c r="V107" s="97" t="s">
        <v>340</v>
      </c>
      <c r="W107" s="54" t="s">
        <v>341</v>
      </c>
      <c r="X107" s="54" t="s">
        <v>341</v>
      </c>
      <c r="Y107" s="54" t="s">
        <v>341</v>
      </c>
      <c r="Z107" s="54" t="s">
        <v>341</v>
      </c>
      <c r="AA107" s="54" t="s">
        <v>341</v>
      </c>
      <c r="AB107" s="54" t="s">
        <v>341</v>
      </c>
      <c r="AC107" s="54" t="s">
        <v>341</v>
      </c>
      <c r="AD107" s="54" t="s">
        <v>341</v>
      </c>
      <c r="AE107" s="54" t="s">
        <v>341</v>
      </c>
      <c r="AF107" s="54" t="s">
        <v>341</v>
      </c>
      <c r="AG107" s="54" t="s">
        <v>1822</v>
      </c>
      <c r="AH107" s="54" t="s">
        <v>1708</v>
      </c>
      <c r="AI107" s="54" t="s">
        <v>1823</v>
      </c>
      <c r="AJ107" s="170" t="str">
        <f t="shared" si="10"/>
        <v>Antes de controles
Desde el cuadrante de probabilidad Improbable (2) e impacto Moderado (3)
Después de controles
Hasta el cuadrante de probabilidad Rara vez (1) e impacto Insignificante (1)</v>
      </c>
      <c r="AK107" s="55" t="str">
        <f t="shared" si="11"/>
        <v xml:space="preserve">Antes de controles
Desde el cuadrante de probabilidad  e impacto 
Después de controles
Hasta el cuadrante de probabilidad  e impacto </v>
      </c>
      <c r="AL107" s="70">
        <v>44074</v>
      </c>
      <c r="AM107" s="71" t="s">
        <v>345</v>
      </c>
      <c r="AN107" s="76" t="s">
        <v>1824</v>
      </c>
      <c r="AO107" s="68" t="s">
        <v>355</v>
      </c>
      <c r="AP107" s="77" t="s">
        <v>356</v>
      </c>
      <c r="AQ107" s="73" t="s">
        <v>355</v>
      </c>
      <c r="AR107" s="68" t="s">
        <v>355</v>
      </c>
      <c r="AS107" s="71" t="s">
        <v>356</v>
      </c>
      <c r="AT107" s="76" t="s">
        <v>355</v>
      </c>
      <c r="AU107" s="68" t="s">
        <v>355</v>
      </c>
      <c r="AV107" s="77" t="s">
        <v>356</v>
      </c>
      <c r="AW107" s="73" t="s">
        <v>355</v>
      </c>
      <c r="AX107" s="68" t="s">
        <v>355</v>
      </c>
      <c r="AY107" s="71" t="s">
        <v>356</v>
      </c>
      <c r="AZ107" s="76" t="s">
        <v>355</v>
      </c>
      <c r="BA107" s="68" t="s">
        <v>355</v>
      </c>
      <c r="BB107" s="77" t="s">
        <v>356</v>
      </c>
      <c r="BC107" s="73" t="s">
        <v>355</v>
      </c>
      <c r="BD107" s="68" t="s">
        <v>355</v>
      </c>
      <c r="BE107" s="71" t="s">
        <v>356</v>
      </c>
      <c r="BF107" s="76" t="s">
        <v>355</v>
      </c>
      <c r="BG107" s="68" t="s">
        <v>355</v>
      </c>
      <c r="BH107" s="77" t="s">
        <v>356</v>
      </c>
      <c r="BI107" s="73" t="s">
        <v>355</v>
      </c>
      <c r="BJ107" s="68" t="s">
        <v>355</v>
      </c>
      <c r="BK107" s="71" t="s">
        <v>356</v>
      </c>
      <c r="BL107" s="76" t="s">
        <v>355</v>
      </c>
      <c r="BM107" s="68" t="s">
        <v>355</v>
      </c>
      <c r="BN107" s="77" t="s">
        <v>356</v>
      </c>
      <c r="BO107" s="73" t="s">
        <v>355</v>
      </c>
      <c r="BP107" s="68" t="s">
        <v>355</v>
      </c>
      <c r="BQ107" s="71" t="s">
        <v>356</v>
      </c>
      <c r="BR107" s="76" t="s">
        <v>355</v>
      </c>
      <c r="BS107" s="68" t="s">
        <v>355</v>
      </c>
      <c r="BT107" s="77" t="s">
        <v>356</v>
      </c>
      <c r="BU107" s="79" t="s">
        <v>355</v>
      </c>
      <c r="BV107" s="164" t="str">
        <f>IFERROR(VLOOKUP(A107,Listas!$A$2:$B$23,2,FALSE),"")</f>
        <v>Subsecretaría de Servicio a la Ciudadanía</v>
      </c>
      <c r="BW107" s="165">
        <f>_xlfn.NUMBERVALUE(MID(N107,LEN(N107)-1,1))</f>
        <v>5</v>
      </c>
      <c r="BX107" s="165">
        <f>_xlfn.NUMBERVALUE(MID(O107,LEN(O107)-1,1))</f>
        <v>2</v>
      </c>
      <c r="BY107" s="165">
        <f t="shared" si="12"/>
        <v>3</v>
      </c>
      <c r="BZ107" s="165">
        <f t="shared" si="13"/>
        <v>1</v>
      </c>
      <c r="CA107" s="97">
        <f>ROUND(AVERAGEIFS(BW:BW,A:A,A107),0)</f>
        <v>2</v>
      </c>
      <c r="CB107" s="97" t="str">
        <f t="shared" si="14"/>
        <v>Improbable (2)</v>
      </c>
      <c r="CC107" s="97">
        <f>ROUND(AVERAGEIFS(BX:BX,A:A,A107),0)</f>
        <v>3</v>
      </c>
      <c r="CD107" s="97" t="str">
        <f t="shared" si="15"/>
        <v>Moderado (3)</v>
      </c>
      <c r="CE107" s="97">
        <f>ROUND(AVERAGEIFS(BY:BY,A:A,A107),0)</f>
        <v>1</v>
      </c>
      <c r="CF107" s="97" t="str">
        <f t="shared" si="16"/>
        <v>Rara vez (1)</v>
      </c>
      <c r="CG107" s="97">
        <f>ROUND(AVERAGEIFS(BZ:BZ,A:A,A107),0)</f>
        <v>1</v>
      </c>
      <c r="CH107" s="97" t="str">
        <f t="shared" si="17"/>
        <v>Insignificante (1)</v>
      </c>
      <c r="CI107" s="97" t="str">
        <f t="shared" si="18"/>
        <v>Antes de controles
Desde el cuadrante de probabilidad Improbable (2) e impacto Moderado (3)
Después de controles
Hasta el cuadrante de probabilidad Rara vez (1) e impacto Insignificante (1)</v>
      </c>
      <c r="CR107" s="97" t="str">
        <f t="shared" si="19"/>
        <v xml:space="preserve">Antes de controles
Desde el cuadrante de probabilidad  e impacto 
Después de controles
Hasta el cuadrante de probabilidad  e impacto </v>
      </c>
    </row>
    <row r="108" spans="1:96" ht="409.5" customHeight="1" x14ac:dyDescent="0.2">
      <c r="A108" s="54" t="s">
        <v>324</v>
      </c>
      <c r="B108" s="100" t="s">
        <v>1825</v>
      </c>
      <c r="C108" s="58" t="s">
        <v>93</v>
      </c>
      <c r="D108" s="56" t="s">
        <v>1826</v>
      </c>
      <c r="E108" s="97" t="s">
        <v>35</v>
      </c>
      <c r="F108" s="97" t="s">
        <v>152</v>
      </c>
      <c r="G108" s="54" t="s">
        <v>1827</v>
      </c>
      <c r="H108" s="54" t="s">
        <v>1828</v>
      </c>
      <c r="I108" s="54" t="s">
        <v>1829</v>
      </c>
      <c r="J108" s="54" t="s">
        <v>1830</v>
      </c>
      <c r="K108" s="54" t="s">
        <v>335</v>
      </c>
      <c r="L108" s="54" t="s">
        <v>942</v>
      </c>
      <c r="M108" s="54" t="s">
        <v>1831</v>
      </c>
      <c r="N108" s="99" t="s">
        <v>144</v>
      </c>
      <c r="O108" s="99" t="s">
        <v>104</v>
      </c>
      <c r="P108" s="97" t="s">
        <v>105</v>
      </c>
      <c r="Q108" s="54" t="s">
        <v>1832</v>
      </c>
      <c r="R108" s="99" t="s">
        <v>144</v>
      </c>
      <c r="S108" s="99" t="s">
        <v>125</v>
      </c>
      <c r="T108" s="97" t="s">
        <v>126</v>
      </c>
      <c r="U108" s="54" t="s">
        <v>1833</v>
      </c>
      <c r="V108" s="97" t="s">
        <v>340</v>
      </c>
      <c r="W108" s="54" t="s">
        <v>341</v>
      </c>
      <c r="X108" s="54" t="s">
        <v>341</v>
      </c>
      <c r="Y108" s="54" t="s">
        <v>341</v>
      </c>
      <c r="Z108" s="54" t="s">
        <v>341</v>
      </c>
      <c r="AA108" s="54" t="s">
        <v>341</v>
      </c>
      <c r="AB108" s="54" t="s">
        <v>341</v>
      </c>
      <c r="AC108" s="54" t="s">
        <v>341</v>
      </c>
      <c r="AD108" s="54" t="s">
        <v>341</v>
      </c>
      <c r="AE108" s="54" t="s">
        <v>341</v>
      </c>
      <c r="AF108" s="54" t="s">
        <v>341</v>
      </c>
      <c r="AG108" s="54" t="s">
        <v>1834</v>
      </c>
      <c r="AH108" s="54" t="s">
        <v>1835</v>
      </c>
      <c r="AI108" s="54" t="s">
        <v>1836</v>
      </c>
      <c r="AJ108" s="170" t="str">
        <f t="shared" si="10"/>
        <v>Antes de controles
Desde el cuadrante de probabilidad Rara vez (1) e impacto Moderado (3)
Después de controles
Hasta el cuadrante de probabilidad Rara vez (1) e impacto Menor (2)</v>
      </c>
      <c r="AK108" s="55" t="str">
        <f t="shared" si="11"/>
        <v xml:space="preserve">Antes de controles
Desde el cuadrante de probabilidad  e impacto 
Después de controles
Hasta el cuadrante de probabilidad  e impacto </v>
      </c>
      <c r="AL108" s="70">
        <v>43353</v>
      </c>
      <c r="AM108" s="71" t="s">
        <v>345</v>
      </c>
      <c r="AN108" s="76" t="s">
        <v>1837</v>
      </c>
      <c r="AO108" s="68">
        <v>43612</v>
      </c>
      <c r="AP108" s="77" t="s">
        <v>345</v>
      </c>
      <c r="AQ108" s="73" t="s">
        <v>1838</v>
      </c>
      <c r="AR108" s="68">
        <v>43903</v>
      </c>
      <c r="AS108" s="71" t="s">
        <v>351</v>
      </c>
      <c r="AT108" s="76" t="s">
        <v>1839</v>
      </c>
      <c r="AU108" s="68" t="s">
        <v>355</v>
      </c>
      <c r="AV108" s="77" t="s">
        <v>356</v>
      </c>
      <c r="AW108" s="73" t="s">
        <v>355</v>
      </c>
      <c r="AX108" s="68" t="s">
        <v>355</v>
      </c>
      <c r="AY108" s="71" t="s">
        <v>356</v>
      </c>
      <c r="AZ108" s="76" t="s">
        <v>355</v>
      </c>
      <c r="BA108" s="68" t="s">
        <v>355</v>
      </c>
      <c r="BB108" s="77" t="s">
        <v>356</v>
      </c>
      <c r="BC108" s="73" t="s">
        <v>355</v>
      </c>
      <c r="BD108" s="68" t="s">
        <v>355</v>
      </c>
      <c r="BE108" s="71" t="s">
        <v>356</v>
      </c>
      <c r="BF108" s="76" t="s">
        <v>355</v>
      </c>
      <c r="BG108" s="68" t="s">
        <v>355</v>
      </c>
      <c r="BH108" s="77" t="s">
        <v>356</v>
      </c>
      <c r="BI108" s="73" t="s">
        <v>355</v>
      </c>
      <c r="BJ108" s="68" t="s">
        <v>355</v>
      </c>
      <c r="BK108" s="71" t="s">
        <v>356</v>
      </c>
      <c r="BL108" s="76" t="s">
        <v>355</v>
      </c>
      <c r="BM108" s="68" t="s">
        <v>355</v>
      </c>
      <c r="BN108" s="77" t="s">
        <v>356</v>
      </c>
      <c r="BO108" s="73" t="s">
        <v>355</v>
      </c>
      <c r="BP108" s="68" t="s">
        <v>355</v>
      </c>
      <c r="BQ108" s="71" t="s">
        <v>356</v>
      </c>
      <c r="BR108" s="76" t="s">
        <v>355</v>
      </c>
      <c r="BS108" s="68" t="s">
        <v>355</v>
      </c>
      <c r="BT108" s="77" t="s">
        <v>356</v>
      </c>
      <c r="BU108" s="79" t="s">
        <v>355</v>
      </c>
      <c r="BV108" s="164" t="str">
        <f>IFERROR(VLOOKUP(A108,Listas!$A$2:$B$23,2,FALSE),"")</f>
        <v>Dirección Distrital de Relaciones Internacionales</v>
      </c>
      <c r="BW108" s="165">
        <f>_xlfn.NUMBERVALUE(MID(N108,LEN(N108)-1,1))</f>
        <v>1</v>
      </c>
      <c r="BX108" s="165">
        <f>_xlfn.NUMBERVALUE(MID(O108,LEN(O108)-1,1))</f>
        <v>3</v>
      </c>
      <c r="BY108" s="165">
        <f t="shared" si="12"/>
        <v>1</v>
      </c>
      <c r="BZ108" s="165">
        <f t="shared" si="13"/>
        <v>2</v>
      </c>
      <c r="CA108" s="97">
        <f>ROUND(AVERAGEIFS(BW:BW,A:A,A108),0)</f>
        <v>1</v>
      </c>
      <c r="CB108" s="97" t="str">
        <f t="shared" si="14"/>
        <v>Rara vez (1)</v>
      </c>
      <c r="CC108" s="97">
        <f>ROUND(AVERAGEIFS(BX:BX,A:A,A108),0)</f>
        <v>3</v>
      </c>
      <c r="CD108" s="97" t="str">
        <f t="shared" si="15"/>
        <v>Moderado (3)</v>
      </c>
      <c r="CE108" s="97">
        <f>ROUND(AVERAGEIFS(BY:BY,A:A,A108),0)</f>
        <v>1</v>
      </c>
      <c r="CF108" s="97" t="str">
        <f t="shared" si="16"/>
        <v>Rara vez (1)</v>
      </c>
      <c r="CG108" s="97">
        <f>ROUND(AVERAGEIFS(BZ:BZ,A:A,A108),0)</f>
        <v>2</v>
      </c>
      <c r="CH108" s="97" t="str">
        <f t="shared" si="17"/>
        <v>Menor (2)</v>
      </c>
      <c r="CI108" s="97" t="str">
        <f t="shared" si="18"/>
        <v>Antes de controles
Desde el cuadrante de probabilidad Rara vez (1) e impacto Moderado (3)
Después de controles
Hasta el cuadrante de probabilidad Rara vez (1) e impacto Menor (2)</v>
      </c>
      <c r="CR108" s="97" t="str">
        <f t="shared" si="19"/>
        <v xml:space="preserve">Antes de controles
Desde el cuadrante de probabilidad  e impacto 
Después de controles
Hasta el cuadrante de probabilidad  e impacto </v>
      </c>
    </row>
    <row r="109" spans="1:96" ht="409.5" customHeight="1" x14ac:dyDescent="0.2">
      <c r="A109" s="54" t="s">
        <v>324</v>
      </c>
      <c r="B109" s="100" t="s">
        <v>1840</v>
      </c>
      <c r="C109" s="58" t="s">
        <v>93</v>
      </c>
      <c r="D109" s="56" t="s">
        <v>1841</v>
      </c>
      <c r="E109" s="97" t="s">
        <v>35</v>
      </c>
      <c r="F109" s="97" t="s">
        <v>152</v>
      </c>
      <c r="G109" s="54" t="s">
        <v>1842</v>
      </c>
      <c r="H109" s="54" t="s">
        <v>1828</v>
      </c>
      <c r="I109" s="54" t="s">
        <v>1843</v>
      </c>
      <c r="J109" s="54" t="s">
        <v>1830</v>
      </c>
      <c r="K109" s="54" t="s">
        <v>335</v>
      </c>
      <c r="L109" s="54" t="s">
        <v>421</v>
      </c>
      <c r="M109" s="54" t="s">
        <v>1831</v>
      </c>
      <c r="N109" s="99" t="s">
        <v>144</v>
      </c>
      <c r="O109" s="99" t="s">
        <v>104</v>
      </c>
      <c r="P109" s="97" t="s">
        <v>105</v>
      </c>
      <c r="Q109" s="54" t="s">
        <v>1844</v>
      </c>
      <c r="R109" s="99" t="s">
        <v>144</v>
      </c>
      <c r="S109" s="99" t="s">
        <v>125</v>
      </c>
      <c r="T109" s="97" t="s">
        <v>126</v>
      </c>
      <c r="U109" s="54" t="s">
        <v>1833</v>
      </c>
      <c r="V109" s="97" t="s">
        <v>340</v>
      </c>
      <c r="W109" s="54" t="s">
        <v>341</v>
      </c>
      <c r="X109" s="54" t="s">
        <v>341</v>
      </c>
      <c r="Y109" s="54" t="s">
        <v>341</v>
      </c>
      <c r="Z109" s="54" t="s">
        <v>341</v>
      </c>
      <c r="AA109" s="54" t="s">
        <v>341</v>
      </c>
      <c r="AB109" s="54" t="s">
        <v>341</v>
      </c>
      <c r="AC109" s="54" t="s">
        <v>341</v>
      </c>
      <c r="AD109" s="54" t="s">
        <v>341</v>
      </c>
      <c r="AE109" s="54" t="s">
        <v>341</v>
      </c>
      <c r="AF109" s="54" t="s">
        <v>341</v>
      </c>
      <c r="AG109" s="54" t="s">
        <v>1845</v>
      </c>
      <c r="AH109" s="54" t="s">
        <v>1846</v>
      </c>
      <c r="AI109" s="54" t="s">
        <v>1847</v>
      </c>
      <c r="AJ109" s="170" t="str">
        <f t="shared" si="10"/>
        <v>Antes de controles
Desde el cuadrante de probabilidad Rara vez (1) e impacto Moderado (3)
Después de controles
Hasta el cuadrante de probabilidad Rara vez (1) e impacto Menor (2)</v>
      </c>
      <c r="AK109" s="55" t="str">
        <f t="shared" si="11"/>
        <v xml:space="preserve">Antes de controles
Desde el cuadrante de probabilidad  e impacto 
Después de controles
Hasta el cuadrante de probabilidad  e impacto </v>
      </c>
      <c r="AL109" s="70">
        <v>43353</v>
      </c>
      <c r="AM109" s="71" t="s">
        <v>345</v>
      </c>
      <c r="AN109" s="76" t="s">
        <v>1837</v>
      </c>
      <c r="AO109" s="68">
        <v>43612</v>
      </c>
      <c r="AP109" s="77" t="s">
        <v>345</v>
      </c>
      <c r="AQ109" s="73" t="s">
        <v>1838</v>
      </c>
      <c r="AR109" s="68">
        <v>43903</v>
      </c>
      <c r="AS109" s="71" t="s">
        <v>351</v>
      </c>
      <c r="AT109" s="76" t="s">
        <v>1839</v>
      </c>
      <c r="AU109" s="68" t="s">
        <v>355</v>
      </c>
      <c r="AV109" s="77" t="s">
        <v>356</v>
      </c>
      <c r="AW109" s="73" t="s">
        <v>355</v>
      </c>
      <c r="AX109" s="68" t="s">
        <v>355</v>
      </c>
      <c r="AY109" s="71" t="s">
        <v>356</v>
      </c>
      <c r="AZ109" s="76" t="s">
        <v>355</v>
      </c>
      <c r="BA109" s="68" t="s">
        <v>355</v>
      </c>
      <c r="BB109" s="77" t="s">
        <v>356</v>
      </c>
      <c r="BC109" s="73" t="s">
        <v>355</v>
      </c>
      <c r="BD109" s="68" t="s">
        <v>355</v>
      </c>
      <c r="BE109" s="71" t="s">
        <v>356</v>
      </c>
      <c r="BF109" s="76" t="s">
        <v>355</v>
      </c>
      <c r="BG109" s="68" t="s">
        <v>355</v>
      </c>
      <c r="BH109" s="77" t="s">
        <v>356</v>
      </c>
      <c r="BI109" s="73" t="s">
        <v>355</v>
      </c>
      <c r="BJ109" s="68" t="s">
        <v>355</v>
      </c>
      <c r="BK109" s="71" t="s">
        <v>356</v>
      </c>
      <c r="BL109" s="76" t="s">
        <v>355</v>
      </c>
      <c r="BM109" s="68" t="s">
        <v>355</v>
      </c>
      <c r="BN109" s="77" t="s">
        <v>356</v>
      </c>
      <c r="BO109" s="73" t="s">
        <v>355</v>
      </c>
      <c r="BP109" s="68" t="s">
        <v>355</v>
      </c>
      <c r="BQ109" s="71" t="s">
        <v>356</v>
      </c>
      <c r="BR109" s="76" t="s">
        <v>355</v>
      </c>
      <c r="BS109" s="68" t="s">
        <v>355</v>
      </c>
      <c r="BT109" s="77" t="s">
        <v>356</v>
      </c>
      <c r="BU109" s="79" t="s">
        <v>355</v>
      </c>
      <c r="BV109" s="164" t="str">
        <f>IFERROR(VLOOKUP(A109,Listas!$A$2:$B$23,2,FALSE),"")</f>
        <v>Dirección Distrital de Relaciones Internacionales</v>
      </c>
      <c r="BW109" s="165">
        <f>_xlfn.NUMBERVALUE(MID(N109,LEN(N109)-1,1))</f>
        <v>1</v>
      </c>
      <c r="BX109" s="165">
        <f>_xlfn.NUMBERVALUE(MID(O109,LEN(O109)-1,1))</f>
        <v>3</v>
      </c>
      <c r="BY109" s="165">
        <f t="shared" si="12"/>
        <v>1</v>
      </c>
      <c r="BZ109" s="165">
        <f t="shared" si="13"/>
        <v>2</v>
      </c>
      <c r="CA109" s="97">
        <f>ROUND(AVERAGEIFS(BW:BW,A:A,A109),0)</f>
        <v>1</v>
      </c>
      <c r="CB109" s="97" t="str">
        <f t="shared" si="14"/>
        <v>Rara vez (1)</v>
      </c>
      <c r="CC109" s="97">
        <f>ROUND(AVERAGEIFS(BX:BX,A:A,A109),0)</f>
        <v>3</v>
      </c>
      <c r="CD109" s="97" t="str">
        <f t="shared" si="15"/>
        <v>Moderado (3)</v>
      </c>
      <c r="CE109" s="97">
        <f>ROUND(AVERAGEIFS(BY:BY,A:A,A109),0)</f>
        <v>1</v>
      </c>
      <c r="CF109" s="97" t="str">
        <f t="shared" si="16"/>
        <v>Rara vez (1)</v>
      </c>
      <c r="CG109" s="97">
        <f>ROUND(AVERAGEIFS(BZ:BZ,A:A,A109),0)</f>
        <v>2</v>
      </c>
      <c r="CH109" s="97" t="str">
        <f t="shared" si="17"/>
        <v>Menor (2)</v>
      </c>
      <c r="CI109" s="97" t="str">
        <f t="shared" si="18"/>
        <v>Antes de controles
Desde el cuadrante de probabilidad Rara vez (1) e impacto Moderado (3)
Después de controles
Hasta el cuadrante de probabilidad Rara vez (1) e impacto Menor (2)</v>
      </c>
      <c r="CR109" s="97" t="str">
        <f t="shared" si="19"/>
        <v xml:space="preserve">Antes de controles
Desde el cuadrante de probabilidad  e impacto 
Después de controles
Hasta el cuadrante de probabilidad  e impacto </v>
      </c>
    </row>
    <row r="110" spans="1:96" ht="409.5" customHeight="1" x14ac:dyDescent="0.2">
      <c r="A110" s="54" t="s">
        <v>324</v>
      </c>
      <c r="B110" s="100" t="s">
        <v>1848</v>
      </c>
      <c r="C110" s="58" t="s">
        <v>93</v>
      </c>
      <c r="D110" s="56" t="s">
        <v>1849</v>
      </c>
      <c r="E110" s="97" t="s">
        <v>35</v>
      </c>
      <c r="F110" s="97" t="s">
        <v>152</v>
      </c>
      <c r="G110" s="54" t="s">
        <v>1850</v>
      </c>
      <c r="H110" s="54" t="s">
        <v>1851</v>
      </c>
      <c r="I110" s="54" t="s">
        <v>1852</v>
      </c>
      <c r="J110" s="54" t="s">
        <v>1830</v>
      </c>
      <c r="K110" s="54" t="s">
        <v>335</v>
      </c>
      <c r="L110" s="54" t="s">
        <v>942</v>
      </c>
      <c r="M110" s="54" t="s">
        <v>1831</v>
      </c>
      <c r="N110" s="99" t="s">
        <v>144</v>
      </c>
      <c r="O110" s="99" t="s">
        <v>104</v>
      </c>
      <c r="P110" s="97" t="s">
        <v>105</v>
      </c>
      <c r="Q110" s="54" t="s">
        <v>1853</v>
      </c>
      <c r="R110" s="99" t="s">
        <v>144</v>
      </c>
      <c r="S110" s="99" t="s">
        <v>125</v>
      </c>
      <c r="T110" s="97" t="s">
        <v>126</v>
      </c>
      <c r="U110" s="54" t="s">
        <v>1833</v>
      </c>
      <c r="V110" s="97" t="s">
        <v>340</v>
      </c>
      <c r="W110" s="54" t="s">
        <v>341</v>
      </c>
      <c r="X110" s="54" t="s">
        <v>341</v>
      </c>
      <c r="Y110" s="54" t="s">
        <v>341</v>
      </c>
      <c r="Z110" s="54" t="s">
        <v>341</v>
      </c>
      <c r="AA110" s="54" t="s">
        <v>341</v>
      </c>
      <c r="AB110" s="54" t="s">
        <v>341</v>
      </c>
      <c r="AC110" s="54" t="s">
        <v>341</v>
      </c>
      <c r="AD110" s="54" t="s">
        <v>341</v>
      </c>
      <c r="AE110" s="54" t="s">
        <v>341</v>
      </c>
      <c r="AF110" s="54" t="s">
        <v>341</v>
      </c>
      <c r="AG110" s="54" t="s">
        <v>1854</v>
      </c>
      <c r="AH110" s="54" t="s">
        <v>1846</v>
      </c>
      <c r="AI110" s="54" t="s">
        <v>1855</v>
      </c>
      <c r="AJ110" s="170" t="str">
        <f t="shared" si="10"/>
        <v>Antes de controles
Desde el cuadrante de probabilidad Rara vez (1) e impacto Moderado (3)
Después de controles
Hasta el cuadrante de probabilidad Rara vez (1) e impacto Menor (2)</v>
      </c>
      <c r="AK110" s="55" t="str">
        <f t="shared" si="11"/>
        <v xml:space="preserve">Antes de controles
Desde el cuadrante de probabilidad  e impacto 
Después de controles
Hasta el cuadrante de probabilidad  e impacto </v>
      </c>
      <c r="AL110" s="70">
        <v>43353</v>
      </c>
      <c r="AM110" s="71" t="s">
        <v>345</v>
      </c>
      <c r="AN110" s="76" t="s">
        <v>1837</v>
      </c>
      <c r="AO110" s="68">
        <v>43612</v>
      </c>
      <c r="AP110" s="77" t="s">
        <v>345</v>
      </c>
      <c r="AQ110" s="73" t="s">
        <v>1838</v>
      </c>
      <c r="AR110" s="68">
        <v>43903</v>
      </c>
      <c r="AS110" s="71" t="s">
        <v>351</v>
      </c>
      <c r="AT110" s="76" t="s">
        <v>1839</v>
      </c>
      <c r="AU110" s="68" t="s">
        <v>355</v>
      </c>
      <c r="AV110" s="77" t="s">
        <v>356</v>
      </c>
      <c r="AW110" s="73" t="s">
        <v>355</v>
      </c>
      <c r="AX110" s="68" t="s">
        <v>355</v>
      </c>
      <c r="AY110" s="71" t="s">
        <v>356</v>
      </c>
      <c r="AZ110" s="76" t="s">
        <v>355</v>
      </c>
      <c r="BA110" s="68" t="s">
        <v>355</v>
      </c>
      <c r="BB110" s="77" t="s">
        <v>356</v>
      </c>
      <c r="BC110" s="73" t="s">
        <v>355</v>
      </c>
      <c r="BD110" s="68" t="s">
        <v>355</v>
      </c>
      <c r="BE110" s="71" t="s">
        <v>356</v>
      </c>
      <c r="BF110" s="76" t="s">
        <v>355</v>
      </c>
      <c r="BG110" s="68" t="s">
        <v>355</v>
      </c>
      <c r="BH110" s="77" t="s">
        <v>356</v>
      </c>
      <c r="BI110" s="73" t="s">
        <v>355</v>
      </c>
      <c r="BJ110" s="68" t="s">
        <v>355</v>
      </c>
      <c r="BK110" s="71" t="s">
        <v>356</v>
      </c>
      <c r="BL110" s="76" t="s">
        <v>355</v>
      </c>
      <c r="BM110" s="68" t="s">
        <v>355</v>
      </c>
      <c r="BN110" s="77" t="s">
        <v>356</v>
      </c>
      <c r="BO110" s="73" t="s">
        <v>355</v>
      </c>
      <c r="BP110" s="68" t="s">
        <v>355</v>
      </c>
      <c r="BQ110" s="71" t="s">
        <v>356</v>
      </c>
      <c r="BR110" s="76" t="s">
        <v>355</v>
      </c>
      <c r="BS110" s="68" t="s">
        <v>355</v>
      </c>
      <c r="BT110" s="77" t="s">
        <v>356</v>
      </c>
      <c r="BU110" s="79" t="s">
        <v>355</v>
      </c>
      <c r="BV110" s="164" t="str">
        <f>IFERROR(VLOOKUP(A110,Listas!$A$2:$B$23,2,FALSE),"")</f>
        <v>Dirección Distrital de Relaciones Internacionales</v>
      </c>
      <c r="BW110" s="165">
        <f>_xlfn.NUMBERVALUE(MID(N110,LEN(N110)-1,1))</f>
        <v>1</v>
      </c>
      <c r="BX110" s="165">
        <f>_xlfn.NUMBERVALUE(MID(O110,LEN(O110)-1,1))</f>
        <v>3</v>
      </c>
      <c r="BY110" s="165">
        <f t="shared" si="12"/>
        <v>1</v>
      </c>
      <c r="BZ110" s="165">
        <f t="shared" si="13"/>
        <v>2</v>
      </c>
      <c r="CA110" s="97">
        <f>ROUND(AVERAGEIFS(BW:BW,A:A,A110),0)</f>
        <v>1</v>
      </c>
      <c r="CB110" s="97" t="str">
        <f t="shared" si="14"/>
        <v>Rara vez (1)</v>
      </c>
      <c r="CC110" s="97">
        <f>ROUND(AVERAGEIFS(BX:BX,A:A,A110),0)</f>
        <v>3</v>
      </c>
      <c r="CD110" s="97" t="str">
        <f t="shared" si="15"/>
        <v>Moderado (3)</v>
      </c>
      <c r="CE110" s="97">
        <f>ROUND(AVERAGEIFS(BY:BY,A:A,A110),0)</f>
        <v>1</v>
      </c>
      <c r="CF110" s="97" t="str">
        <f t="shared" si="16"/>
        <v>Rara vez (1)</v>
      </c>
      <c r="CG110" s="97">
        <f>ROUND(AVERAGEIFS(BZ:BZ,A:A,A110),0)</f>
        <v>2</v>
      </c>
      <c r="CH110" s="97" t="str">
        <f t="shared" si="17"/>
        <v>Menor (2)</v>
      </c>
      <c r="CI110" s="97" t="str">
        <f t="shared" si="18"/>
        <v>Antes de controles
Desde el cuadrante de probabilidad Rara vez (1) e impacto Moderado (3)
Después de controles
Hasta el cuadrante de probabilidad Rara vez (1) e impacto Menor (2)</v>
      </c>
      <c r="CR110" s="97" t="str">
        <f t="shared" si="19"/>
        <v xml:space="preserve">Antes de controles
Desde el cuadrante de probabilidad  e impacto 
Después de controles
Hasta el cuadrante de probabilidad  e impacto </v>
      </c>
    </row>
    <row r="111" spans="1:96" ht="409.5" customHeight="1" x14ac:dyDescent="0.2">
      <c r="A111" s="54" t="s">
        <v>65</v>
      </c>
      <c r="B111" s="100" t="s">
        <v>1856</v>
      </c>
      <c r="C111" s="58" t="s">
        <v>93</v>
      </c>
      <c r="D111" s="56" t="s">
        <v>1857</v>
      </c>
      <c r="E111" s="97" t="s">
        <v>35</v>
      </c>
      <c r="F111" s="97" t="s">
        <v>152</v>
      </c>
      <c r="G111" s="54" t="s">
        <v>1858</v>
      </c>
      <c r="H111" s="54" t="s">
        <v>1859</v>
      </c>
      <c r="I111" s="54" t="s">
        <v>1860</v>
      </c>
      <c r="J111" s="54" t="s">
        <v>1861</v>
      </c>
      <c r="K111" s="54" t="s">
        <v>335</v>
      </c>
      <c r="L111" s="158" t="s">
        <v>336</v>
      </c>
      <c r="M111" s="158" t="s">
        <v>1862</v>
      </c>
      <c r="N111" s="99" t="s">
        <v>144</v>
      </c>
      <c r="O111" s="99" t="s">
        <v>125</v>
      </c>
      <c r="P111" s="97" t="s">
        <v>126</v>
      </c>
      <c r="Q111" s="54" t="s">
        <v>1863</v>
      </c>
      <c r="R111" s="99" t="s">
        <v>144</v>
      </c>
      <c r="S111" s="99" t="s">
        <v>145</v>
      </c>
      <c r="T111" s="97" t="s">
        <v>126</v>
      </c>
      <c r="U111" s="54" t="s">
        <v>1864</v>
      </c>
      <c r="V111" s="97" t="s">
        <v>380</v>
      </c>
      <c r="W111" s="54" t="s">
        <v>341</v>
      </c>
      <c r="X111" s="54" t="s">
        <v>341</v>
      </c>
      <c r="Y111" s="54" t="s">
        <v>341</v>
      </c>
      <c r="Z111" s="54" t="s">
        <v>341</v>
      </c>
      <c r="AA111" s="54" t="s">
        <v>341</v>
      </c>
      <c r="AB111" s="54" t="s">
        <v>1865</v>
      </c>
      <c r="AC111" s="54" t="s">
        <v>1866</v>
      </c>
      <c r="AD111" s="54" t="s">
        <v>1867</v>
      </c>
      <c r="AE111" s="54" t="s">
        <v>1868</v>
      </c>
      <c r="AF111" s="54" t="s">
        <v>1869</v>
      </c>
      <c r="AG111" s="54" t="s">
        <v>1870</v>
      </c>
      <c r="AH111" s="54" t="s">
        <v>1871</v>
      </c>
      <c r="AI111" s="54" t="s">
        <v>1872</v>
      </c>
      <c r="AJ111" s="170" t="str">
        <f t="shared" si="10"/>
        <v>Antes de controles
Desde el cuadrante de probabilidad Rara vez (1) e impacto Moderado (3)
Después de controles
Hasta el cuadrante de probabilidad Rara vez (1) e impacto Menor (2)</v>
      </c>
      <c r="AK111" s="55" t="str">
        <f t="shared" si="11"/>
        <v xml:space="preserve">Antes de controles
Desde el cuadrante de probabilidad  e impacto 
Después de controles
Hasta el cuadrante de probabilidad  e impacto </v>
      </c>
      <c r="AL111" s="70" t="s">
        <v>1873</v>
      </c>
      <c r="AM111" s="71" t="s">
        <v>345</v>
      </c>
      <c r="AN111" s="76" t="s">
        <v>1114</v>
      </c>
      <c r="AO111" s="68">
        <v>43599</v>
      </c>
      <c r="AP111" s="77" t="s">
        <v>345</v>
      </c>
      <c r="AQ111" s="73" t="s">
        <v>1874</v>
      </c>
      <c r="AR111" s="68">
        <v>43759</v>
      </c>
      <c r="AS111" s="71" t="s">
        <v>825</v>
      </c>
      <c r="AT111" s="76" t="s">
        <v>1875</v>
      </c>
      <c r="AU111" s="68">
        <v>43896</v>
      </c>
      <c r="AV111" s="77" t="s">
        <v>1130</v>
      </c>
      <c r="AW111" s="73" t="s">
        <v>1876</v>
      </c>
      <c r="AX111" s="68">
        <v>44075</v>
      </c>
      <c r="AY111" s="71" t="s">
        <v>585</v>
      </c>
      <c r="AZ111" s="76" t="s">
        <v>1877</v>
      </c>
      <c r="BA111" s="68" t="s">
        <v>355</v>
      </c>
      <c r="BB111" s="77" t="s">
        <v>356</v>
      </c>
      <c r="BC111" s="73" t="s">
        <v>355</v>
      </c>
      <c r="BD111" s="68" t="s">
        <v>355</v>
      </c>
      <c r="BE111" s="71" t="s">
        <v>356</v>
      </c>
      <c r="BF111" s="76" t="s">
        <v>355</v>
      </c>
      <c r="BG111" s="68" t="s">
        <v>355</v>
      </c>
      <c r="BH111" s="77" t="s">
        <v>356</v>
      </c>
      <c r="BI111" s="73" t="s">
        <v>355</v>
      </c>
      <c r="BJ111" s="68" t="s">
        <v>355</v>
      </c>
      <c r="BK111" s="71" t="s">
        <v>356</v>
      </c>
      <c r="BL111" s="76" t="s">
        <v>355</v>
      </c>
      <c r="BM111" s="68" t="s">
        <v>355</v>
      </c>
      <c r="BN111" s="77" t="s">
        <v>356</v>
      </c>
      <c r="BO111" s="73" t="s">
        <v>355</v>
      </c>
      <c r="BP111" s="68" t="s">
        <v>355</v>
      </c>
      <c r="BQ111" s="71" t="s">
        <v>356</v>
      </c>
      <c r="BR111" s="76" t="s">
        <v>355</v>
      </c>
      <c r="BS111" s="68" t="s">
        <v>355</v>
      </c>
      <c r="BT111" s="77" t="s">
        <v>356</v>
      </c>
      <c r="BU111" s="79" t="s">
        <v>355</v>
      </c>
      <c r="BV111" s="164" t="str">
        <f>IFERROR(VLOOKUP(A111,Listas!$A$2:$B$23,2,FALSE),"")</f>
        <v>Alta Consejería para los Derechos de las Víctimas, la Paz y la Reconciliación</v>
      </c>
      <c r="BW111" s="165">
        <f>_xlfn.NUMBERVALUE(MID(N111,LEN(N111)-1,1))</f>
        <v>1</v>
      </c>
      <c r="BX111" s="165">
        <f>_xlfn.NUMBERVALUE(MID(O111,LEN(O111)-1,1))</f>
        <v>2</v>
      </c>
      <c r="BY111" s="165">
        <f t="shared" si="12"/>
        <v>1</v>
      </c>
      <c r="BZ111" s="165">
        <f t="shared" si="13"/>
        <v>1</v>
      </c>
      <c r="CA111" s="97">
        <f>ROUND(AVERAGEIFS(BW:BW,A:A,A111),0)</f>
        <v>1</v>
      </c>
      <c r="CB111" s="97" t="str">
        <f t="shared" si="14"/>
        <v>Rara vez (1)</v>
      </c>
      <c r="CC111" s="97">
        <f>ROUND(AVERAGEIFS(BX:BX,A:A,A111),0)</f>
        <v>3</v>
      </c>
      <c r="CD111" s="97" t="str">
        <f t="shared" si="15"/>
        <v>Moderado (3)</v>
      </c>
      <c r="CE111" s="97">
        <f>ROUND(AVERAGEIFS(BY:BY,A:A,A111),0)</f>
        <v>1</v>
      </c>
      <c r="CF111" s="97" t="str">
        <f t="shared" si="16"/>
        <v>Rara vez (1)</v>
      </c>
      <c r="CG111" s="97">
        <f>ROUND(AVERAGEIFS(BZ:BZ,A:A,A111),0)</f>
        <v>2</v>
      </c>
      <c r="CH111" s="97" t="str">
        <f t="shared" si="17"/>
        <v>Menor (2)</v>
      </c>
      <c r="CI111" s="97" t="str">
        <f t="shared" si="18"/>
        <v>Antes de controles
Desde el cuadrante de probabilidad Rara vez (1) e impacto Moderado (3)
Después de controles
Hasta el cuadrante de probabilidad Rara vez (1) e impacto Menor (2)</v>
      </c>
      <c r="CR111" s="97" t="str">
        <f t="shared" si="19"/>
        <v xml:space="preserve">Antes de controles
Desde el cuadrante de probabilidad  e impacto 
Después de controles
Hasta el cuadrante de probabilidad  e impacto </v>
      </c>
    </row>
    <row r="112" spans="1:96" ht="409.5" customHeight="1" x14ac:dyDescent="0.2">
      <c r="A112" s="54" t="s">
        <v>65</v>
      </c>
      <c r="B112" s="100" t="s">
        <v>1878</v>
      </c>
      <c r="C112" s="58" t="s">
        <v>39</v>
      </c>
      <c r="D112" s="56" t="s">
        <v>1879</v>
      </c>
      <c r="E112" s="97" t="s">
        <v>35</v>
      </c>
      <c r="F112" s="97" t="s">
        <v>92</v>
      </c>
      <c r="G112" s="54" t="s">
        <v>1880</v>
      </c>
      <c r="H112" s="54" t="s">
        <v>1881</v>
      </c>
      <c r="I112" s="54" t="s">
        <v>1882</v>
      </c>
      <c r="J112" s="54" t="s">
        <v>1883</v>
      </c>
      <c r="K112" s="54" t="s">
        <v>335</v>
      </c>
      <c r="L112" s="158" t="s">
        <v>336</v>
      </c>
      <c r="M112" s="158" t="s">
        <v>1862</v>
      </c>
      <c r="N112" s="99" t="s">
        <v>144</v>
      </c>
      <c r="O112" s="99" t="s">
        <v>104</v>
      </c>
      <c r="P112" s="97" t="s">
        <v>105</v>
      </c>
      <c r="Q112" s="54" t="s">
        <v>1884</v>
      </c>
      <c r="R112" s="99" t="s">
        <v>144</v>
      </c>
      <c r="S112" s="99" t="s">
        <v>125</v>
      </c>
      <c r="T112" s="97" t="s">
        <v>126</v>
      </c>
      <c r="U112" s="54" t="s">
        <v>1885</v>
      </c>
      <c r="V112" s="97" t="s">
        <v>340</v>
      </c>
      <c r="W112" s="54" t="s">
        <v>341</v>
      </c>
      <c r="X112" s="54" t="s">
        <v>341</v>
      </c>
      <c r="Y112" s="54" t="s">
        <v>341</v>
      </c>
      <c r="Z112" s="54" t="s">
        <v>341</v>
      </c>
      <c r="AA112" s="54" t="s">
        <v>341</v>
      </c>
      <c r="AB112" s="54" t="s">
        <v>341</v>
      </c>
      <c r="AC112" s="54" t="s">
        <v>341</v>
      </c>
      <c r="AD112" s="54" t="s">
        <v>341</v>
      </c>
      <c r="AE112" s="54" t="s">
        <v>341</v>
      </c>
      <c r="AF112" s="54" t="s">
        <v>341</v>
      </c>
      <c r="AG112" s="54" t="s">
        <v>1886</v>
      </c>
      <c r="AH112" s="54" t="s">
        <v>1887</v>
      </c>
      <c r="AI112" s="54" t="s">
        <v>1888</v>
      </c>
      <c r="AJ112" s="170" t="str">
        <f t="shared" si="10"/>
        <v>Antes de controles
Desde el cuadrante de probabilidad Rara vez (1) e impacto Moderado (3)
Después de controles
Hasta el cuadrante de probabilidad Rara vez (1) e impacto Menor (2)</v>
      </c>
      <c r="AK112" s="55" t="str">
        <f t="shared" si="11"/>
        <v xml:space="preserve">Antes de controles
Desde el cuadrante de probabilidad  e impacto 
Después de controles
Hasta el cuadrante de probabilidad  e impacto </v>
      </c>
      <c r="AL112" s="70" t="s">
        <v>1873</v>
      </c>
      <c r="AM112" s="71" t="s">
        <v>345</v>
      </c>
      <c r="AN112" s="76" t="s">
        <v>1114</v>
      </c>
      <c r="AO112" s="68">
        <v>43601</v>
      </c>
      <c r="AP112" s="77" t="s">
        <v>345</v>
      </c>
      <c r="AQ112" s="73" t="s">
        <v>1889</v>
      </c>
      <c r="AR112" s="68">
        <v>43896</v>
      </c>
      <c r="AS112" s="71" t="s">
        <v>351</v>
      </c>
      <c r="AT112" s="76" t="s">
        <v>1839</v>
      </c>
      <c r="AU112" s="68">
        <v>44075</v>
      </c>
      <c r="AV112" s="77" t="s">
        <v>585</v>
      </c>
      <c r="AW112" s="73" t="s">
        <v>1890</v>
      </c>
      <c r="AX112" s="68" t="s">
        <v>355</v>
      </c>
      <c r="AY112" s="71" t="s">
        <v>356</v>
      </c>
      <c r="AZ112" s="76" t="s">
        <v>355</v>
      </c>
      <c r="BA112" s="68" t="s">
        <v>355</v>
      </c>
      <c r="BB112" s="77" t="s">
        <v>356</v>
      </c>
      <c r="BC112" s="73" t="s">
        <v>355</v>
      </c>
      <c r="BD112" s="68" t="s">
        <v>355</v>
      </c>
      <c r="BE112" s="71" t="s">
        <v>356</v>
      </c>
      <c r="BF112" s="76" t="s">
        <v>355</v>
      </c>
      <c r="BG112" s="68" t="s">
        <v>355</v>
      </c>
      <c r="BH112" s="77" t="s">
        <v>356</v>
      </c>
      <c r="BI112" s="73" t="s">
        <v>355</v>
      </c>
      <c r="BJ112" s="68" t="s">
        <v>355</v>
      </c>
      <c r="BK112" s="71" t="s">
        <v>356</v>
      </c>
      <c r="BL112" s="76" t="s">
        <v>355</v>
      </c>
      <c r="BM112" s="68" t="s">
        <v>355</v>
      </c>
      <c r="BN112" s="77" t="s">
        <v>356</v>
      </c>
      <c r="BO112" s="73" t="s">
        <v>355</v>
      </c>
      <c r="BP112" s="68" t="s">
        <v>355</v>
      </c>
      <c r="BQ112" s="71" t="s">
        <v>356</v>
      </c>
      <c r="BR112" s="76" t="s">
        <v>355</v>
      </c>
      <c r="BS112" s="68" t="s">
        <v>355</v>
      </c>
      <c r="BT112" s="77" t="s">
        <v>356</v>
      </c>
      <c r="BU112" s="79" t="s">
        <v>355</v>
      </c>
      <c r="BV112" s="164" t="str">
        <f>IFERROR(VLOOKUP(A112,Listas!$A$2:$B$23,2,FALSE),"")</f>
        <v>Alta Consejería para los Derechos de las Víctimas, la Paz y la Reconciliación</v>
      </c>
      <c r="BW112" s="165">
        <f>_xlfn.NUMBERVALUE(MID(N112,LEN(N112)-1,1))</f>
        <v>1</v>
      </c>
      <c r="BX112" s="165">
        <f>_xlfn.NUMBERVALUE(MID(O112,LEN(O112)-1,1))</f>
        <v>3</v>
      </c>
      <c r="BY112" s="165">
        <f t="shared" si="12"/>
        <v>1</v>
      </c>
      <c r="BZ112" s="165">
        <f t="shared" si="13"/>
        <v>2</v>
      </c>
      <c r="CA112" s="97">
        <f>ROUND(AVERAGEIFS(BW:BW,A:A,A112),0)</f>
        <v>1</v>
      </c>
      <c r="CB112" s="97" t="str">
        <f t="shared" si="14"/>
        <v>Rara vez (1)</v>
      </c>
      <c r="CC112" s="97">
        <f>ROUND(AVERAGEIFS(BX:BX,A:A,A112),0)</f>
        <v>3</v>
      </c>
      <c r="CD112" s="97" t="str">
        <f t="shared" si="15"/>
        <v>Moderado (3)</v>
      </c>
      <c r="CE112" s="97">
        <f>ROUND(AVERAGEIFS(BY:BY,A:A,A112),0)</f>
        <v>1</v>
      </c>
      <c r="CF112" s="97" t="str">
        <f t="shared" si="16"/>
        <v>Rara vez (1)</v>
      </c>
      <c r="CG112" s="97">
        <f>ROUND(AVERAGEIFS(BZ:BZ,A:A,A112),0)</f>
        <v>2</v>
      </c>
      <c r="CH112" s="97" t="str">
        <f t="shared" si="17"/>
        <v>Menor (2)</v>
      </c>
      <c r="CI112" s="97" t="str">
        <f t="shared" si="18"/>
        <v>Antes de controles
Desde el cuadrante de probabilidad Rara vez (1) e impacto Moderado (3)
Después de controles
Hasta el cuadrante de probabilidad Rara vez (1) e impacto Menor (2)</v>
      </c>
      <c r="CR112" s="97" t="str">
        <f t="shared" si="19"/>
        <v xml:space="preserve">Antes de controles
Desde el cuadrante de probabilidad  e impacto 
Después de controles
Hasta el cuadrante de probabilidad  e impacto </v>
      </c>
    </row>
    <row r="113" spans="1:96" ht="409.5" customHeight="1" x14ac:dyDescent="0.2">
      <c r="A113" s="54" t="s">
        <v>65</v>
      </c>
      <c r="B113" s="100" t="s">
        <v>1856</v>
      </c>
      <c r="C113" s="58" t="s">
        <v>40</v>
      </c>
      <c r="D113" s="56" t="s">
        <v>1891</v>
      </c>
      <c r="E113" s="97" t="s">
        <v>64</v>
      </c>
      <c r="F113" s="97" t="s">
        <v>42</v>
      </c>
      <c r="G113" s="54" t="s">
        <v>1892</v>
      </c>
      <c r="H113" s="54" t="s">
        <v>1893</v>
      </c>
      <c r="I113" s="54" t="s">
        <v>1894</v>
      </c>
      <c r="J113" s="54" t="s">
        <v>1895</v>
      </c>
      <c r="K113" s="54" t="s">
        <v>335</v>
      </c>
      <c r="L113" s="54" t="s">
        <v>336</v>
      </c>
      <c r="M113" s="54" t="s">
        <v>1862</v>
      </c>
      <c r="N113" s="99" t="s">
        <v>144</v>
      </c>
      <c r="O113" s="99" t="s">
        <v>79</v>
      </c>
      <c r="P113" s="97" t="s">
        <v>81</v>
      </c>
      <c r="Q113" s="54" t="s">
        <v>1896</v>
      </c>
      <c r="R113" s="99" t="s">
        <v>144</v>
      </c>
      <c r="S113" s="99" t="s">
        <v>79</v>
      </c>
      <c r="T113" s="97" t="s">
        <v>81</v>
      </c>
      <c r="U113" s="54" t="s">
        <v>1897</v>
      </c>
      <c r="V113" s="97" t="s">
        <v>380</v>
      </c>
      <c r="W113" s="54" t="s">
        <v>341</v>
      </c>
      <c r="X113" s="54" t="s">
        <v>341</v>
      </c>
      <c r="Y113" s="54" t="s">
        <v>341</v>
      </c>
      <c r="Z113" s="54" t="s">
        <v>341</v>
      </c>
      <c r="AA113" s="54" t="s">
        <v>341</v>
      </c>
      <c r="AB113" s="54" t="s">
        <v>1865</v>
      </c>
      <c r="AC113" s="54" t="s">
        <v>1866</v>
      </c>
      <c r="AD113" s="54" t="s">
        <v>1898</v>
      </c>
      <c r="AE113" s="54" t="s">
        <v>1868</v>
      </c>
      <c r="AF113" s="54" t="s">
        <v>1869</v>
      </c>
      <c r="AG113" s="54" t="s">
        <v>1899</v>
      </c>
      <c r="AH113" s="54" t="s">
        <v>1871</v>
      </c>
      <c r="AI113" s="54" t="s">
        <v>1900</v>
      </c>
      <c r="AJ113" s="170" t="str">
        <f t="shared" si="10"/>
        <v>Antes de controles
Desde el cuadrante de probabilidad Rara vez (1) e impacto Moderado (3)
Después de controles
Hasta el cuadrante de probabilidad Rara vez (1) e impacto Menor (2)</v>
      </c>
      <c r="AK113" s="55" t="str">
        <f t="shared" si="11"/>
        <v xml:space="preserve">Antes de controles
Desde el cuadrante de probabilidad  e impacto 
Después de controles
Hasta el cuadrante de probabilidad  e impacto </v>
      </c>
      <c r="AL113" s="70">
        <v>43496</v>
      </c>
      <c r="AM113" s="71" t="s">
        <v>345</v>
      </c>
      <c r="AN113" s="76" t="s">
        <v>1114</v>
      </c>
      <c r="AO113" s="68">
        <v>43599</v>
      </c>
      <c r="AP113" s="77" t="s">
        <v>345</v>
      </c>
      <c r="AQ113" s="73" t="s">
        <v>1901</v>
      </c>
      <c r="AR113" s="68">
        <v>43759</v>
      </c>
      <c r="AS113" s="71" t="s">
        <v>825</v>
      </c>
      <c r="AT113" s="76" t="s">
        <v>1902</v>
      </c>
      <c r="AU113" s="68">
        <v>43896</v>
      </c>
      <c r="AV113" s="77" t="s">
        <v>822</v>
      </c>
      <c r="AW113" s="73" t="s">
        <v>1903</v>
      </c>
      <c r="AX113" s="68">
        <v>44075</v>
      </c>
      <c r="AY113" s="71" t="s">
        <v>585</v>
      </c>
      <c r="AZ113" s="76" t="s">
        <v>1890</v>
      </c>
      <c r="BA113" s="68" t="s">
        <v>355</v>
      </c>
      <c r="BB113" s="77" t="s">
        <v>356</v>
      </c>
      <c r="BC113" s="73" t="s">
        <v>355</v>
      </c>
      <c r="BD113" s="68" t="s">
        <v>355</v>
      </c>
      <c r="BE113" s="71" t="s">
        <v>356</v>
      </c>
      <c r="BF113" s="76" t="s">
        <v>355</v>
      </c>
      <c r="BG113" s="68" t="s">
        <v>355</v>
      </c>
      <c r="BH113" s="77" t="s">
        <v>356</v>
      </c>
      <c r="BI113" s="73" t="s">
        <v>355</v>
      </c>
      <c r="BJ113" s="68" t="s">
        <v>355</v>
      </c>
      <c r="BK113" s="71" t="s">
        <v>356</v>
      </c>
      <c r="BL113" s="76" t="s">
        <v>355</v>
      </c>
      <c r="BM113" s="68" t="s">
        <v>355</v>
      </c>
      <c r="BN113" s="77" t="s">
        <v>356</v>
      </c>
      <c r="BO113" s="73" t="s">
        <v>355</v>
      </c>
      <c r="BP113" s="68" t="s">
        <v>355</v>
      </c>
      <c r="BQ113" s="71" t="s">
        <v>356</v>
      </c>
      <c r="BR113" s="76" t="s">
        <v>355</v>
      </c>
      <c r="BS113" s="68" t="s">
        <v>355</v>
      </c>
      <c r="BT113" s="77" t="s">
        <v>356</v>
      </c>
      <c r="BU113" s="79" t="s">
        <v>355</v>
      </c>
      <c r="BV113" s="164" t="str">
        <f>IFERROR(VLOOKUP(A113,Listas!$A$2:$B$23,2,FALSE),"")</f>
        <v>Alta Consejería para los Derechos de las Víctimas, la Paz y la Reconciliación</v>
      </c>
      <c r="BW113" s="165">
        <f>_xlfn.NUMBERVALUE(MID(N113,LEN(N113)-1,1))</f>
        <v>1</v>
      </c>
      <c r="BX113" s="165">
        <f>_xlfn.NUMBERVALUE(MID(O113,LEN(O113)-1,1))</f>
        <v>4</v>
      </c>
      <c r="BY113" s="165">
        <f t="shared" si="12"/>
        <v>1</v>
      </c>
      <c r="BZ113" s="165">
        <f t="shared" si="13"/>
        <v>4</v>
      </c>
      <c r="CA113" s="97">
        <f>ROUND(AVERAGEIFS(BW:BW,A:A,A113),0)</f>
        <v>1</v>
      </c>
      <c r="CB113" s="97" t="str">
        <f t="shared" si="14"/>
        <v>Rara vez (1)</v>
      </c>
      <c r="CC113" s="97">
        <f>ROUND(AVERAGEIFS(BX:BX,A:A,A113),0)</f>
        <v>3</v>
      </c>
      <c r="CD113" s="97" t="str">
        <f t="shared" si="15"/>
        <v>Moderado (3)</v>
      </c>
      <c r="CE113" s="97">
        <f>ROUND(AVERAGEIFS(BY:BY,A:A,A113),0)</f>
        <v>1</v>
      </c>
      <c r="CF113" s="97" t="str">
        <f t="shared" si="16"/>
        <v>Rara vez (1)</v>
      </c>
      <c r="CG113" s="97">
        <f>ROUND(AVERAGEIFS(BZ:BZ,A:A,A113),0)</f>
        <v>2</v>
      </c>
      <c r="CH113" s="97" t="str">
        <f t="shared" si="17"/>
        <v>Menor (2)</v>
      </c>
      <c r="CI113" s="97" t="str">
        <f t="shared" si="18"/>
        <v>Antes de controles
Desde el cuadrante de probabilidad Rara vez (1) e impacto Moderado (3)
Después de controles
Hasta el cuadrante de probabilidad Rara vez (1) e impacto Menor (2)</v>
      </c>
      <c r="CR113" s="97" t="str">
        <f t="shared" si="19"/>
        <v xml:space="preserve">Antes de controles
Desde el cuadrante de probabilidad  e impacto 
Después de controles
Hasta el cuadrante de probabilidad  e impacto </v>
      </c>
    </row>
  </sheetData>
  <sheetProtection algorithmName="SHA-512" hashValue="om+DRQuvHeqglbJfV/sS1n6ycvL+8jWP6AjsQbtJ9iyLrgvIJ2MTfH69N7pDGKWulhp+ftCXA5I4KJcH0Nz2Nw==" saltValue="l3nl3Q5gK0XHXPekA2s6GA==" spinCount="100000" sheet="1" formatColumns="0" formatRows="0" autoFilter="0"/>
  <autoFilter ref="A11:CG113" xr:uid="{D3104C19-BDD9-43C9-BB16-4E66AE82A2B4}"/>
  <mergeCells count="14">
    <mergeCell ref="AL9:BU10"/>
    <mergeCell ref="B9:F10"/>
    <mergeCell ref="G9:I10"/>
    <mergeCell ref="J9:M10"/>
    <mergeCell ref="V9:AI9"/>
    <mergeCell ref="AG10:AI10"/>
    <mergeCell ref="AJ9:AK10"/>
    <mergeCell ref="A2:AK4"/>
    <mergeCell ref="B1:AK1"/>
    <mergeCell ref="B5:AK5"/>
    <mergeCell ref="O9:Q10"/>
    <mergeCell ref="R9:U10"/>
    <mergeCell ref="W10:AA10"/>
    <mergeCell ref="AB10:AF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900" operator="equal" id="{056AF3D6-E6F0-48B9-81D5-21524BDA0EBE}">
            <xm:f>Datos!$W$5</xm:f>
            <x14:dxf>
              <fill>
                <patternFill>
                  <bgColor rgb="FF92D050"/>
                </patternFill>
              </fill>
            </x14:dxf>
          </x14:cfRule>
          <x14:cfRule type="cellIs" priority="3901" operator="equal" id="{29FA1DEC-2F0E-42DF-BCD1-D3351139CC81}">
            <xm:f>Datos!$W$4</xm:f>
            <x14:dxf>
              <fill>
                <patternFill>
                  <bgColor rgb="FFFFFF00"/>
                </patternFill>
              </fill>
            </x14:dxf>
          </x14:cfRule>
          <x14:cfRule type="cellIs" priority="3902" operator="equal" id="{0775E4B0-F038-495A-81E8-26CAE48DAC27}">
            <xm:f>Datos!$W$3</xm:f>
            <x14:dxf>
              <fill>
                <patternFill>
                  <bgColor rgb="FFFFC000"/>
                </patternFill>
              </fill>
            </x14:dxf>
          </x14:cfRule>
          <x14:cfRule type="cellIs" priority="3903" operator="equal" id="{95617627-F561-474A-94D7-F7D0EC12F5A2}">
            <xm:f>Datos!$W$2</xm:f>
            <x14:dxf>
              <fill>
                <patternFill>
                  <bgColor rgb="FFFF0000"/>
                </patternFill>
              </fill>
            </x14:dxf>
          </x14:cfRule>
          <xm:sqref>T12:T113 P12:P113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18"/>
  <sheetViews>
    <sheetView showGridLines="0" workbookViewId="0"/>
  </sheetViews>
  <sheetFormatPr baseColWidth="10" defaultColWidth="11.42578125" defaultRowHeight="15" x14ac:dyDescent="0.25"/>
  <cols>
    <col min="1" max="1" width="30.42578125" style="104" customWidth="1"/>
    <col min="2" max="2" width="48.7109375" style="104" customWidth="1"/>
    <col min="3" max="3" width="12.7109375" style="104" customWidth="1"/>
    <col min="4" max="16384" width="11.42578125" style="104"/>
  </cols>
  <sheetData>
    <row r="1" spans="1:4" x14ac:dyDescent="0.25">
      <c r="A1" s="133" t="s">
        <v>294</v>
      </c>
      <c r="B1" s="133" t="s">
        <v>256</v>
      </c>
      <c r="C1" s="133" t="s">
        <v>290</v>
      </c>
      <c r="D1" s="133" t="s">
        <v>295</v>
      </c>
    </row>
    <row r="2" spans="1:4" x14ac:dyDescent="0.25">
      <c r="A2" s="137" t="s">
        <v>64</v>
      </c>
      <c r="B2" s="104" t="s">
        <v>40</v>
      </c>
      <c r="C2" s="155">
        <v>10</v>
      </c>
      <c r="D2" s="138">
        <f>C2/$C$7</f>
        <v>0.43478260869565216</v>
      </c>
    </row>
    <row r="3" spans="1:4" x14ac:dyDescent="0.25">
      <c r="B3" s="104" t="s">
        <v>68</v>
      </c>
      <c r="C3" s="155">
        <v>6</v>
      </c>
      <c r="D3" s="138">
        <f t="shared" ref="D3:D6" si="0">C3/$C$7</f>
        <v>0.2608695652173913</v>
      </c>
    </row>
    <row r="4" spans="1:4" x14ac:dyDescent="0.25">
      <c r="B4" s="104" t="s">
        <v>116</v>
      </c>
      <c r="C4" s="155">
        <v>3</v>
      </c>
      <c r="D4" s="138">
        <f t="shared" si="0"/>
        <v>0.13043478260869565</v>
      </c>
    </row>
    <row r="5" spans="1:4" x14ac:dyDescent="0.25">
      <c r="B5" s="104" t="s">
        <v>150</v>
      </c>
      <c r="C5" s="155">
        <v>3</v>
      </c>
      <c r="D5" s="138">
        <f t="shared" si="0"/>
        <v>0.13043478260869565</v>
      </c>
    </row>
    <row r="6" spans="1:4" x14ac:dyDescent="0.25">
      <c r="B6" s="104" t="s">
        <v>94</v>
      </c>
      <c r="C6" s="155">
        <v>1</v>
      </c>
      <c r="D6" s="138">
        <f t="shared" si="0"/>
        <v>4.3478260869565216E-2</v>
      </c>
    </row>
    <row r="7" spans="1:4" x14ac:dyDescent="0.25">
      <c r="A7" s="139" t="s">
        <v>292</v>
      </c>
      <c r="B7" s="140"/>
      <c r="C7" s="156">
        <f>SUM(C2:C6)</f>
        <v>23</v>
      </c>
      <c r="D7" s="141">
        <f>SUM(D2:D6)</f>
        <v>1</v>
      </c>
    </row>
    <row r="8" spans="1:4" x14ac:dyDescent="0.25">
      <c r="B8" s="154"/>
      <c r="C8" s="155"/>
      <c r="D8" s="142"/>
    </row>
    <row r="9" spans="1:4" x14ac:dyDescent="0.25">
      <c r="A9" s="143" t="s">
        <v>35</v>
      </c>
      <c r="B9" s="104" t="s">
        <v>39</v>
      </c>
      <c r="C9" s="157">
        <v>8</v>
      </c>
      <c r="D9" s="144">
        <f>C9/$C$17</f>
        <v>0.10126582278481013</v>
      </c>
    </row>
    <row r="10" spans="1:4" x14ac:dyDescent="0.25">
      <c r="B10" s="98" t="s">
        <v>93</v>
      </c>
      <c r="C10" s="155">
        <v>42</v>
      </c>
      <c r="D10" s="138">
        <f t="shared" ref="D10:D16" si="1">C10/$C$17</f>
        <v>0.53164556962025311</v>
      </c>
    </row>
    <row r="11" spans="1:4" x14ac:dyDescent="0.25">
      <c r="B11" s="98" t="s">
        <v>115</v>
      </c>
      <c r="C11" s="155">
        <v>2</v>
      </c>
      <c r="D11" s="138">
        <f t="shared" si="1"/>
        <v>2.5316455696202531E-2</v>
      </c>
    </row>
    <row r="12" spans="1:4" x14ac:dyDescent="0.25">
      <c r="B12" s="98" t="s">
        <v>133</v>
      </c>
      <c r="C12" s="155">
        <v>14</v>
      </c>
      <c r="D12" s="138">
        <f t="shared" si="1"/>
        <v>0.17721518987341772</v>
      </c>
    </row>
    <row r="13" spans="1:4" x14ac:dyDescent="0.25">
      <c r="B13" s="98" t="s">
        <v>149</v>
      </c>
      <c r="C13" s="155">
        <v>1</v>
      </c>
      <c r="D13" s="138">
        <f t="shared" si="1"/>
        <v>1.2658227848101266E-2</v>
      </c>
    </row>
    <row r="14" spans="1:4" x14ac:dyDescent="0.25">
      <c r="B14" s="98" t="s">
        <v>171</v>
      </c>
      <c r="C14" s="155">
        <v>7</v>
      </c>
      <c r="D14" s="138">
        <f t="shared" si="1"/>
        <v>8.8607594936708861E-2</v>
      </c>
    </row>
    <row r="15" spans="1:4" x14ac:dyDescent="0.25">
      <c r="B15" s="98" t="s">
        <v>178</v>
      </c>
      <c r="C15" s="155">
        <v>2</v>
      </c>
      <c r="D15" s="138">
        <f t="shared" si="1"/>
        <v>2.5316455696202531E-2</v>
      </c>
    </row>
    <row r="16" spans="1:4" x14ac:dyDescent="0.25">
      <c r="B16" s="98" t="s">
        <v>161</v>
      </c>
      <c r="C16" s="155">
        <v>3</v>
      </c>
      <c r="D16" s="138">
        <f t="shared" si="1"/>
        <v>3.7974683544303799E-2</v>
      </c>
    </row>
    <row r="17" spans="1:4" x14ac:dyDescent="0.25">
      <c r="A17" s="145" t="s">
        <v>293</v>
      </c>
      <c r="B17" s="145"/>
      <c r="C17" s="132">
        <f>SUM(C9:C16)</f>
        <v>79</v>
      </c>
      <c r="D17" s="146">
        <f>SUM(D9:D16)</f>
        <v>1</v>
      </c>
    </row>
    <row r="18" spans="1:4" x14ac:dyDescent="0.25">
      <c r="A18" s="145" t="s">
        <v>267</v>
      </c>
      <c r="B18" s="145"/>
      <c r="C18" s="132">
        <f>C7+C17</f>
        <v>102</v>
      </c>
      <c r="D18" s="147"/>
    </row>
  </sheetData>
  <sheetProtection algorithmName="SHA-512" hashValue="VeJB1BDkF8/qMBGIkbE8JEhQAWUWye9fsMlPYMwDq0Zms9qVurdWTEtrY6o/BsP8SO+/roZ3kW2zSHvjWNnlVw==" saltValue="53JJbTSXk6a9WtDYl5BSl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ColWidth="87.140625" defaultRowHeight="15" x14ac:dyDescent="0.25"/>
  <cols>
    <col min="1" max="1" width="73.28515625" style="98" bestFit="1" customWidth="1"/>
    <col min="2" max="2" width="17" style="98" bestFit="1" customWidth="1"/>
    <col min="3" max="3" width="87.140625" style="98"/>
    <col min="4" max="9" width="45.7109375" style="98" customWidth="1"/>
    <col min="10" max="16384" width="87.140625" style="98"/>
  </cols>
  <sheetData>
    <row r="3" spans="1:2" ht="30" x14ac:dyDescent="0.25">
      <c r="A3" s="159" t="s">
        <v>266</v>
      </c>
      <c r="B3" s="98" t="s">
        <v>325</v>
      </c>
    </row>
    <row r="4" spans="1:2" x14ac:dyDescent="0.25">
      <c r="A4" s="160" t="s">
        <v>285</v>
      </c>
      <c r="B4" s="161">
        <v>4</v>
      </c>
    </row>
    <row r="5" spans="1:2" x14ac:dyDescent="0.25">
      <c r="A5" s="160" t="s">
        <v>286</v>
      </c>
      <c r="B5" s="161">
        <v>4</v>
      </c>
    </row>
    <row r="6" spans="1:2" x14ac:dyDescent="0.25">
      <c r="A6" s="160" t="s">
        <v>287</v>
      </c>
      <c r="B6" s="161">
        <v>4</v>
      </c>
    </row>
    <row r="7" spans="1:2" x14ac:dyDescent="0.25">
      <c r="A7" s="160" t="s">
        <v>273</v>
      </c>
      <c r="B7" s="161">
        <v>7</v>
      </c>
    </row>
    <row r="8" spans="1:2" x14ac:dyDescent="0.25">
      <c r="A8" s="160" t="s">
        <v>279</v>
      </c>
      <c r="B8" s="161">
        <v>3</v>
      </c>
    </row>
    <row r="9" spans="1:2" x14ac:dyDescent="0.25">
      <c r="A9" s="160" t="s">
        <v>280</v>
      </c>
      <c r="B9" s="161">
        <v>3</v>
      </c>
    </row>
    <row r="10" spans="1:2" x14ac:dyDescent="0.25">
      <c r="A10" s="160" t="s">
        <v>282</v>
      </c>
      <c r="B10" s="161">
        <v>7</v>
      </c>
    </row>
    <row r="11" spans="1:2" x14ac:dyDescent="0.25">
      <c r="A11" s="160" t="s">
        <v>272</v>
      </c>
      <c r="B11" s="161">
        <v>13</v>
      </c>
    </row>
    <row r="12" spans="1:2" x14ac:dyDescent="0.25">
      <c r="A12" s="160" t="s">
        <v>277</v>
      </c>
      <c r="B12" s="161">
        <v>4</v>
      </c>
    </row>
    <row r="13" spans="1:2" x14ac:dyDescent="0.25">
      <c r="A13" s="160" t="s">
        <v>275</v>
      </c>
      <c r="B13" s="161">
        <v>2</v>
      </c>
    </row>
    <row r="14" spans="1:2" x14ac:dyDescent="0.25">
      <c r="A14" s="160" t="s">
        <v>278</v>
      </c>
      <c r="B14" s="161">
        <v>3</v>
      </c>
    </row>
    <row r="15" spans="1:2" x14ac:dyDescent="0.25">
      <c r="A15" s="160" t="s">
        <v>270</v>
      </c>
      <c r="B15" s="161">
        <v>3</v>
      </c>
    </row>
    <row r="16" spans="1:2" x14ac:dyDescent="0.25">
      <c r="A16" s="160" t="s">
        <v>271</v>
      </c>
      <c r="B16" s="161">
        <v>4</v>
      </c>
    </row>
    <row r="17" spans="1:3" x14ac:dyDescent="0.25">
      <c r="A17" s="160" t="s">
        <v>276</v>
      </c>
      <c r="B17" s="161">
        <v>6</v>
      </c>
    </row>
    <row r="18" spans="1:3" x14ac:dyDescent="0.25">
      <c r="A18" s="160" t="s">
        <v>284</v>
      </c>
      <c r="B18" s="161">
        <v>17</v>
      </c>
    </row>
    <row r="19" spans="1:3" x14ac:dyDescent="0.25">
      <c r="A19" s="160" t="s">
        <v>283</v>
      </c>
      <c r="B19" s="161">
        <v>6</v>
      </c>
    </row>
    <row r="20" spans="1:3" x14ac:dyDescent="0.25">
      <c r="A20" s="160" t="s">
        <v>274</v>
      </c>
      <c r="B20" s="161">
        <v>12</v>
      </c>
    </row>
    <row r="21" spans="1:3" x14ac:dyDescent="0.25">
      <c r="A21" s="160" t="s">
        <v>267</v>
      </c>
      <c r="B21" s="161">
        <v>102</v>
      </c>
    </row>
    <row r="22" spans="1:3" x14ac:dyDescent="0.25">
      <c r="A22"/>
      <c r="B22"/>
    </row>
    <row r="26" spans="1:3" ht="30" x14ac:dyDescent="0.25">
      <c r="A26" s="159" t="s">
        <v>266</v>
      </c>
      <c r="B26" s="98" t="s">
        <v>325</v>
      </c>
      <c r="C26" s="159"/>
    </row>
    <row r="27" spans="1:3" x14ac:dyDescent="0.25">
      <c r="A27" s="160" t="s">
        <v>314</v>
      </c>
      <c r="B27" s="161">
        <v>3</v>
      </c>
    </row>
    <row r="28" spans="1:3" ht="30" x14ac:dyDescent="0.25">
      <c r="A28" s="160" t="s">
        <v>65</v>
      </c>
      <c r="B28" s="161">
        <v>3</v>
      </c>
    </row>
    <row r="29" spans="1:3" x14ac:dyDescent="0.25">
      <c r="A29" s="160" t="s">
        <v>315</v>
      </c>
      <c r="B29" s="161">
        <v>4</v>
      </c>
    </row>
    <row r="30" spans="1:3" x14ac:dyDescent="0.25">
      <c r="A30" s="160" t="s">
        <v>316</v>
      </c>
      <c r="B30" s="161">
        <v>7</v>
      </c>
    </row>
    <row r="31" spans="1:3" x14ac:dyDescent="0.25">
      <c r="A31" s="160" t="s">
        <v>317</v>
      </c>
      <c r="B31" s="161">
        <v>4</v>
      </c>
    </row>
    <row r="32" spans="1:3" x14ac:dyDescent="0.25">
      <c r="A32" s="160" t="s">
        <v>147</v>
      </c>
      <c r="B32" s="161">
        <v>3</v>
      </c>
    </row>
    <row r="33" spans="1:2" x14ac:dyDescent="0.25">
      <c r="A33" s="160" t="s">
        <v>159</v>
      </c>
      <c r="B33" s="161">
        <v>6</v>
      </c>
    </row>
    <row r="34" spans="1:2" x14ac:dyDescent="0.25">
      <c r="A34" s="160" t="s">
        <v>169</v>
      </c>
      <c r="B34" s="161">
        <v>5</v>
      </c>
    </row>
    <row r="35" spans="1:2" x14ac:dyDescent="0.25">
      <c r="A35" s="160" t="s">
        <v>318</v>
      </c>
      <c r="B35" s="161">
        <v>4</v>
      </c>
    </row>
    <row r="36" spans="1:2" x14ac:dyDescent="0.25">
      <c r="A36" s="160" t="s">
        <v>182</v>
      </c>
      <c r="B36" s="161">
        <v>2</v>
      </c>
    </row>
    <row r="37" spans="1:2" ht="30" x14ac:dyDescent="0.25">
      <c r="A37" s="160" t="s">
        <v>189</v>
      </c>
      <c r="B37" s="161">
        <v>4</v>
      </c>
    </row>
    <row r="38" spans="1:2" x14ac:dyDescent="0.25">
      <c r="A38" s="160" t="s">
        <v>197</v>
      </c>
      <c r="B38" s="161">
        <v>4</v>
      </c>
    </row>
    <row r="39" spans="1:2" x14ac:dyDescent="0.25">
      <c r="A39" s="160" t="s">
        <v>319</v>
      </c>
      <c r="B39" s="161">
        <v>5</v>
      </c>
    </row>
    <row r="40" spans="1:2" x14ac:dyDescent="0.25">
      <c r="A40" s="160" t="s">
        <v>205</v>
      </c>
      <c r="B40" s="161">
        <v>5</v>
      </c>
    </row>
    <row r="41" spans="1:2" x14ac:dyDescent="0.25">
      <c r="A41" s="160" t="s">
        <v>209</v>
      </c>
      <c r="B41" s="161">
        <v>12</v>
      </c>
    </row>
    <row r="42" spans="1:2" x14ac:dyDescent="0.25">
      <c r="A42" s="160" t="s">
        <v>320</v>
      </c>
      <c r="B42" s="161">
        <v>8</v>
      </c>
    </row>
    <row r="43" spans="1:2" x14ac:dyDescent="0.25">
      <c r="A43" s="160" t="s">
        <v>321</v>
      </c>
      <c r="B43" s="161">
        <v>8</v>
      </c>
    </row>
    <row r="44" spans="1:2" x14ac:dyDescent="0.25">
      <c r="A44" s="160" t="s">
        <v>322</v>
      </c>
      <c r="B44" s="161">
        <v>6</v>
      </c>
    </row>
    <row r="45" spans="1:2" x14ac:dyDescent="0.25">
      <c r="A45" s="160" t="s">
        <v>323</v>
      </c>
      <c r="B45" s="161">
        <v>4</v>
      </c>
    </row>
    <row r="46" spans="1:2" x14ac:dyDescent="0.25">
      <c r="A46" s="160" t="s">
        <v>186</v>
      </c>
      <c r="B46" s="161">
        <v>2</v>
      </c>
    </row>
    <row r="47" spans="1:2" x14ac:dyDescent="0.25">
      <c r="A47" s="160" t="s">
        <v>324</v>
      </c>
      <c r="B47" s="161">
        <v>3</v>
      </c>
    </row>
    <row r="48" spans="1:2" x14ac:dyDescent="0.25">
      <c r="A48" s="160" t="s">
        <v>267</v>
      </c>
      <c r="B48" s="161">
        <v>102</v>
      </c>
    </row>
    <row r="49" spans="1:2" x14ac:dyDescent="0.25">
      <c r="A49"/>
      <c r="B49"/>
    </row>
  </sheetData>
  <sheetProtection algorithmName="SHA-512" hashValue="asFUrMus/TgzdR4hUylBCRvqRJWHACrqu+Ihz3nEwm9sa+1e9+/qiWZRM4ZX/rflIHh1Ql/MkRN3mOb/4GOpVA==" saltValue="0FtbUlCkk1v+E/A/bTiVdA=="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2020-10-29T15:50:13Z</dcterms:modified>
  <cp:category/>
  <cp:contentStatus/>
</cp:coreProperties>
</file>