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hidePivotFieldList="1"/>
  <mc:AlternateContent xmlns:mc="http://schemas.openxmlformats.org/markup-compatibility/2006">
    <mc:Choice Requires="x15">
      <x15ac:absPath xmlns:x15ac="http://schemas.microsoft.com/office/spreadsheetml/2010/11/ac" url="https://alcaldiabogota-my.sharepoint.com/personal/jcolmenares_alcaldiabogota_gov_co/Documents/EquipoTransparencia/01_Plan_antico_PAAC/2021/02_Formulacion/Oficiales/"/>
    </mc:Choice>
  </mc:AlternateContent>
  <xr:revisionPtr revIDLastSave="0" documentId="8_{1EE0430A-ED40-4E9D-A095-09C0B7047D97}" xr6:coauthVersionLast="46" xr6:coauthVersionMax="46" xr10:uidLastSave="{00000000-0000-0000-0000-000000000000}"/>
  <workbookProtection workbookAlgorithmName="SHA-512" workbookHashValue="02iOnIwDXF7mCN4uutsbb9VqOGk9Kx/WyVrTjVkW/Iy9furbMNitTardryGp+YDIq0pK509pgZypwsdJeGdqFw==" workbookSaltValue="kEnfXM9cGT2F8Fw1q7OAvg==" workbookSpinCount="100000" lockStructure="1"/>
  <bookViews>
    <workbookView xWindow="-110" yWindow="-110" windowWidth="19420" windowHeight="1042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state="hidden" r:id="rId8"/>
    <sheet name="Dependencias_Procesos" sheetId="51" state="hidden" r:id="rId9"/>
    <sheet name="Valoración Inicial" sheetId="56" state="hidden" r:id="rId10"/>
    <sheet name="Eficacia acciones" sheetId="49" state="hidden" r:id="rId11"/>
    <sheet name="Valoración Final" sheetId="57"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Mapa_Proceso!$A$11:$DN$35</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Mapa_Proceso!$A$1:$BA$35</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H35" i="41" l="1"/>
  <c r="DN35" i="41" s="1"/>
  <c r="CP35" i="41"/>
  <c r="CO35" i="41"/>
  <c r="CN35" i="41"/>
  <c r="CM35" i="41"/>
  <c r="CL35" i="41"/>
  <c r="DH34" i="41"/>
  <c r="DN34" i="41" s="1"/>
  <c r="CP34" i="41"/>
  <c r="CO34" i="41"/>
  <c r="CN34" i="41"/>
  <c r="CM34" i="41"/>
  <c r="CL34" i="41"/>
  <c r="DH33" i="41"/>
  <c r="DN33" i="41" s="1"/>
  <c r="CP33" i="41"/>
  <c r="CO33" i="41"/>
  <c r="CN33" i="41"/>
  <c r="CM33" i="41"/>
  <c r="CL33" i="41"/>
  <c r="DH32" i="41"/>
  <c r="DN32" i="41" s="1"/>
  <c r="CP32" i="41"/>
  <c r="CO32" i="41"/>
  <c r="CN32" i="41"/>
  <c r="CM32" i="41"/>
  <c r="CL32" i="41"/>
  <c r="DH31" i="41"/>
  <c r="DN31" i="41" s="1"/>
  <c r="CP31" i="41"/>
  <c r="CO31" i="41"/>
  <c r="CN31" i="41"/>
  <c r="CM31" i="41"/>
  <c r="CL31" i="41"/>
  <c r="DH30" i="41"/>
  <c r="DN30" i="41" s="1"/>
  <c r="CP30" i="41"/>
  <c r="CO30" i="41"/>
  <c r="CN30" i="41"/>
  <c r="CM30" i="41"/>
  <c r="CL30" i="41"/>
  <c r="DH29" i="41"/>
  <c r="DN29" i="41" s="1"/>
  <c r="CP29" i="41"/>
  <c r="CO29" i="41"/>
  <c r="CN29" i="41"/>
  <c r="CM29" i="41"/>
  <c r="CL29" i="41"/>
  <c r="DH28" i="41"/>
  <c r="DN28" i="41" s="1"/>
  <c r="CP28" i="41"/>
  <c r="CO28" i="41"/>
  <c r="CN28" i="41"/>
  <c r="CM28" i="41"/>
  <c r="CL28" i="41"/>
  <c r="DH27" i="41"/>
  <c r="DN27" i="41" s="1"/>
  <c r="CP27" i="41"/>
  <c r="CO27" i="41"/>
  <c r="CN27" i="41"/>
  <c r="CM27" i="41"/>
  <c r="CL27" i="41"/>
  <c r="DH26" i="41"/>
  <c r="DN26" i="41" s="1"/>
  <c r="CP26" i="41"/>
  <c r="CO26" i="41"/>
  <c r="CN26" i="41"/>
  <c r="CM26" i="41"/>
  <c r="CL26" i="41"/>
  <c r="DH25" i="41"/>
  <c r="DN25" i="41" s="1"/>
  <c r="CP25" i="41"/>
  <c r="CO25" i="41"/>
  <c r="CN25" i="41"/>
  <c r="CM25" i="41"/>
  <c r="CL25" i="41"/>
  <c r="DH24" i="41"/>
  <c r="DN24" i="41" s="1"/>
  <c r="CP24" i="41"/>
  <c r="CO24" i="41"/>
  <c r="CN24" i="41"/>
  <c r="CM24" i="41"/>
  <c r="CL24" i="41"/>
  <c r="DH23" i="41"/>
  <c r="DN23" i="41" s="1"/>
  <c r="CP23" i="41"/>
  <c r="CO23" i="41"/>
  <c r="CN23" i="41"/>
  <c r="CM23" i="41"/>
  <c r="CL23" i="41"/>
  <c r="DH22" i="41"/>
  <c r="DN22" i="41" s="1"/>
  <c r="CP22" i="41"/>
  <c r="CO22" i="41"/>
  <c r="CN22" i="41"/>
  <c r="CM22" i="41"/>
  <c r="CL22" i="41"/>
  <c r="DH21" i="41"/>
  <c r="DN21" i="41" s="1"/>
  <c r="CP21" i="41"/>
  <c r="CO21" i="41"/>
  <c r="CN21" i="41"/>
  <c r="CM21" i="41"/>
  <c r="CL21" i="41"/>
  <c r="DH20" i="41"/>
  <c r="DN20" i="41" s="1"/>
  <c r="CP20" i="41"/>
  <c r="CO20" i="41"/>
  <c r="CN20" i="41"/>
  <c r="CM20" i="41"/>
  <c r="CL20" i="41"/>
  <c r="DH19" i="41"/>
  <c r="DN19" i="41" s="1"/>
  <c r="CP19" i="41"/>
  <c r="CO19" i="41"/>
  <c r="CN19" i="41"/>
  <c r="CM19" i="41"/>
  <c r="CL19" i="41"/>
  <c r="DH18" i="41"/>
  <c r="DN18" i="41" s="1"/>
  <c r="CP18" i="41"/>
  <c r="CO18" i="41"/>
  <c r="CN18" i="41"/>
  <c r="CM18" i="41"/>
  <c r="CL18" i="41"/>
  <c r="CU18" i="41"/>
  <c r="CV18" i="41" s="1"/>
  <c r="DH17" i="41"/>
  <c r="DN17" i="41" s="1"/>
  <c r="CP17" i="41"/>
  <c r="CO17" i="41"/>
  <c r="CN17" i="41"/>
  <c r="CM17" i="41"/>
  <c r="CL17" i="41"/>
  <c r="DH16" i="41"/>
  <c r="DN16" i="41" s="1"/>
  <c r="CP16" i="41"/>
  <c r="CO16" i="41"/>
  <c r="CN16" i="41"/>
  <c r="CM16" i="41"/>
  <c r="CL16" i="41"/>
  <c r="DH15" i="41"/>
  <c r="DN15" i="41" s="1"/>
  <c r="CP15" i="41"/>
  <c r="CO15" i="41"/>
  <c r="CN15" i="41"/>
  <c r="CM15" i="41"/>
  <c r="CL15" i="41"/>
  <c r="CS15" i="41" l="1"/>
  <c r="CT15" i="41" s="1"/>
  <c r="CU16" i="41"/>
  <c r="CV16" i="41" s="1"/>
  <c r="CU27" i="41"/>
  <c r="CV27" i="41" s="1"/>
  <c r="CU23" i="41"/>
  <c r="CV23" i="41" s="1"/>
  <c r="CW27" i="41"/>
  <c r="CX27" i="41" s="1"/>
  <c r="CQ18" i="41"/>
  <c r="CR18" i="41" s="1"/>
  <c r="CQ26" i="41"/>
  <c r="CR26" i="41" s="1"/>
  <c r="CU33" i="41"/>
  <c r="CV33" i="41" s="1"/>
  <c r="CY33" i="41" s="1"/>
  <c r="DM33" i="41" s="1"/>
  <c r="CW16" i="41"/>
  <c r="CX16" i="41" s="1"/>
  <c r="CW18" i="41"/>
  <c r="CX18" i="41" s="1"/>
  <c r="CQ22" i="41"/>
  <c r="CR22" i="41" s="1"/>
  <c r="CQ16" i="41"/>
  <c r="CR16" i="41" s="1"/>
  <c r="CS22" i="41"/>
  <c r="CT22" i="41" s="1"/>
  <c r="CW23" i="41"/>
  <c r="CX23" i="41" s="1"/>
  <c r="CS26" i="41"/>
  <c r="CT26" i="41" s="1"/>
  <c r="CS18" i="41"/>
  <c r="CT18" i="41" s="1"/>
  <c r="CU22" i="41"/>
  <c r="CV22" i="41" s="1"/>
  <c r="CQ23" i="41"/>
  <c r="CR23" i="41" s="1"/>
  <c r="CU26" i="41"/>
  <c r="CV26" i="41" s="1"/>
  <c r="CQ27" i="41"/>
  <c r="CR27" i="41" s="1"/>
  <c r="CY27" i="41" s="1"/>
  <c r="DM27" i="41" s="1"/>
  <c r="CW22" i="41"/>
  <c r="CX22" i="41" s="1"/>
  <c r="CS23" i="41"/>
  <c r="CT23" i="41" s="1"/>
  <c r="CW26" i="41"/>
  <c r="CX26" i="41" s="1"/>
  <c r="CS27" i="41"/>
  <c r="CT27" i="41" s="1"/>
  <c r="CW33" i="41"/>
  <c r="CX33" i="41" s="1"/>
  <c r="CQ33" i="41"/>
  <c r="CR33" i="41" s="1"/>
  <c r="CS33" i="41"/>
  <c r="CT33" i="41" s="1"/>
  <c r="CW34" i="41"/>
  <c r="CX34" i="41" s="1"/>
  <c r="CW35" i="41"/>
  <c r="CX35" i="41" s="1"/>
  <c r="CQ34" i="41"/>
  <c r="CR34" i="41" s="1"/>
  <c r="CQ35" i="41"/>
  <c r="CR35" i="41" s="1"/>
  <c r="CS34" i="41"/>
  <c r="CT34" i="41" s="1"/>
  <c r="CS35" i="41"/>
  <c r="CT35" i="41" s="1"/>
  <c r="CU34" i="41"/>
  <c r="CV34" i="41" s="1"/>
  <c r="CU35" i="41"/>
  <c r="CV35" i="41" s="1"/>
  <c r="CW31" i="41"/>
  <c r="CX31" i="41" s="1"/>
  <c r="CW32" i="41"/>
  <c r="CX32" i="41" s="1"/>
  <c r="CQ31" i="41"/>
  <c r="CR31" i="41" s="1"/>
  <c r="CQ32" i="41"/>
  <c r="CR32" i="41" s="1"/>
  <c r="CS31" i="41"/>
  <c r="CT31" i="41" s="1"/>
  <c r="CS32" i="41"/>
  <c r="CT32" i="41" s="1"/>
  <c r="CU31" i="41"/>
  <c r="CV31" i="41" s="1"/>
  <c r="CU32" i="41"/>
  <c r="CV32" i="41" s="1"/>
  <c r="CW30" i="41"/>
  <c r="CX30" i="41" s="1"/>
  <c r="CQ30" i="41"/>
  <c r="CR30" i="41" s="1"/>
  <c r="CS30" i="41"/>
  <c r="CT30" i="41" s="1"/>
  <c r="CU30" i="41"/>
  <c r="CV30" i="41" s="1"/>
  <c r="CW28" i="41"/>
  <c r="CX28" i="41" s="1"/>
  <c r="CW29" i="41"/>
  <c r="CX29" i="41" s="1"/>
  <c r="CQ28" i="41"/>
  <c r="CR28" i="41" s="1"/>
  <c r="CQ29" i="41"/>
  <c r="CR29" i="41" s="1"/>
  <c r="CS28" i="41"/>
  <c r="CT28" i="41" s="1"/>
  <c r="CS29" i="41"/>
  <c r="CT29" i="41" s="1"/>
  <c r="CU28" i="41"/>
  <c r="CV28" i="41" s="1"/>
  <c r="CU29" i="41"/>
  <c r="CV29" i="41" s="1"/>
  <c r="CW24" i="41"/>
  <c r="CX24" i="41" s="1"/>
  <c r="CW25" i="41"/>
  <c r="CX25" i="41" s="1"/>
  <c r="CQ24" i="41"/>
  <c r="CR24" i="41" s="1"/>
  <c r="CQ25" i="41"/>
  <c r="CR25" i="41" s="1"/>
  <c r="CS24" i="41"/>
  <c r="CT24" i="41" s="1"/>
  <c r="CS25" i="41"/>
  <c r="CT25" i="41" s="1"/>
  <c r="CU24" i="41"/>
  <c r="CV24" i="41" s="1"/>
  <c r="CU25" i="41"/>
  <c r="CV25" i="41" s="1"/>
  <c r="CS21" i="41"/>
  <c r="CT21" i="41" s="1"/>
  <c r="CU21" i="41"/>
  <c r="CV21" i="41" s="1"/>
  <c r="CW21" i="41"/>
  <c r="CX21" i="41" s="1"/>
  <c r="CQ21" i="41"/>
  <c r="CR21" i="41" s="1"/>
  <c r="CS19" i="41"/>
  <c r="CT19" i="41" s="1"/>
  <c r="CY19" i="41" s="1"/>
  <c r="DM19" i="41" s="1"/>
  <c r="CS20" i="41"/>
  <c r="CT20" i="41" s="1"/>
  <c r="CU19" i="41"/>
  <c r="CV19" i="41" s="1"/>
  <c r="CU20" i="41"/>
  <c r="CV20" i="41" s="1"/>
  <c r="CW19" i="41"/>
  <c r="CX19" i="41" s="1"/>
  <c r="CW20" i="41"/>
  <c r="CX20" i="41" s="1"/>
  <c r="CQ19" i="41"/>
  <c r="CR19" i="41" s="1"/>
  <c r="CQ20" i="41"/>
  <c r="CR20" i="41" s="1"/>
  <c r="CU17" i="41"/>
  <c r="CV17" i="41" s="1"/>
  <c r="CW17" i="41"/>
  <c r="CX17" i="41" s="1"/>
  <c r="CQ17" i="41"/>
  <c r="CR17" i="41" s="1"/>
  <c r="CS17" i="41"/>
  <c r="CT17" i="41" s="1"/>
  <c r="CS16" i="41"/>
  <c r="CT16" i="41" s="1"/>
  <c r="CW15" i="41"/>
  <c r="CX15" i="41" s="1"/>
  <c r="CQ15" i="41"/>
  <c r="CR15" i="41" s="1"/>
  <c r="CU15" i="41"/>
  <c r="CV15" i="41" s="1"/>
  <c r="CY20" i="41"/>
  <c r="DM20" i="41" s="1"/>
  <c r="CY30" i="41"/>
  <c r="DM30" i="41" s="1"/>
  <c r="DH12" i="41"/>
  <c r="DN12" i="41" s="1"/>
  <c r="DH13" i="41"/>
  <c r="DN13" i="41" s="1"/>
  <c r="DH14" i="41"/>
  <c r="DN14" i="41" s="1"/>
  <c r="CO12" i="41"/>
  <c r="CP12" i="41"/>
  <c r="CO13" i="41"/>
  <c r="CP13" i="41"/>
  <c r="CO14" i="41"/>
  <c r="CP14" i="41"/>
  <c r="CY24" i="41" l="1"/>
  <c r="DM24" i="41" s="1"/>
  <c r="CY29" i="41"/>
  <c r="DM29" i="41" s="1"/>
  <c r="CY26" i="41"/>
  <c r="DM26" i="41" s="1"/>
  <c r="CY18" i="41"/>
  <c r="DM18" i="41" s="1"/>
  <c r="CY32" i="41"/>
  <c r="DM32" i="41" s="1"/>
  <c r="CY21" i="41"/>
  <c r="DM21" i="41" s="1"/>
  <c r="CY25" i="41"/>
  <c r="DM25" i="41" s="1"/>
  <c r="CY31" i="41"/>
  <c r="DM31" i="41" s="1"/>
  <c r="CY34" i="41"/>
  <c r="DM34" i="41" s="1"/>
  <c r="CY35" i="41"/>
  <c r="DM35" i="41" s="1"/>
  <c r="CY23" i="41"/>
  <c r="DM23" i="41" s="1"/>
  <c r="CY28" i="41"/>
  <c r="DM28" i="41" s="1"/>
  <c r="CY22" i="41"/>
  <c r="DM22" i="41" s="1"/>
  <c r="CY16" i="41"/>
  <c r="DM16" i="41" s="1"/>
  <c r="CY17" i="41"/>
  <c r="DM17" i="41" s="1"/>
  <c r="CY15" i="41"/>
  <c r="DM15" i="41" s="1"/>
  <c r="CU14" i="41"/>
  <c r="CV14" i="41" s="1"/>
  <c r="CU13" i="41"/>
  <c r="CV13" i="41" s="1"/>
  <c r="CW13" i="41"/>
  <c r="CX13" i="41" s="1"/>
  <c r="CW14" i="41"/>
  <c r="CX14" i="41" s="1"/>
  <c r="CW12" i="41"/>
  <c r="CX12" i="41" s="1"/>
  <c r="CU12" i="41"/>
  <c r="CV12" i="41" s="1"/>
  <c r="CN12" i="41" l="1"/>
  <c r="CN13" i="41"/>
  <c r="CN14" i="41"/>
  <c r="CM12" i="41"/>
  <c r="CM13" i="41"/>
  <c r="CM14" i="41"/>
  <c r="CS13" i="41" l="1"/>
  <c r="CT13" i="41" s="1"/>
  <c r="CS14" i="41"/>
  <c r="CT14" i="41" s="1"/>
  <c r="CS12" i="41"/>
  <c r="CT12" i="41" s="1"/>
  <c r="CQ14" i="41"/>
  <c r="CR14" i="41" s="1"/>
  <c r="CQ13" i="41"/>
  <c r="CR13" i="41" s="1"/>
  <c r="CY13" i="41" s="1"/>
  <c r="DM13" i="41" s="1"/>
  <c r="CQ12" i="41"/>
  <c r="CR12" i="41" s="1"/>
  <c r="CL14" i="41"/>
  <c r="CL13" i="41"/>
  <c r="CL12" i="41"/>
  <c r="CY14" i="41" l="1"/>
  <c r="DM14" i="41" s="1"/>
  <c r="CY12" i="41"/>
  <c r="DM12" i="41" s="1"/>
  <c r="C17" i="50" l="1"/>
  <c r="C7" i="50"/>
  <c r="C18" i="50" l="1"/>
  <c r="B14" i="55"/>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l="1"/>
  <c r="F8" i="57"/>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<sst xmlns="http://schemas.openxmlformats.org/spreadsheetml/2006/main" count="2650" uniqueCount="928">
  <si>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</si>
  <si>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</si>
  <si>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</si>
  <si>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</si>
  <si>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</si>
  <si>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</si>
  <si>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</si>
  <si>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</si>
  <si>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</si>
  <si>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</si>
  <si>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</si>
  <si>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</si>
  <si>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</si>
  <si>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</si>
  <si>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</si>
  <si>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</si>
  <si>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</si>
  <si>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</si>
  <si>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</si>
  <si>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</si>
  <si>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</si>
  <si>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</si>
  <si>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</si>
  <si>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</si>
  <si>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</si>
  <si>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</si>
  <si>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</si>
  <si>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</si>
  <si>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</si>
  <si>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</si>
  <si>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</si>
  <si>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</si>
  <si>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</si>
  <si>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</si>
  <si>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</si>
  <si>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</si>
  <si>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</si>
  <si>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</si>
  <si>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</si>
  <si>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</si>
  <si>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</si>
  <si>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</si>
  <si>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</si>
  <si>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</si>
  <si>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</si>
  <si>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</si>
  <si>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</si>
  <si>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</si>
  <si>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</si>
  <si>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</si>
  <si>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</si>
  <si>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</si>
  <si>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</si>
  <si>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</si>
  <si>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</si>
  <si>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</si>
  <si>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</si>
  <si>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</si>
  <si>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</si>
  <si>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</si>
  <si>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</si>
  <si>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</si>
  <si>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</si>
  <si>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</si>
  <si>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</si>
  <si>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</si>
  <si>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</si>
  <si>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</si>
  <si>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</si>
  <si>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</si>
  <si>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</si>
  <si>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</si>
  <si>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</si>
  <si>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</si>
  <si>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</si>
  <si>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</si>
  <si>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</si>
  <si>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</si>
  <si>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</si>
  <si>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</si>
  <si>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</si>
  <si>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</si>
  <si>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</si>
  <si>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</si>
  <si>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</si>
  <si>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</si>
  <si>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</si>
  <si>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</si>
  <si>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</si>
  <si>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</si>
  <si>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</si>
  <si>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</si>
  <si>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</si>
  <si>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</si>
  <si>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</si>
  <si>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</si>
  <si>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</si>
  <si>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</si>
  <si>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</si>
  <si>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</si>
  <si>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</si>
  <si>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</si>
  <si>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</si>
  <si>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</si>
  <si>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</si>
  <si>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</si>
  <si>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</si>
  <si>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</si>
  <si>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</si>
  <si>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</si>
  <si>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</si>
  <si>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</si>
  <si>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</si>
  <si>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</si>
  <si>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</si>
  <si>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</si>
  <si>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</si>
  <si>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</si>
  <si>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</si>
  <si>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</si>
  <si>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</si>
  <si>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</si>
  <si>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</si>
  <si>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</si>
  <si>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</si>
  <si>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</si>
  <si>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</si>
  <si>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</si>
  <si>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</si>
  <si>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</si>
  <si>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</si>
  <si>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</si>
  <si>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</si>
  <si>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</si>
  <si>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</si>
  <si>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</si>
  <si>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</si>
  <si>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</si>
  <si>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</si>
  <si>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</si>
  <si>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</si>
  <si>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</si>
  <si>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</si>
  <si>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</si>
  <si>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</si>
  <si>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</si>
  <si>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</si>
  <si>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</si>
  <si>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</si>
  <si>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</si>
  <si>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</si>
  <si>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</si>
  <si>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</si>
  <si>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</si>
  <si>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</si>
  <si>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</si>
  <si>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</si>
  <si>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</si>
  <si>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</si>
  <si>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</si>
  <si>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</si>
  <si>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</si>
  <si>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</si>
  <si>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</si>
  <si>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</si>
  <si>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</si>
  <si>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</si>
  <si>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</si>
  <si>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</si>
  <si>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</si>
  <si>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</si>
  <si>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</si>
  <si>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</si>
  <si>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</si>
  <si>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</si>
  <si>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</si>
  <si>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</si>
  <si>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</si>
  <si>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</si>
  <si>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</si>
  <si>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</si>
  <si>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</si>
  <si>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</si>
  <si>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</si>
  <si>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</si>
  <si>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</si>
  <si>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</si>
  <si>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</si>
  <si>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</si>
  <si>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</si>
  <si>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</si>
  <si>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</si>
  <si>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</si>
  <si>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</si>
  <si>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</si>
  <si>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</si>
  <si>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</si>
  <si>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</si>
  <si>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</si>
  <si>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</si>
  <si>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</si>
  <si>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</si>
  <si>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</si>
  <si>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</si>
  <si>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</si>
  <si>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</si>
  <si>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</si>
  <si>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</si>
  <si>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</si>
  <si>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</si>
  <si>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</si>
  <si>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</si>
  <si>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</si>
  <si>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</si>
  <si>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</si>
  <si>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</si>
  <si>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</si>
  <si>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</si>
  <si>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</si>
  <si>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</si>
  <si>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</si>
  <si>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</si>
  <si>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</si>
  <si>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</si>
  <si>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</si>
  <si>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</si>
  <si>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</si>
  <si>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</si>
  <si>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</si>
  <si>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</si>
  <si>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</si>
  <si>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</si>
  <si>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</si>
  <si>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</si>
  <si>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</si>
  <si>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</si>
  <si>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</si>
  <si>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</si>
  <si>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</si>
  <si>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</si>
  <si>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</si>
  <si>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</si>
  <si>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</si>
  <si>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</si>
  <si>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</si>
  <si>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</si>
  <si>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</si>
  <si>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</si>
  <si>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</si>
  <si>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</si>
  <si>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</si>
  <si>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</si>
  <si>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Actividades de control frente a la probabilidad</t>
  </si>
  <si>
    <t>Actividades de control frente al impacto</t>
  </si>
  <si>
    <t>Análisis (después de controles)</t>
  </si>
  <si>
    <t>Impacto por perspectivas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</si>
  <si>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</si>
  <si>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</si>
  <si>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</si>
  <si>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</si>
  <si>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</si>
  <si>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</si>
  <si>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</si>
  <si>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Medidas de control interno y externo</t>
  </si>
  <si>
    <t>Información</t>
  </si>
  <si>
    <t>Explicación de la valoración</t>
  </si>
  <si>
    <t>Actividades</t>
  </si>
  <si>
    <t>Calificación del Diseño</t>
  </si>
  <si>
    <t>Calificación de la Ejecución</t>
  </si>
  <si>
    <t>Solidez individual</t>
  </si>
  <si>
    <t>La solidez en conjunto respecto a las causas, mitiga:</t>
  </si>
  <si>
    <t>La solidez en conjunto respecto a la aparición de los efectos más significativos, detecta:</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</si>
  <si>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</si>
  <si>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</si>
  <si>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</si>
  <si>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</si>
  <si>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</si>
  <si>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</si>
  <si>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</si>
  <si>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</si>
  <si>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</si>
  <si>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</si>
  <si>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</si>
  <si>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</si>
  <si>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</si>
  <si>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</si>
  <si>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</si>
  <si>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</si>
  <si>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</si>
  <si>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</si>
  <si>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</si>
  <si>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</si>
  <si>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</si>
  <si>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</si>
  <si>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</si>
  <si>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</si>
  <si>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</si>
  <si>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</si>
  <si>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</si>
  <si>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</si>
  <si>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</si>
  <si>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</si>
  <si>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</si>
  <si>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</si>
  <si>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</si>
  <si>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</si>
  <si>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</si>
  <si>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</si>
  <si>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</si>
  <si>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</si>
  <si>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</si>
  <si>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</si>
  <si>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</si>
  <si>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</si>
  <si>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Solidez en Conjunto - Probabilidad</t>
  </si>
  <si>
    <t>Solidez en Conjunto - Impacto</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</si>
  <si>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</si>
  <si>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</si>
  <si>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</si>
  <si>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</si>
  <si>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</si>
  <si>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</si>
  <si>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</si>
  <si>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</si>
  <si>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</si>
  <si>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</si>
  <si>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</si>
  <si>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</si>
  <si>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</si>
  <si>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</si>
  <si>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</si>
  <si>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</si>
  <si>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</si>
  <si>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</si>
  <si>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</si>
  <si>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</si>
  <si>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</si>
  <si>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</si>
  <si>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</si>
  <si>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Extrema (21)</t>
  </si>
  <si>
    <t>Moderada (32)</t>
  </si>
  <si>
    <t>Baja (4)</t>
  </si>
  <si>
    <t>Alta (45)</t>
  </si>
  <si>
    <t>Valor probabilidad inicial</t>
  </si>
  <si>
    <t>Valor impacto inicial</t>
  </si>
  <si>
    <t>Valor probabilidad final</t>
  </si>
  <si>
    <t>Valor impacto final</t>
  </si>
  <si>
    <t>Perfil de riesgo</t>
  </si>
  <si>
    <t>Perfil de riesgo del proceso</t>
  </si>
  <si>
    <t>Cuadrantes de probabilidad</t>
  </si>
  <si>
    <t>Cuadrantes de impacto</t>
  </si>
  <si>
    <t>Del proceso</t>
  </si>
  <si>
    <t>Promedio probabilidad inicial proceso</t>
  </si>
  <si>
    <t>Escala de probabilidad inicial proceso</t>
  </si>
  <si>
    <t>Promedio impacto inicial proceso</t>
  </si>
  <si>
    <t>Escala de impacto inicial proceso</t>
  </si>
  <si>
    <t>Promedio probabilidad final proceso</t>
  </si>
  <si>
    <t>Escala de probabilidad final proceso</t>
  </si>
  <si>
    <t xml:space="preserve">Promedio impacto finalproceso </t>
  </si>
  <si>
    <t>Escala de impacto final proceso</t>
  </si>
  <si>
    <t>Promedio probabilidad inicial institucional</t>
  </si>
  <si>
    <t>Escala de probabilidad inicial institucional</t>
  </si>
  <si>
    <t>Promedio impacto inicial institucional</t>
  </si>
  <si>
    <t>Escala de impacto inicial institucional</t>
  </si>
  <si>
    <t>Promedio probabilidad final institucional</t>
  </si>
  <si>
    <t>Escala de probabilidad final institucional</t>
  </si>
  <si>
    <t xml:space="preserve">Promedio impacto finalinstitucional </t>
  </si>
  <si>
    <t>Escala de impacto final institucional</t>
  </si>
  <si>
    <t>Institucional</t>
  </si>
  <si>
    <t>Resultado proceso</t>
  </si>
  <si>
    <t>Resultado Institucional</t>
  </si>
  <si>
    <t>VALORACIÓN ANTES DE CONTROLES (Número de riesgos)</t>
  </si>
  <si>
    <t>VALORACIÓN DESPUÉS DE CONTROLES (Número de riesgos)</t>
  </si>
  <si>
    <t>Perfil de riesgo institucional antes de controles</t>
  </si>
  <si>
    <t>Perfil de riesgo institucional después de controles</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</si>
  <si>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</si>
  <si>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</si>
  <si>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</si>
  <si>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 xml:space="preserve">Fuerte
</t>
  </si>
  <si>
    <t xml:space="preserve">
_______________
</t>
  </si>
  <si>
    <t>Identificación del riesgo
Análisis antes de controles
Análisis de controles
Análisis después de controles
Tratamiento del riesgo</t>
  </si>
  <si>
    <t xml:space="preserve">
Análisis antes de controles
Análisis de controles
Análisis después de controles
</t>
  </si>
  <si>
    <t xml:space="preserve">
Análisis antes de controles
</t>
  </si>
  <si>
    <t xml:space="preserve">Identificación del riesgo
</t>
  </si>
  <si>
    <t xml:space="preserve">
Análisis de controles
</t>
  </si>
  <si>
    <t/>
  </si>
  <si>
    <t xml:space="preserve">
</t>
  </si>
  <si>
    <t>Identificación del riesgo
Análisis antes de controles
Análisis después de controles
Tratamiento del riesgo</t>
  </si>
  <si>
    <t>Ejecutar las Asesorías Técnicas y Proyectos en materia: Transformación digital-Economía Digital -Gobierno y Ciudadano Digital</t>
  </si>
  <si>
    <t>en la aprobación de ejecución de Proyectos  en materia de: Transformación digital,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</si>
  <si>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</si>
  <si>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</si>
  <si>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</si>
  <si>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</si>
  <si>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</si>
  <si>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 xml:space="preserve">- El procedimiento 1210200-PR-306 "Asesoría Técnica o Formulación y Ejecución de Proyectos en el Distrito Capital" PC# (3): indica que el Jefe de Oficina Alta Consejería Distrital de TIC, autorizado(a) por el manual de funciones, cada vez que se formule un proyecto revisa que la información registrada en el formato 4130000-FT-1017 "Perfil del Proyecto",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
</t>
  </si>
  <si>
    <t xml:space="preserve">- El procedimiento 1210200-PR-306 "Asesoría Técnica o Formulación y Ejecución de Proyectos en el Distrito Capital"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</si>
  <si>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</si>
  <si>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</si>
  <si>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</si>
  <si>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</si>
  <si>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Procedimiento PR-306 actualizado
</t>
  </si>
  <si>
    <t xml:space="preserve">01/04/2020
_______________
01/04/2020
</t>
  </si>
  <si>
    <t xml:space="preserve">31/03/2021
_______________
31/03/2021
</t>
  </si>
  <si>
    <t>- Reportar el presunto hecho de Decisiones ajustadas a intereses propios o de terceros en la aprobación de ejecución de Proyectos  en materia de: Transformación digital,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</si>
  <si>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</si>
  <si>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Transformación digital,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</si>
  <si>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</si>
  <si>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</si>
  <si>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</si>
  <si>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</si>
  <si>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</si>
  <si>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</si>
  <si>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</si>
  <si>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</si>
  <si>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</si>
  <si>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- 1125 Fortalecimiento y modernización de la gestión pública distrital
</t>
  </si>
  <si>
    <t xml:space="preserve">Fuerte
Fuerte
Fuerte
Fuerte
</t>
  </si>
  <si>
    <t xml:space="preserve">Fuerte
Fuerte
</t>
  </si>
  <si>
    <t xml:space="preserve">
01/02/2021
01/02/2021
_______________
</t>
  </si>
  <si>
    <t xml:space="preserve">
Análisis antes de controles
Análisis de controles
Análisis después de controles
Tratamiento del riesgo</t>
  </si>
  <si>
    <t xml:space="preserve">
Análisis de controles
Análisis después de controles
</t>
  </si>
  <si>
    <t xml:space="preserve">Identificación del riesgo
Análisis antes de controles
Análisis de controles
Análisis después de controles
</t>
  </si>
  <si>
    <t xml:space="preserve">- Todos los procesos en el Sistema de Gestión de Calidad
</t>
  </si>
  <si>
    <t xml:space="preserve">Identificación del riesgo
Análisis de controles
</t>
  </si>
  <si>
    <t>Creación del riesgo</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</si>
  <si>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</si>
  <si>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 xml:space="preserve">
Análisis de controles
Tratamiento del riesgo</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</si>
  <si>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</si>
  <si>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</si>
  <si>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</si>
  <si>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</si>
  <si>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</si>
  <si>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</si>
  <si>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</si>
  <si>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 xml:space="preserve">-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
-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
-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
</t>
  </si>
  <si>
    <t xml:space="preserve">Fuerte
Fuerte
Fuerte
</t>
  </si>
  <si>
    <t xml:space="preserve">-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
-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
-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
</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</si>
  <si>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</si>
  <si>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Realizar la actualización del procedimiento 2215100-PR-082 Consulta de fondos documentales custodiados por el Archivo de Bogotá
-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</si>
  <si>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</si>
  <si>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</si>
  <si>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01/02/2021
01/02/2021
_______________
</t>
  </si>
  <si>
    <t xml:space="preserve">
30/06/2021
30/06/2021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</si>
  <si>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</si>
  <si>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</si>
  <si>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</si>
  <si>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</si>
  <si>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</si>
  <si>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
2. Se retiran los controles detectivos de auditorías.</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</si>
  <si>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</si>
  <si>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</si>
  <si>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</si>
  <si>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</si>
  <si>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</si>
  <si>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 xml:space="preserve">- Procesos de apoyo operativo en el Sistema de Gestión de Calidad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</si>
  <si>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</si>
  <si>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 xml:space="preserve">-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
-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
</t>
  </si>
  <si>
    <t xml:space="preserve">-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
</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</si>
  <si>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</si>
  <si>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Se realizará la actualización del procedimiento 257 Asistencia técnica en gestión documental y archivos y 293 Revisión y evaluación de las TRD Y TVD para su convalidación por parte del Consejo Distrital de Archivos , con el fin de reforzar los controles de los mismos
- 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t>
  </si>
  <si>
    <t xml:space="preserve">
- Profesional universitario de la Subdirección del Sistema Distrital de Archivos
- Profesional universitario de la Subdirección del Sistema Distrital de Archivos
_______________
</t>
  </si>
  <si>
    <t xml:space="preserve">
- Procedimiento PR: 257 y 293 actualizado y publicado.
- Procedimiento PR: 257 y 293 actualizado y publicado.
_______________
</t>
  </si>
  <si>
    <t xml:space="preserve">
30/06/2021
30/06/2021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</si>
  <si>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</si>
  <si>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</si>
  <si>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</si>
  <si>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</si>
  <si>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</si>
  <si>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Identificación del riesgo
Tratamiento del riesgo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</si>
  <si>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</si>
  <si>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
2. Se retiran los controles detectivos de auditorías.</t>
  </si>
  <si>
    <t>Gestionar los recursos necesarios para el ingreso a bodega y registro en los inventarios de los bienes objeto de solicitud.</t>
  </si>
  <si>
    <t>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</si>
  <si>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</si>
  <si>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</si>
  <si>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</si>
  <si>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 xml:space="preserve">- Incumplimiento o atraso en los programas, proyectos y gestión de la Secretaria General.
- Afectación de imagen institucional por la materialización de actos de corrupción.
</t>
  </si>
  <si>
    <t xml:space="preserve">- Todos los proyectos de inversión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</si>
  <si>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</si>
  <si>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 xml:space="preserve">- Actividad (5) PR-148 "Ingreso o entrada de bienes":  indica que Auxiliar Administrativo ol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
- Actividad (8) PR-148 "Ingreso o entrada de bienes":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
- Actividad (9) PR-148 "Ingreso o entrada de bienes":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
- Actividad (2) PR-236 "Egreso o salida definitiva de bienes":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bajaconcepto técnico.
- Actividad (3) PR-236 "Egreso o salida definitiva de bienes":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
- Actividad (8) PR-236 "Egreso o salida definitiva de bienes":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
</t>
  </si>
  <si>
    <t xml:space="preserve">Fuerte
Fuerte
Fuerte
Fuerte
Fuerte
Fuerte
</t>
  </si>
  <si>
    <t xml:space="preserve">- Actividad (8) PR-236 "Egreso o salida definitiva de bienes":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
</t>
  </si>
  <si>
    <t>Se determina la probabilidad (1 rara vez) ya que el riesgo nunca se ha materializado o no se ha presentado en los últimos cuatro años. El impacto (4 mayor) obedece sanción por parte del ente de control u otro ente regulador.</t>
  </si>
  <si>
    <t xml:space="preserve">- AP 48: Teniendo en cuenta que las áreas que ejecutan la adquisición no revisan el procedimiento para realizar el ingreso de bienes, se propone 
Trabajar con: ACDVPR; Subdirección de Imprenta, Dirección del Sistema Distrital de Servicio a la Ciudadanía, ACDTIC, de acuerdo al volumen y valor de los bienes adquiridos. Se socializará el procedimiento con estas áreas.
- AP 48: Por intermedio de la Dirección de contratación, hacer entrega de un documento de resumen con los “tips” que se deben tener en cuenta por parte de los supervisores para formalizar el ingreso de bienes.
- AP 48: Teniendo en cuenta que no se está dando avisó de las entregas por parte de los proveedores en los plazos que señala el procedimiento (2 días hábiles), se solicitará a la Dirección de contratación que notifique a la Subdirección de servicios administrativos la suscripción de contratos de bienes de manera que se generen las alertas oportunas para el recibo de bienes.
_______________
</t>
  </si>
  <si>
    <t xml:space="preserve">- Profesional Especializado
- Profesional especializado
- Profesional Universitario
_______________
</t>
  </si>
  <si>
    <t xml:space="preserve">- Evidencias de Reunión 
- Documento con Tips
- Memorando Electrónico
_______________
</t>
  </si>
  <si>
    <t xml:space="preserve">08/10/2020
08/10/2020
08/10/2020
_______________
</t>
  </si>
  <si>
    <t xml:space="preserve">12/02/2021
12/02/2021
12/02/2021
_______________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</si>
  <si>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</si>
  <si>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</si>
  <si>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</si>
  <si>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Creación del mapa de riesgos.</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</si>
  <si>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</si>
  <si>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</si>
  <si>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</si>
  <si>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</si>
  <si>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</si>
  <si>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</si>
  <si>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</si>
  <si>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Seguimiento y control de la información de los bienes de propiedad de la entidad</t>
  </si>
  <si>
    <t>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</si>
  <si>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</si>
  <si>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</si>
  <si>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</si>
  <si>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</si>
  <si>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 Actividad (17) PR-235 "Control y seguimiento de bienes":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
- Actividad (24) PR-235 "Control y seguimiento de bienes":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
</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</si>
  <si>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</si>
  <si>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 Ajustar los formatos de traslado de bienes de tal forma que se puedan identificar la cantidad de los elementos que se incluyen, incluir casillas de verificación hacer referencia al total de bienes, numero páginas.
- Socializar el procedimiento y los instrumentos relacionados con el traslado de bienes con las dependencias pendencias. Y explicar ¿Cómo se deben realizar las solicitudes adecuadamente?  
- Realizar un análisis de la metodología de reparto o asignación de las solicitudes de traslado con el fin de optimizar el control sobre las mismas.
_______________
</t>
  </si>
  <si>
    <t xml:space="preserve">
- Profesional Universitario
- Profesional Universitario
- Profesional Especializado
_______________
</t>
  </si>
  <si>
    <t xml:space="preserve">
- Formatos Actualizados y Ajustados.
- Listas de asistencia y memorias de la socialización.
- Documento de Análisis a través de Evidencia de Reunión.
_______________
</t>
  </si>
  <si>
    <t xml:space="preserve">
15/02/2021
15/02/2021
15/02/2021
_______________
</t>
  </si>
  <si>
    <t xml:space="preserve">
14/05/2021
14/05/2021
14/05/2021
_______________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</si>
  <si>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</si>
  <si>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</si>
  <si>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</si>
  <si>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</si>
  <si>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</si>
  <si>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</si>
  <si>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</si>
  <si>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</si>
  <si>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Creación del mapa de riesgos del proceso.</t>
  </si>
  <si>
    <t>Identificación del riesgo
Análisis antes de controles
Tratamiento del riesgo</t>
  </si>
  <si>
    <t xml:space="preserve">
Análisis antes de controles
Análisis de controles
Tratamiento del riesgo</t>
  </si>
  <si>
    <t xml:space="preserve">Fuerte
Fuerte
Fuerte
Fuerte
Fuerte
</t>
  </si>
  <si>
    <t xml:space="preserve">
- Realizar una revisión integral al riesgo en cuanto a sus causas, efectos y actividades de control. 
_______________
</t>
  </si>
  <si>
    <t xml:space="preserve">
- Subdirector de Servicios Administrativos
_______________
</t>
  </si>
  <si>
    <t xml:space="preserve">
- Ficha integral del riesgo actualizada
_______________
</t>
  </si>
  <si>
    <t xml:space="preserve">
01/02/2021
_______________
</t>
  </si>
  <si>
    <t xml:space="preserve">
30/04/2021
_______________
</t>
  </si>
  <si>
    <t>Identificación del riesgo
Análisis antes de controles
Análisis de controles
Tratamiento del riesgo</t>
  </si>
  <si>
    <t xml:space="preserve">- Ningún proyecto de inversión
</t>
  </si>
  <si>
    <t xml:space="preserve">- PR-140 (PC #6) "Manejo de la Caja Menor":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
- PR-140 (PC #12) "Manejo de la Caja Menor": indica que el Profesional encargado del manejo operativo de la caja menor, autorizado(a) por el delegado, cada vez que se legalice la compra de bien o servicio por caja menor revisa:
-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
</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</si>
  <si>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</si>
  <si>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</si>
  <si>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</si>
  <si>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</si>
  <si>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</si>
  <si>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 PR-140 (PC #14) "Manejo de la Caja Menor":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
- PR-140 (PC #17) "Manejo de la Caja Menor":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</si>
  <si>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</si>
  <si>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</si>
  <si>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</si>
  <si>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</si>
  <si>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Creación del riesgo.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</si>
  <si>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</si>
  <si>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</si>
  <si>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</si>
  <si>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</si>
  <si>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actualizaron las fechas de finalización de las acciones acorde con el aplicativo SIG y los memorandos de solicitud de cierre y reprogramación.</t>
  </si>
  <si>
    <t>Identificación del riesgo
Análisis después de controles
Tratamiento del riesgo</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</si>
  <si>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</si>
  <si>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
- Revisar de manera integral la ficha del riesgo en cuanto a identificación, análisis antes de controles, análisis de controles, análisis después de controles y tratamiento del riesgo y realizar los ajustes pertinentes.
_______________
</t>
  </si>
  <si>
    <t xml:space="preserve">
- Profesional Especializado (Subdirección de Servicios Administrativos)
_______________
</t>
  </si>
  <si>
    <t xml:space="preserve">
- Mapa de riesgos actualizado
_______________
</t>
  </si>
  <si>
    <t xml:space="preserve">
01/02/2021
_______________
</t>
  </si>
  <si>
    <t xml:space="preserve">
31/05/2021
_______________
</t>
  </si>
  <si>
    <t xml:space="preserve">- Fallas en la prestación de los bienes y servicios que oferta la Secretaria General
- Afectación de imagen institucional por la materialización de actos de corrupción.
</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</si>
  <si>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</si>
  <si>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</si>
  <si>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</si>
  <si>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</si>
  <si>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</si>
  <si>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 xml:space="preserve">-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
</t>
  </si>
  <si>
    <t xml:space="preserve">-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
-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
-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
</t>
  </si>
  <si>
    <t>La valoración del riesgo después de controles arroja rara vez en la escala de probabilidad con un impacto mayor lo que lo ubica al riesgo en zona resultante alta.</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</si>
  <si>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</si>
  <si>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</si>
  <si>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</si>
  <si>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</si>
  <si>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</si>
  <si>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 Director(a) Técnico(a) de Talento Humano
- Profesional universitario, profesional especializado
- Profesional universitario, profesional especializado
- Director(a) Técnico(a) de Talento Humano</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</si>
  <si>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</si>
  <si>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</si>
  <si>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</si>
  <si>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</si>
  <si>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</si>
  <si>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</si>
  <si>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</si>
  <si>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</si>
  <si>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- 2211300-PR-221 Actividad 1: Identificar Vacantes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
- 2211300-PR-221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
- 2211300-PR-221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"encargo". La(s) fuente(s) de información utilizadas es(son) Los soportes de la hoja de vida del aspirante al cargo vacante o la historia laboral del servidor que aspira al cargo mediante la figura de "encargo". En caso de evidenciar observaciones, desviaciones o diferencias, se debe notificar al(la) Director(a) de Talento Humano y realizar el informe.. Queda como evidencia el formato 2211300-FT-809 diligenciado el cual reposa en la historia laboral.
- 2211300-PR-221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"encargo". La(s) fuente(s) de información utilizadas es(son) Los soportes de la hoja de vida del aspirante al cargo vacante o la historia laboral del servidor que aspira al cargo mediante la figura de "encargo".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
- 2211300-PR-221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
</t>
  </si>
  <si>
    <t xml:space="preserve">-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
</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</si>
  <si>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</si>
  <si>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</si>
  <si>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 Profesional de la Dirección de Talento Humano autorizado por el(la) Director(a) de Talento Humano.
- Profesional de la Dirección de Talento Humano autorizado por el(la) Director(a) de Talento Humano.
_______________
</t>
  </si>
  <si>
    <t xml:space="preserve">
- Formato evaluación de perfil 2211300-FT-809 aprobado.
- Certificación de cumplimiento de requisitos mínimos proyectada y revisada por los Profesionales de la Dirección de Talento.
_______________
</t>
  </si>
  <si>
    <t xml:space="preserve">
01/01/2021
01/01/2021
_______________
</t>
  </si>
  <si>
    <t xml:space="preserve">
30/12/2021
30/12/2021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</si>
  <si>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</si>
  <si>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</si>
  <si>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</si>
  <si>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</si>
  <si>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 xml:space="preserve">Identificación del riesgo
Análisis antes de controles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</si>
  <si>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</si>
  <si>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</si>
  <si>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
Se retiran los controles detectivos de auditorías.</t>
  </si>
  <si>
    <t>Ejecutar el Plan para el pago de nómina</t>
  </si>
  <si>
    <t>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</si>
  <si>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</si>
  <si>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</si>
  <si>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</si>
  <si>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</si>
  <si>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</si>
  <si>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
- 2211300-PR-177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
- 2211300-PR-177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
- 2211300-PR-177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
- 2211300-PR-177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
- 2211300-PR-177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
- 2211300-PR-177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
-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 Queda como evidencia Informes mensuales radicados a la Oficina Asesora de Planeación.
</t>
  </si>
  <si>
    <t xml:space="preserve">Fuerte
Fuerte
Fuerte
Fuerte
Fuerte
Fuerte
Fuerte
Fuerte
</t>
  </si>
  <si>
    <t xml:space="preserve">-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
</t>
  </si>
  <si>
    <t xml:space="preserve">
-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</si>
  <si>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 Los profesionales de nómina autorizados por el (la) Director (a) de Talento Humano
- Los profesionales de nómina autorizados por el (la) Director (a) de Talento Humano
_______________
</t>
  </si>
  <si>
    <t xml:space="preserve">
-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</si>
  <si>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</si>
  <si>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</si>
  <si>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</si>
  <si>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</si>
  <si>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</si>
  <si>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</si>
  <si>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</si>
  <si>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Se retiran los controles detectivos de auditorías de gestión.</t>
  </si>
  <si>
    <t>Coordinar las actividades necesarias para garantizar el pago de las obligaciones adquiridas por la Secretaría General, de conformidad con las normas vigentes.</t>
  </si>
  <si>
    <t>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</si>
  <si>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</si>
  <si>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</si>
  <si>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</si>
  <si>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</si>
  <si>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</si>
  <si>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 xml:space="preserve">-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"Relación de Autorización",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
-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
</t>
  </si>
  <si>
    <t xml:space="preserve">-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
</t>
  </si>
  <si>
    <t>Se determina la probabilidad (1 Rara vez) ya que las actividades de control preventivas son fuertes y adecuados para mitigar los riesgos identificados. El impacto (5 Catastrófico) ya que el impacto inicial no disminuye en riesgos de corrupción.</t>
  </si>
  <si>
    <t xml:space="preserve">- Actualizar el procedimiento 2211400-PR-333 Gestión de pagos incluyendo una actividad de control, asociada a la contabilización de ordenes de pago.
- Implementar una estrategia para la divulgación del procedimiento 2211400-PR-333 Gestión de pagos.
_______________
-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</si>
  <si>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</si>
  <si>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</si>
  <si>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06/07/2020
03/08/2020
_______________
06/07/2020
</t>
  </si>
  <si>
    <t xml:space="preserve">31/03/2021
15/04/2021
_______________
31/03/2021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</si>
  <si>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</si>
  <si>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</si>
  <si>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</si>
  <si>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</si>
  <si>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</si>
  <si>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Garantizar el registro adecuado y oportuno de los hechos económicos de la Entidad, que permite elaborar y presentar los estados financieros.</t>
  </si>
  <si>
    <t>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</si>
  <si>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</si>
  <si>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</si>
  <si>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Afectación de imagen institucional por la materialización de actos de corrupción.
- Incumplimiento o atraso en los programas, proyectos y gestión de la Secretaria General.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</si>
  <si>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</si>
  <si>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</si>
  <si>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 xml:space="preserve">-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
-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
-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
</t>
  </si>
  <si>
    <t xml:space="preserve">Moderado
Moderado
Fuerte
</t>
  </si>
  <si>
    <t xml:space="preserve">-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
-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
</t>
  </si>
  <si>
    <t xml:space="preserve">Moderado
Moderado
</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</si>
  <si>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</si>
  <si>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Actualizar el procedimiento de Gestión Contable 2211400-PR-025, incluyendo el visto al balance de prueba indicando la conformidad de la información analizada, para el periodo correspondiente.
- Actualizar el procedimiento de Gestión Contable 2211400-PR-025, incluyendo el correo electrónico con visto bueno a los hechos económicos remitidos por las otras dependencias, manifestando su conformidad.
_______________
- Actualizar el procedimiento de Gestión Contable 2211400-PR-025, incluyendo el visto al balance de prueba indicando la conformidad de la información analizada, para el periodo correspondiente.
-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</si>
  <si>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</si>
  <si>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</si>
  <si>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06/07/2020
06/07/2020
_______________
06/07/2020
06/07/2020
</t>
  </si>
  <si>
    <t xml:space="preserve">31/03/2021
31/03/2021
_______________
31/03/2021
31/03/2021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</si>
  <si>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</si>
  <si>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</si>
  <si>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</si>
  <si>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Gestionar la defensa judicial y extrajudicial de la Secretaría General de la Alcaldía Mayor de Bogotá, D. C.</t>
  </si>
  <si>
    <t>Se elimina el control detectivo asociado con auditorías internas de gestión.</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</si>
  <si>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</si>
  <si>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</si>
  <si>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</si>
  <si>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</si>
  <si>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</si>
  <si>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</si>
  <si>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 xml:space="preserve">-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
- El procedimiento 4203000-PR- 355 "Gestión Jurídica para la defensa de los intereses de la Secretaría General indica que el Profesional de la Oficina Asesora de Jurídica, autorizado(a) por el manual de Funciones o las obligaciones contractuales, cada vez que se proyecta una ficha del caso verifica cumplimiento de términos. La(s) fuente(s) de información utilizadas es(son) los antecedentes, los argumentos de defensa, los fundamentos de derecho. En caso de evidenciar observaciones, desviaciones o diferencias, se realiza requerimiento y se genera alertas. Queda como evidencia Sistema integrado de Gestión Documental.
- El procedimiento 4203000-PR- 355 "Gestión Jurídica para la defensa de los intereses de la Secretaría General indica que el Apoderado de la Entidad y/o el Secretario Técnico del Comité de conciliación,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/sistema de información de procesos judiciales “SIPROJ”, Memorando 2211600-FT-011.
- El procedimiento 4203000-PR- 355 "Gestión Jurídica para la defensa de los intereses de la Secretaría General indica que el Subdirector Financiero, autorizado(a) por el manual de Funciones , cada vez que se requiera verifica del cumplimiento del mandato establecido en el artículo 29 de la Ley 344 de 1996 reglamentado por el decreto 2126 de 1997 y el artículo 7° del Decreto 839 de 2018. La(s) fuente(s) de información utilizadas es(son) los antecedentes, los hechos, los fundamentos de derecho. En caso de evidenciar observaciones, desviaciones o diferencias, se debe realizar los requerimientos que den cumplimiento a las normas en mención. Queda como evidencia expediente físico.
- El procedimiento 4203000-PR- 355 "Gestión Jurídica para la defensa de los intereses de la Secretaría General indica que el Jefe de la Oficina Asesora de Jurídica, autorizado(a) por el manual de Funciones , cada vez que se realice un proyecto de acto administrativo para pago de sentencia, conciliación o laudo arbitral verifica que esté correcto. La(s) fuente(s) de información utilizadas es(son) los antecedentes, los hechos, los argumentos de derecho. En caso de evidenciar observaciones, desviaciones o diferencias, se debe devolver a la Subdirección Financiera para que realice los ajustes correspondientes. Queda como evidencia expediente físico.
-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
</t>
  </si>
  <si>
    <t xml:space="preserve">- El procedimiento 4203000-PR- 355 "Gestión Jurídica para la defensa de los intereses de la Secretaría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
- El procedimiento 4203000-PR- 355 "Gestión Jurídica para la defensa de los intereses de la Secretaría General indica que el Comité de Conciliación , autorizado(a) por El Decreto1069 de 2015, cada vez que se requiera y cada seis meses cuando se consolide el informe del Comité  estudia, evalua y análiza el caso. La(s) fuente(s) de información utilizadas es(son) los antecedentes, los hechos, los argumentos de derecho. En caso de evidenciar observaciones, desviaciones o diferencias, se debe realizar recomendaciones de prevención del daño antijurídico. Queda como evidencia Expediente físico /Acta de Comité de Conciliación 4203000-FT-1005.
</t>
  </si>
  <si>
    <t>Se tiene la calificación mínima de probabilidad, sin embargo por ser un riesgo de corrupción el impacto inicial se mantiene.</t>
  </si>
  <si>
    <t xml:space="preserve">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_______________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t>
  </si>
  <si>
    <t xml:space="preserve">
- Jefe de Oficina Asesora de Jurídica 
- Comité de Conciliación. 
- Comité de Conciliación. 
_______________
- Jefe de Oficina Asesora de Jurídica 
- Comité de Conciliación. 
- Comité de Conciliación. 
</t>
  </si>
  <si>
    <t xml:space="preserve">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 Recomendación del Comité de Conciliación - Informe de Gestión del Comité de Conciliación.
</t>
  </si>
  <si>
    <t xml:space="preserve">
15/01/2021
15/01/2021
30/06/2021
_______________
15/01/2021
15/01/2021
30/06/2021
</t>
  </si>
  <si>
    <t xml:space="preserve">
31/03/2021
31/07/2021
31/12/2021
_______________
31/03/2021
31/07/2021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</si>
  <si>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</si>
  <si>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</si>
  <si>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</si>
  <si>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</si>
  <si>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</si>
  <si>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</si>
  <si>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 xml:space="preserve">- 7870 Servicio a la ciudadanía, moderno, eficiente y de calidad
</t>
  </si>
  <si>
    <t>Creación y aprobación del mapa de riesgos del proceso Gestión del Sistema Distrital de Servicio a la Ciudadanía</t>
  </si>
  <si>
    <t>Coordinar y articular la gestión de las entidades participantes en el Modelo Multicanal de servicio</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</si>
  <si>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</si>
  <si>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</si>
  <si>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</si>
  <si>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</si>
  <si>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</si>
  <si>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 xml:space="preserve">- El procedimiento "Administración del Modelo Multicanal de servicio a la Ciudadanía"2213300-PR-036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
</t>
  </si>
  <si>
    <t xml:space="preserve">- El procedimiento "Administración del Modelo Multicanal de servicio a la Ciudadanía"2213300-PR-036 indica que los profesionales responsaables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
</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</si>
  <si>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</si>
  <si>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Sensibilizar a los nuevos servidores de la DSDSC sobre los valores de integridad, con relación al servicio a la ciudadanía.
_______________
</t>
  </si>
  <si>
    <t xml:space="preserve">
- Gestores de transparencia de la Dirección del Sistema Distrital de Servicio a la Ciudadana.
_______________
</t>
  </si>
  <si>
    <t xml:space="preserve">
- Servidores de la Red CADE sensibilizados en el Código de Integridad
_______________
</t>
  </si>
  <si>
    <t xml:space="preserve">
30/07/2021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</si>
  <si>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</si>
  <si>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</si>
  <si>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</si>
  <si>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</si>
  <si>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</si>
  <si>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</si>
  <si>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</si>
  <si>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</si>
  <si>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</si>
  <si>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</si>
  <si>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</si>
  <si>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</si>
  <si>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 Procesos misionales y estratégicos misionales en el Sistema de Gestión de Calidad
</t>
  </si>
  <si>
    <t xml:space="preserve">Dada su frecuencia y el bajo impacto que presenta el riesgo, se evidencia en la zona más baja de la matriz. La calificación de la probabilidad se mantiene al igual que el impacto. </t>
  </si>
  <si>
    <t xml:space="preserve">- El Procedimiento "Seguimiento y Medición de Servicio a la Ciudadanía"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
</t>
  </si>
  <si>
    <t xml:space="preserve">- El Procedimiento "Seguimiento y Medición de Servicio a la Ciudadanía"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
</t>
  </si>
  <si>
    <t>No hay movimiento en el mapa por cuanto se encuentra en la posición mas baja del mismo. El impacto se encuentra en la zona de calificación más baja.</t>
  </si>
  <si>
    <t xml:space="preserve">
- Sensibilizar a los nuevos servidores de la DDCS sobre los valores de integridad, con relación al servicio a la ciudadanía.
_______________
</t>
  </si>
  <si>
    <t xml:space="preserve">
-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</si>
  <si>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</si>
  <si>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</si>
  <si>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</si>
  <si>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</si>
  <si>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</si>
  <si>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</si>
  <si>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</si>
  <si>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Se ajusta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</si>
  <si>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 xml:space="preserve">Entregar medidas de ayuda humanitaria inmediata a las personas que llegan a la ciudad de Bogotá y que manifiestan haber sido desplazadas y encontrarse en situación de vulnerabilidad acentuada </t>
  </si>
  <si>
    <t xml:space="preserve">- 7871 Construcción de Bogotá-región como territorio de paz para las victimas y la reconciliación
</t>
  </si>
  <si>
    <t xml:space="preserve">- El procedimiento 1210100-PR-315 "Otorgar ayuda y atención humanitaria inmediata"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"por medio del cual  se decide una solicitud de otorgamiento de ayuda y atención humanitaria inmediata en los diferentes componentes establecidos por la ley".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
</t>
  </si>
  <si>
    <t xml:space="preserve">
_______________
-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</si>
  <si>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</si>
  <si>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</si>
  <si>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01/03/2021
</t>
  </si>
  <si>
    <t xml:space="preserve">
_______________
31/12/2021
</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</si>
  <si>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</si>
  <si>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</si>
  <si>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</si>
  <si>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</si>
  <si>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</si>
  <si>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</si>
  <si>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</si>
  <si>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</si>
  <si>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 xml:space="preserve">- El procedimiento 1210100-PR-315 "Otorgar ayuda y atención humanitaria inmediata"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"por medio del cual  se decide una solicitud de otorgamiento de ayuda y atención humanitaria inmediata en los diferentes componentes establecidos por la ley".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
- El procedimiento 1210100-PR-315 "Otorgar ayuda y atención humanitaria inmediata"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
</t>
  </si>
  <si>
    <t>Según los controles este se ubica en la calificación más baja de probabilidad. Sin embargo, por ser de corrupción no disminuye en impacto. Se establecerán acciones de tratamiento por valoración ya que la opción de aceptar ni la zona baja existen.</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</si>
  <si>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</si>
  <si>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</si>
  <si>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</si>
  <si>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</si>
  <si>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</si>
  <si>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 xml:space="preserve">- 1081 Rediseño de la arquitectura de la plataforma tecnológica en la Secretaría General
</t>
  </si>
  <si>
    <t xml:space="preserve">-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
- (PR-101 PC#3) indica que Técnico oficina TIC., autorizado(a) por Jefe de la Oficina TIC´s, , Cada vez que se reciba una solicitud.  verifica, evalúa, categoriza que la información suministrada por el usuario solicitante cumpla con lo establecido en las condiciones generales y en la Guía Sistema de Gestión de Servicios 2211700-GS-044.  . La(s) fuente(s) de información utilizadas es(son) El sistema de Gestión de servicios y la Guía Sistema de Gestión de Servicios 2211700-GS-044. .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Queda como evidencia Correo electrónico y Sistema de Gestión de Servicios.
- (PR-101 PC#5)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 Queda como evidencia Sistema de Gestión de Servicios..
- (PR-101 PC#6)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Queda como evidencia Sistema de Gestión de Servicios..
- (PR-101 PC#7) indica que Profesional Oficina TIC. O Técnico oficina TIC., autorizado(a) por Jefe de la Oficina TIC´s, , Cada vez que se reciba una solicitud. verifica que el escalamiento y acciones a tomar estén acorde a la solicitud realizada, conforme la Guía Sistema de Gestión de Servicios 2211700-GS-044. . La(s) fuente(s) de información utilizadas es(son) El sistema de Gestión de servicios y la Guía Sistema de Gestión de Servicios 2211700-GS-044. .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 en caso de atender la solicitud se cierra como Resuelto y se describe la solución de este. se notifica de manera automática (GLPI) por medio de correo electrónico el estado de la solicitud. . . Queda como evidencia Sistema de Gestión de Servicios..
</t>
  </si>
  <si>
    <t xml:space="preserve">
- Realizar la revisión integral del riesgo en sus causas, efectos y actividades de control, según las observaciones y recomendaciones realizadas por la Oficina de Control Interno.
_______________
- Realizar la revisión integral del riesgo en sus causas, efectos y actividades de control, según las observaciones y recomendaciones realizadas por la Oficina de Control Interno.
</t>
  </si>
  <si>
    <t xml:space="preserve">
- Jefe de la OTIC
_______________
- Jefe de la OTIC
</t>
  </si>
  <si>
    <t xml:space="preserve">
01/02/2021
_______________
01/02/2021
</t>
  </si>
  <si>
    <t xml:space="preserve">
30/04/2021
_______________
30/04/2021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</si>
  <si>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</si>
  <si>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</si>
  <si>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</si>
  <si>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</si>
  <si>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</si>
  <si>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</si>
  <si>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</si>
  <si>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</si>
  <si>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 xml:space="preserve">-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
- (PR-101 PC# 8)  indica que Profesional Oficina TIC. O Técnico oficina TIC., autorizado(a) por Jefe de la Oficina TIC´s, cada vez que se solucione una solicitud de servicio, verifica la documentación de esta, conforme la Guía Sistema de Gestión de Servicios 2211700-GS-044.   . La(s) fuente(s) de información utilizadas es(son) Sistema de Gestión de Servicios GLPI y la Guía Sistema de Gestión de Servicios 2211700-GS-044. . En caso de evidenciar observaciones, desviaciones o diferencias, el profesional o técnico procederá a documentar de forma clara y expresa la solución del servicio, en caso contrario el profesional o técnico de la oficina TIC procede a dejar la documentación y el estado del servicio como se encuentra.. Queda como evidencia El sistema de gestión de servicios.
- (PR-101 PC#9) indica que Profesional Oficina TIC. O Técnico oficina TIC., autorizado(a) por Jefe de la Oficina TIC´s, Diariamente verifica que los casos de la Oficina TIC,que han sido resueltos con dos dias de anteriorisas para proceder con el cierre de la solicitud conforme a la guia del Sistema de Gestion de servicios 2211700-GS-044. La(s) fuente(s) de información utilizadas es(son) Sistema de Gestión de Servicios GLPI y la Guía Sistema de Gestión de Servicios 2211700-GS-044. . En caso de evidenciar observaciones, desviaciones o diferencias, el usuario solicitante remitirá correo indicando la novedad, lo cual produce la reapertura automática de la solicitud, en caso contrario el profesional o técnico de la oficina TIC proceder con el cierre del servicio. . Queda como evidencia Correo electronico.
- (PR-101 PC#12) indica que Jefe de la Oficina TIC´s, , autorizado(a) por Jefe de la Oficina TIC´s, , Mensualmente verificar la coherencia de la información y de los planes de acción propuestos. En caso de evidenciar observaciones, desviaciones o diferencias, el jefe de la Oficina TIC En caso que se realice observaciones a los informes . La(s) fuente(s) de información utilizadas es(son) Informe presentado en subcomite de autocontrol. En caso de evidenciar observaciones, desviaciones o diferencias, se debe volver a realizar la actividad del ID 10, de lo contrario el jefe de la oficina los firma y con esta actividad se da por terminada. Queda como evidencia Informe presentado en subcomite de autocontrol.
</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</si>
  <si>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</si>
  <si>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xml:space="preserve">
- Ficha integral del riesgo actualizada
_______________
- Ficha integral del riesgo actualizada
</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</si>
  <si>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</si>
  <si>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</si>
  <si>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</si>
  <si>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</si>
  <si>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</si>
  <si>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</si>
  <si>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 xml:space="preserve">- Impresión de artes gráficas para las entidades del distrito capital
- Visitas guiadas Archivo de Bogotá
- Inscripción programas de formación virtual para servidores públicos del Distrito Capital
</t>
  </si>
  <si>
    <t xml:space="preserve">
- Director de Contratación 
- Director de Contratación 
_______________
</t>
  </si>
  <si>
    <t>- Director(a) de Contratación
- Director(a) de Contratación
- Director(a) de Contratación</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</si>
  <si>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</si>
  <si>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</si>
  <si>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</si>
  <si>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</si>
  <si>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</si>
  <si>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</si>
  <si>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</si>
  <si>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 xml:space="preserve">-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
- Los procedimientos 4231000-PR-284 "Mínima cuantía", 4231000-PR-339 "Selección Pública de Oferentes", 4231000-PR-338 "Agregación de Demanda" y 4231000-PR-156 "Contratación Directa"  indican que el Comité de Contratación, autorizado(a) por la(el) Secretaria(o) General, Cada vez que se  requiera conforme a la Resolución 204 de 2020 " Por medio de la cual se delega la ordenación del gasto y competencias propia de la actividad contractual, así como el ejercicio de otras funciones"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t>
  </si>
  <si>
    <t xml:space="preserve">- Los procedimientos 4231000-PR-284 "Mínima cuantía" y 4231000-PR-339 "Selección Pública de Oferentes"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
</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</si>
  <si>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</si>
  <si>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Verificar a través de los Comités de Contratación la necesidad de contratar bienes, servicios u obras y que los mismos sean procesos objetivos y ajustados a la normativa vigente
_______________
</t>
  </si>
  <si>
    <t xml:space="preserve">
- Modelo de seguimiento con las actividades de revisión por parte del abogado responsable
- Actas de Comité de Contratación
_______________
</t>
  </si>
  <si>
    <t xml:space="preserve">
01/02/2021
01/02/2021
_______________
</t>
  </si>
  <si>
    <t xml:space="preserve">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</si>
  <si>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</si>
  <si>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</si>
  <si>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</si>
  <si>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</si>
  <si>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</si>
  <si>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</si>
  <si>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
Se retiran los controles detectivos de auditorías.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</si>
  <si>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</si>
  <si>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</si>
  <si>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</si>
  <si>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</si>
  <si>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</si>
  <si>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</si>
  <si>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</si>
  <si>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 xml:space="preserve">- En el procedimiento 4231000-PR-195 "Interventoría y/o supervisión"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t>
  </si>
  <si>
    <t xml:space="preserve">- El procedimiento 42321000-PR-022 "Liquidación de contrato/convenio"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</si>
  <si>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</si>
  <si>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</si>
  <si>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</si>
  <si>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</si>
  <si>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</si>
  <si>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</si>
  <si>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</si>
  <si>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</si>
  <si>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</si>
  <si>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retiran los controles detectivos de auditorías.
Se actualizaron las acciones para el tratamiento de los riesgos a nivel preventivo.</t>
  </si>
  <si>
    <t xml:space="preserve">Identificación del riesgo </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</si>
  <si>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</si>
  <si>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</si>
  <si>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</si>
  <si>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</si>
  <si>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</si>
  <si>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 xml:space="preserve">-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
-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
</t>
  </si>
  <si>
    <t xml:space="preserve">-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
-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
</t>
  </si>
  <si>
    <t>Las actividades de control establecidas son las adecuadas y ubican el riesgo en la parte más baja de probabilidad, aunque el impacto no disminuye para este tipo de riesgos.</t>
  </si>
  <si>
    <t xml:space="preserve">
- Definir e implementar una estrategia de divulgación en materia preventiva disciplinaria, dirigida a los funcionarios y colaboradores de la Secretaría General.
- Actualizar los procedimientos verbal y ordinario incluyendo la asignación de un consecutivo a los autos emitidos en la Oficina de Control Interno Disciplinario, para llevar un mayor control al estado de los mismos.
-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</si>
  <si>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</si>
  <si>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</si>
  <si>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15/02/2021
15/02/2021
01/05/2021
_______________
</t>
  </si>
  <si>
    <t xml:space="preserve">
30/11/2021
31/03/2021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</si>
  <si>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</si>
  <si>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</si>
  <si>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</si>
  <si>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</si>
  <si>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</si>
  <si>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</si>
  <si>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</si>
  <si>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</si>
  <si>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 Impresión de artes gráficas para las entidades del distrito capital
</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</si>
  <si>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</si>
  <si>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Se retiran actividades de control detectivas PR-006 Auditorias internas de gestión y PR-361 Auditorias internas de calidad.</t>
  </si>
  <si>
    <t>Recibir y custodiar los insumos y materas primas durante el proceso de producción de conformidad con las características técnicas requeridas hasta la entrega del producto terminado al almacén</t>
  </si>
  <si>
    <t xml:space="preserve">Débil
</t>
  </si>
  <si>
    <t>Se actualiza la identificación del riesgo, actividad clave, las evidencias que soportan la probabilidad antes de controles, las actividades de control frente a la probabilidad y el impacto y las actividades después de controles.</t>
  </si>
  <si>
    <t>Se retiran actividades de control detectivas PR-006 Auditorias internas de gestión y PR-361 Auditorias internas de calidad y se cambia la tipología del riesgo.</t>
  </si>
  <si>
    <t>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</si>
  <si>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</si>
  <si>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</si>
  <si>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</si>
  <si>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</si>
  <si>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 xml:space="preserve">- El procedimiento 2213300-PR-098 "Producción de artes gráficas para entidades distritales"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
SAE-SAI.
- El procedimiento 2213300-PR-098 "Producción de artes gráficas para entidades distritales"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
-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</si>
  <si>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 xml:space="preserve">Débil
Débil
Débil
</t>
  </si>
  <si>
    <t xml:space="preserve">- El procedimiento 2213300-PR-098 "Producción de artes gráficas para entidades distritales" (Act. 13)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
-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</si>
  <si>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 xml:space="preserve">Débil
Débil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</si>
  <si>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</si>
  <si>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No es necesario ajustar el diseño del control, sino garantizar su aplicación.
- No es necesario ajustar el diseño del control, sino garantizar su aplicación.
- No es necesario ajustar el diseño del control, sino garantizar su aplicación.
_______________
- No es necesario ajustar el diseño del control, sino garantizar su aplicación.
- No es necesario ajustar el diseño del control, sino garantizar su aplicación.
</t>
  </si>
  <si>
    <t xml:space="preserve">- Subdirector Técnico
- Subdirector Técnico
- Subdirector Técnico
_______________
- Subdirector Técnico
- Subdirector Técnico
</t>
  </si>
  <si>
    <t xml:space="preserve">- Comprobante de ingreso de elementos de consumo 2211500- FT-420
SAE-SAI
- Comprobante de egreso de elementos de consumo 2211500- FT-420
EMLAZE
- Registro de reunión de producción FT-836 diligenciado.
_______________
- EMLAZE (actividades) Orden de Producción 2213300-FT-473
- Registro de reunión de producción FT-836 diligenciado.
</t>
  </si>
  <si>
    <t xml:space="preserve">20/12/2020
20/12/2020
14/08/2019
_______________
20/12/2020
14/08/2019
</t>
  </si>
  <si>
    <t xml:space="preserve">19/04/2021
19/04/2021
18/01/2021
_______________
19/04/2021
18/01/2021
</t>
  </si>
  <si>
    <t xml:space="preserve">- AP:23 Implementar acciones de control administrativo a los repuestos adquiridos para la maquinaria de artes gráficas, con el propósito de evitar la pérdida o hurto de los mismos.
- AP:23 Para los residuos generados en el proceso productivo se reportara mensualmente la disposición final mediante los formatos 4233100-FT-1037 y residuos aprovechables 2213300-FT-1036.
- AP:21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</si>
  <si>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</si>
  <si>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</si>
  <si>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</si>
  <si>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15/02/2021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</si>
  <si>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</si>
  <si>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</si>
  <si>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</si>
  <si>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</si>
  <si>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</si>
  <si>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</si>
  <si>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</si>
  <si>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 xml:space="preserve">- El procedimiento 2213300-PR-098 "Producción de artes gráficas para entidades distritales"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
</t>
  </si>
  <si>
    <t xml:space="preserve">- El procedimiento 2213300-PR-098 "Producción de artes gráficas para entidades distritales" (Act. 18)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
2213300-FT-836.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</si>
  <si>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</si>
  <si>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_______________
- Complementar (Act.10) del procedimiento 2213300PR-098 con el seguimiento de la producción en el Software Emlaze comparando ordenes recibidas con el avance reportado.
</t>
  </si>
  <si>
    <t xml:space="preserve">
_______________
- Gestor Calidad
</t>
  </si>
  <si>
    <t xml:space="preserve">
_______________
- Procedimiento 2213300-PR-098 "Producción de artes gráficas para entidades distritales" actualizado y socializado
</t>
  </si>
  <si>
    <t xml:space="preserve">
_______________
02/06/2020
</t>
  </si>
  <si>
    <t xml:space="preserve">
_______________
14/09/2020
</t>
  </si>
  <si>
    <t xml:space="preserve">
- AP:24 Realizar verificación periódica y seguimiento de reportes de los contadores de las máquinas de CTP e impresión y hacer un comparativo con los trabajos de las entidades distritales solicitados.
- AP:24 Verificar periódicamente y hacer seguimiento del uso de planchas litográficas dentro del proceso de artes gráficas.
- AP:21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</si>
  <si>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</si>
  <si>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</si>
  <si>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</si>
  <si>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</si>
  <si>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</si>
  <si>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</si>
  <si>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ajustes,en caso contrario se envía correo para continuar con la elaboración del modelo de gestión TI.. Queda como evidencia correo electrónico, Proyecto PETI con observaciones o aprobacion.
-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aprobacion o las correspondientes observaciones para que realicen los ajustes. Queda como evidencia correo electrónico proyecto PETI con observaciones o aprobacion.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</si>
  <si>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</si>
  <si>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</si>
  <si>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</si>
  <si>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</si>
  <si>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</si>
  <si>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</si>
  <si>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</si>
  <si>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</si>
  <si>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 xml:space="preserve">-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
-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
-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
</t>
  </si>
  <si>
    <t>La valoración del riesgo después de controles quedó en escala de probabilidad RARA VEZ y el impacto bajo de catastrófico a MAYOR. En consecuencia deja el riesgo en zona resultante ALTA.</t>
  </si>
  <si>
    <t xml:space="preserve">
- Realizar la revisión integral del riesgo en sus causas, efectos y actividades de control.
- Realizar la revisión integral del riesgo en sus causas, efectos y actividades de control, según las observaciones y recomendaciones realizadas por la Oficina de Control Interno.
- 	
Fortalecer los procedimientos PR-187 y PR-116 con base en las metodologías y lineamientos nacionales y distritales vigentes.
AM: Nro. 2-2020 Actividad 2
_______________
- Realizar la revisión integral del riesgo en sus causas, efectos y actividades de control.
- Realizar la revisión integral del riesgo en sus causas, efectos y actividades de control, según las observaciones y recomendaciones realizadas por la Oficina de Control Interno.
</t>
  </si>
  <si>
    <t xml:space="preserve">
- Jefe de la OTIC
- Jefe de la OTIC
_______________
- Jefe de la OTIC
- Jefe de la OTIC
</t>
  </si>
  <si>
    <t xml:space="preserve">
- Ficha integral del riesgo
- Ficha integral del riesgo actualizada.
_______________
- Ficha integral del riesgo
- Ficha integral del riesgo actualizada.
</t>
  </si>
  <si>
    <t xml:space="preserve">
01/02/2021
01/02/2021
_______________
01/02/2021
01/02/2021
</t>
  </si>
  <si>
    <t xml:space="preserve">
30/04/2021
30/04/2021
_______________
30/04/2021
30/04/2021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</si>
  <si>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</si>
  <si>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</si>
  <si>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</si>
  <si>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</si>
  <si>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</si>
  <si>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</si>
  <si>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</si>
  <si>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</si>
  <si>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</si>
  <si>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</si>
  <si>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</si>
  <si>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 xml:space="preserve">-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
-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
</t>
  </si>
  <si>
    <t xml:space="preserve">-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
</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</si>
  <si>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</si>
  <si>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Solicitar a cada auditor interno al inicio de cada auditoria la manifestación de no estar incurso en conflicto de interés
- Realizar una socialización en el mes de marzo, acerca de las situaciones de corrupción que se pueden dar en  el desarrollo de trabajos de auditoria.
-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</si>
  <si>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</si>
  <si>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</si>
  <si>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01/01/2021
01/03/2021
01/01/2021
_______________
</t>
  </si>
  <si>
    <t xml:space="preserve">
31/12/2021
31/03/2021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</si>
  <si>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</si>
  <si>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</si>
  <si>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</si>
  <si>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</si>
  <si>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</si>
  <si>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</si>
  <si>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</si>
  <si>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</si>
  <si>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
-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
</t>
  </si>
  <si>
    <t xml:space="preserve">-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</si>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</sst>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2"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s>
  <fills count="2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00B050"/>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3">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ck">
        <color theme="4"/>
      </left>
      <right style="thick">
        <color theme="4"/>
      </right>
      <top style="thick">
        <color theme="4"/>
      </top>
      <bottom style="thick">
        <color theme="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8">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6" borderId="5"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textRotation="90"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6"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26"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6"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6"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6"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8"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2" fillId="0" borderId="5" xfId="0" quotePrefix="1" applyFont="1" applyBorder="1" applyAlignment="1" applyProtection="1">
      <alignment horizontal="justify" vertical="center" wrapText="1"/>
      <protection hidden="1"/>
    </xf>
    <xf numFmtId="0" fontId="0" fillId="0" borderId="16" xfId="0" applyBorder="1" applyAlignment="1" applyProtection="1">
      <alignment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wrapText="1"/>
      <protection hidden="1"/>
    </xf>
    <xf numFmtId="0" fontId="2" fillId="0" borderId="5" xfId="0" applyFont="1" applyBorder="1" applyAlignment="1" applyProtection="1">
      <alignment vertical="center" wrapText="1"/>
      <protection hidden="1"/>
    </xf>
    <xf numFmtId="0" fontId="2" fillId="0" borderId="0" xfId="0" applyFont="1" applyAlignment="1" applyProtection="1">
      <alignment horizontal="center" vertical="center" wrapText="1"/>
      <protection hidden="1"/>
    </xf>
    <xf numFmtId="1" fontId="2" fillId="0" borderId="5" xfId="0" applyNumberFormat="1" applyFont="1" applyBorder="1" applyAlignment="1" applyProtection="1">
      <alignment horizontal="center" vertical="center" wrapText="1"/>
      <protection hidden="1"/>
    </xf>
    <xf numFmtId="0" fontId="2" fillId="0" borderId="19" xfId="0" applyFont="1" applyBorder="1" applyAlignment="1" applyProtection="1">
      <alignment vertical="center" wrapText="1"/>
      <protection hidden="1"/>
    </xf>
    <xf numFmtId="0" fontId="2" fillId="0" borderId="14" xfId="0" applyFont="1" applyBorder="1" applyAlignment="1" applyProtection="1">
      <alignment vertical="center" wrapText="1"/>
      <protection hidden="1"/>
    </xf>
    <xf numFmtId="0" fontId="2" fillId="0" borderId="16" xfId="0" applyFont="1" applyBorder="1" applyAlignment="1" applyProtection="1">
      <alignment vertical="center" wrapText="1"/>
      <protection hidden="1"/>
    </xf>
    <xf numFmtId="0" fontId="2" fillId="0" borderId="15" xfId="0" applyFont="1" applyBorder="1" applyAlignment="1" applyProtection="1">
      <alignment vertical="center" wrapText="1"/>
      <protection hidden="1"/>
    </xf>
    <xf numFmtId="0" fontId="2" fillId="0" borderId="16" xfId="0" applyFont="1" applyBorder="1" applyAlignment="1" applyProtection="1">
      <alignment horizontal="justify" vertical="center" wrapText="1"/>
      <protection hidden="1"/>
    </xf>
    <xf numFmtId="0" fontId="13" fillId="22" borderId="16" xfId="0" applyFont="1" applyFill="1" applyBorder="1" applyAlignment="1" applyProtection="1">
      <alignment horizontal="center" vertical="center" wrapText="1"/>
      <protection hidden="1"/>
    </xf>
    <xf numFmtId="0" fontId="13" fillId="22" borderId="21" xfId="0" applyFont="1" applyFill="1" applyBorder="1" applyAlignment="1" applyProtection="1">
      <alignment horizontal="center" vertical="center" wrapText="1"/>
      <protection hidden="1"/>
    </xf>
    <xf numFmtId="0" fontId="18" fillId="13" borderId="32" xfId="0" applyFont="1" applyFill="1" applyBorder="1" applyAlignment="1" applyProtection="1">
      <alignment horizontal="center" vertical="center"/>
      <protection hidden="1"/>
    </xf>
    <xf numFmtId="0" fontId="18" fillId="14" borderId="32" xfId="0" applyFont="1" applyFill="1"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2" fillId="0" borderId="1" xfId="0" applyFont="1" applyBorder="1" applyAlignment="1" applyProtection="1">
      <alignment wrapText="1"/>
      <protection hidden="1"/>
    </xf>
    <xf numFmtId="0" fontId="2" fillId="0" borderId="3" xfId="0" applyFont="1" applyBorder="1" applyAlignment="1" applyProtection="1">
      <alignment wrapText="1"/>
      <protection hidden="1"/>
    </xf>
    <xf numFmtId="0" fontId="13" fillId="17" borderId="0" xfId="0" applyFont="1" applyFill="1" applyBorder="1" applyAlignment="1" applyProtection="1">
      <alignment vertical="center" wrapText="1"/>
      <protection hidden="1"/>
    </xf>
    <xf numFmtId="0" fontId="13" fillId="17" borderId="4" xfId="0" applyFont="1" applyFill="1" applyBorder="1" applyAlignment="1" applyProtection="1">
      <alignment vertical="center" wrapText="1"/>
      <protection hidden="1"/>
    </xf>
    <xf numFmtId="0" fontId="2" fillId="0" borderId="26" xfId="0" applyFont="1" applyBorder="1" applyAlignment="1" applyProtection="1">
      <alignment wrapText="1"/>
      <protection hidden="1"/>
    </xf>
    <xf numFmtId="0" fontId="13" fillId="24" borderId="6" xfId="0" applyFont="1" applyFill="1" applyBorder="1" applyAlignment="1" applyProtection="1">
      <alignment horizontal="center" vertical="center" wrapText="1"/>
      <protection hidden="1"/>
    </xf>
    <xf numFmtId="0" fontId="13" fillId="24" borderId="31"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22"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7" borderId="7" xfId="0" applyFont="1" applyFill="1" applyBorder="1" applyAlignment="1" applyProtection="1">
      <alignment horizontal="center" vertical="center" wrapText="1"/>
      <protection hidden="1"/>
    </xf>
    <xf numFmtId="0" fontId="13" fillId="27" borderId="6" xfId="0" applyFont="1" applyFill="1" applyBorder="1" applyAlignment="1" applyProtection="1">
      <alignment horizontal="center" vertical="center" wrapText="1"/>
      <protection hidden="1"/>
    </xf>
    <xf numFmtId="0" fontId="13" fillId="27" borderId="8" xfId="0" applyFont="1" applyFill="1" applyBorder="1" applyAlignment="1" applyProtection="1">
      <alignment horizontal="center" vertical="center" wrapText="1"/>
      <protection hidden="1"/>
    </xf>
    <xf numFmtId="0" fontId="13" fillId="27" borderId="9" xfId="0" applyFont="1" applyFill="1" applyBorder="1" applyAlignment="1" applyProtection="1">
      <alignment horizontal="center" vertical="center" wrapText="1"/>
      <protection hidden="1"/>
    </xf>
    <xf numFmtId="0" fontId="13" fillId="27" borderId="10" xfId="0" applyFont="1" applyFill="1" applyBorder="1" applyAlignment="1" applyProtection="1">
      <alignment horizontal="center" vertical="center" wrapText="1"/>
      <protection hidden="1"/>
    </xf>
    <xf numFmtId="0" fontId="13" fillId="27" borderId="11"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7"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2" fillId="24" borderId="19" xfId="0" applyFont="1" applyFill="1" applyBorder="1" applyAlignment="1" applyProtection="1">
      <alignment horizontal="center" wrapText="1"/>
      <protection hidden="1"/>
    </xf>
    <xf numFmtId="0" fontId="2" fillId="24" borderId="5" xfId="0" applyFont="1" applyFill="1" applyBorder="1" applyAlignment="1" applyProtection="1">
      <alignment horizontal="center" wrapText="1"/>
      <protection hidden="1"/>
    </xf>
    <xf numFmtId="0" fontId="2" fillId="24" borderId="14" xfId="0" applyFont="1" applyFill="1" applyBorder="1" applyAlignment="1" applyProtection="1">
      <alignment horizontal="center" wrapText="1"/>
      <protection hidden="1"/>
    </xf>
    <xf numFmtId="0" fontId="13" fillId="25" borderId="7" xfId="0" applyFont="1" applyFill="1" applyBorder="1" applyAlignment="1" applyProtection="1">
      <alignment horizontal="center" vertical="center" wrapText="1"/>
      <protection hidden="1"/>
    </xf>
    <xf numFmtId="0" fontId="13" fillId="25" borderId="6"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13" fillId="25" borderId="9"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1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48">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11</c:v>
                </c:pt>
                <c:pt idx="1">
                  <c:v>12</c:v>
                </c:pt>
                <c:pt idx="2">
                  <c:v>14</c:v>
                </c:pt>
                <c:pt idx="3">
                  <c:v>7</c:v>
                </c:pt>
                <c:pt idx="4">
                  <c:v>14</c:v>
                </c:pt>
                <c:pt idx="5">
                  <c:v>10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1612279632"/>
        <c:axId val="-1612285072"/>
      </c:barChart>
      <c:catAx>
        <c:axId val="-16122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2285072"/>
        <c:crosses val="autoZero"/>
        <c:auto val="1"/>
        <c:lblAlgn val="ctr"/>
        <c:lblOffset val="100"/>
        <c:noMultiLvlLbl val="0"/>
      </c:catAx>
      <c:valAx>
        <c:axId val="-1612285072"/>
        <c:scaling>
          <c:orientation val="minMax"/>
        </c:scaling>
        <c:delete val="1"/>
        <c:axPos val="l"/>
        <c:numFmt formatCode="General" sourceLinked="1"/>
        <c:majorTickMark val="none"/>
        <c:minorTickMark val="none"/>
        <c:tickLblPos val="nextTo"/>
        <c:crossAx val="-16122796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de Riesgos Institucional 2021 - Enfoque corrupción.xlsx]Dependencias_Procesos!TablaDinámica2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Dependencias_Procesos!$A$4:$A$21</c:f>
              <c:strCache>
                <c:ptCount val="17"/>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strCache>
            </c:strRef>
          </c:cat>
          <c:val>
            <c:numRef>
              <c:f>Dependencias_Procesos!$B$4:$B$21</c:f>
              <c:numCache>
                <c:formatCode>General</c:formatCode>
                <c:ptCount val="17"/>
                <c:pt idx="0">
                  <c:v>4</c:v>
                </c:pt>
                <c:pt idx="1">
                  <c:v>4</c:v>
                </c:pt>
                <c:pt idx="2">
                  <c:v>4</c:v>
                </c:pt>
                <c:pt idx="3">
                  <c:v>7</c:v>
                </c:pt>
                <c:pt idx="4">
                  <c:v>3</c:v>
                </c:pt>
                <c:pt idx="5">
                  <c:v>3</c:v>
                </c:pt>
                <c:pt idx="6">
                  <c:v>7</c:v>
                </c:pt>
                <c:pt idx="7">
                  <c:v>13</c:v>
                </c:pt>
                <c:pt idx="8">
                  <c:v>4</c:v>
                </c:pt>
                <c:pt idx="9">
                  <c:v>2</c:v>
                </c:pt>
                <c:pt idx="10">
                  <c:v>3</c:v>
                </c:pt>
                <c:pt idx="11">
                  <c:v>3</c:v>
                </c:pt>
                <c:pt idx="12">
                  <c:v>4</c:v>
                </c:pt>
                <c:pt idx="13">
                  <c:v>6</c:v>
                </c:pt>
                <c:pt idx="14">
                  <c:v>17</c:v>
                </c:pt>
                <c:pt idx="15">
                  <c:v>6</c:v>
                </c:pt>
                <c:pt idx="16">
                  <c:v>12</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1612278544"/>
        <c:axId val="-1612283984"/>
      </c:barChart>
      <c:catAx>
        <c:axId val="-161227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2283984"/>
        <c:crosses val="autoZero"/>
        <c:auto val="1"/>
        <c:lblAlgn val="ctr"/>
        <c:lblOffset val="100"/>
        <c:noMultiLvlLbl val="0"/>
      </c:catAx>
      <c:valAx>
        <c:axId val="-1612283984"/>
        <c:scaling>
          <c:orientation val="minMax"/>
        </c:scaling>
        <c:delete val="1"/>
        <c:axPos val="b"/>
        <c:numFmt formatCode="General" sourceLinked="1"/>
        <c:majorTickMark val="none"/>
        <c:minorTickMark val="none"/>
        <c:tickLblPos val="nextTo"/>
        <c:crossAx val="-161227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de Riesgos Institucional 2021 - Enfoque corrupción.xlsx]Dependencias_Procesos!TablaDinámica3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Dependencias_Procesos!$A$27:$A$48</c:f>
              <c:strCache>
                <c:ptCount val="21"/>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Recursos Físicos</c:v>
                </c:pt>
                <c:pt idx="12">
                  <c:v>Gestión de Seguridad y Salud en el Trabajo</c:v>
                </c:pt>
                <c:pt idx="13">
                  <c:v>Gestión de Servicios Administrativos</c:v>
                </c:pt>
                <c:pt idx="14">
                  <c:v>Gestión del Sistema Distrital de Servicio a la Ciudadanía</c:v>
                </c:pt>
                <c:pt idx="15">
                  <c:v>Gestión Documental Interna</c:v>
                </c:pt>
                <c:pt idx="16">
                  <c:v>Gestión Estratégica de Talento Humano</c:v>
                </c:pt>
                <c:pt idx="17">
                  <c:v>Gestión Financiera</c:v>
                </c:pt>
                <c:pt idx="18">
                  <c:v>Gestión Jurídica</c:v>
                </c:pt>
                <c:pt idx="19">
                  <c:v>Gestión, Administración y Soporte de infraestructura y Recursos tecnológicos</c:v>
                </c:pt>
                <c:pt idx="20">
                  <c:v>Internacionalización de Bogotá</c:v>
                </c:pt>
              </c:strCache>
            </c:strRef>
          </c:cat>
          <c:val>
            <c:numRef>
              <c:f>Dependencias_Procesos!$B$27:$B$48</c:f>
              <c:numCache>
                <c:formatCode>General</c:formatCode>
                <c:ptCount val="21"/>
                <c:pt idx="0">
                  <c:v>3</c:v>
                </c:pt>
                <c:pt idx="1">
                  <c:v>3</c:v>
                </c:pt>
                <c:pt idx="2">
                  <c:v>4</c:v>
                </c:pt>
                <c:pt idx="3">
                  <c:v>7</c:v>
                </c:pt>
                <c:pt idx="4">
                  <c:v>4</c:v>
                </c:pt>
                <c:pt idx="5">
                  <c:v>3</c:v>
                </c:pt>
                <c:pt idx="6">
                  <c:v>6</c:v>
                </c:pt>
                <c:pt idx="7">
                  <c:v>5</c:v>
                </c:pt>
                <c:pt idx="8">
                  <c:v>4</c:v>
                </c:pt>
                <c:pt idx="9">
                  <c:v>2</c:v>
                </c:pt>
                <c:pt idx="10">
                  <c:v>4</c:v>
                </c:pt>
                <c:pt idx="11">
                  <c:v>4</c:v>
                </c:pt>
                <c:pt idx="12">
                  <c:v>5</c:v>
                </c:pt>
                <c:pt idx="13">
                  <c:v>5</c:v>
                </c:pt>
                <c:pt idx="14">
                  <c:v>12</c:v>
                </c:pt>
                <c:pt idx="15">
                  <c:v>8</c:v>
                </c:pt>
                <c:pt idx="16">
                  <c:v>8</c:v>
                </c:pt>
                <c:pt idx="17">
                  <c:v>6</c:v>
                </c:pt>
                <c:pt idx="18">
                  <c:v>4</c:v>
                </c:pt>
                <c:pt idx="19">
                  <c:v>2</c:v>
                </c:pt>
                <c:pt idx="20">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1612288880"/>
        <c:axId val="-1612285616"/>
      </c:barChart>
      <c:catAx>
        <c:axId val="-161228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2285616"/>
        <c:crosses val="autoZero"/>
        <c:auto val="1"/>
        <c:lblAlgn val="ctr"/>
        <c:lblOffset val="100"/>
        <c:noMultiLvlLbl val="0"/>
      </c:catAx>
      <c:valAx>
        <c:axId val="-1612285616"/>
        <c:scaling>
          <c:orientation val="minMax"/>
        </c:scaling>
        <c:delete val="1"/>
        <c:axPos val="b"/>
        <c:numFmt formatCode="General" sourceLinked="1"/>
        <c:majorTickMark val="none"/>
        <c:minorTickMark val="none"/>
        <c:tickLblPos val="nextTo"/>
        <c:crossAx val="-1612288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322356</xdr:colOff>
      <xdr:row>11</xdr:row>
      <xdr:rowOff>86659</xdr:rowOff>
    </xdr:from>
    <xdr:to>
      <xdr:col>16</xdr:col>
      <xdr:colOff>735106</xdr:colOff>
      <xdr:row>11</xdr:row>
      <xdr:rowOff>369421</xdr:rowOff>
    </xdr:to>
    <xdr:sp macro="" textlink="">
      <xdr:nvSpPr>
        <xdr:cNvPr id="3" name="Rectángulo 2">
          <a:extLst>
            <a:ext uri="{FF2B5EF4-FFF2-40B4-BE49-F238E27FC236}">
              <a16:creationId xmlns:a16="http://schemas.microsoft.com/office/drawing/2014/main" id="{4C72E575-9A01-47AC-A557-14B1EB1D916D}"/>
            </a:ext>
          </a:extLst>
        </xdr:cNvPr>
        <xdr:cNvSpPr/>
      </xdr:nvSpPr>
      <xdr:spPr>
        <a:xfrm>
          <a:off x="11799981" y="3452159"/>
          <a:ext cx="412750" cy="282762"/>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106456</xdr:colOff>
      <xdr:row>10</xdr:row>
      <xdr:rowOff>46130</xdr:rowOff>
    </xdr:from>
    <xdr:to>
      <xdr:col>12</xdr:col>
      <xdr:colOff>62752</xdr:colOff>
      <xdr:row>12</xdr:row>
      <xdr:rowOff>89647</xdr:rowOff>
    </xdr:to>
    <xdr:sp macro="" textlink="">
      <xdr:nvSpPr>
        <xdr:cNvPr id="4" name="Rectángulo 3">
          <a:extLst>
            <a:ext uri="{FF2B5EF4-FFF2-40B4-BE49-F238E27FC236}">
              <a16:creationId xmlns:a16="http://schemas.microsoft.com/office/drawing/2014/main" id="{A84054FF-E669-4943-839D-92BACE5B77B1}"/>
            </a:ext>
          </a:extLst>
        </xdr:cNvPr>
        <xdr:cNvSpPr/>
      </xdr:nvSpPr>
      <xdr:spPr>
        <a:xfrm>
          <a:off x="7663703" y="3255495"/>
          <a:ext cx="1471331" cy="671046"/>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1047750</xdr:colOff>
      <xdr:row>11</xdr:row>
      <xdr:rowOff>285750</xdr:rowOff>
    </xdr:from>
    <xdr:to>
      <xdr:col>11</xdr:col>
      <xdr:colOff>666750</xdr:colOff>
      <xdr:row>13</xdr:row>
      <xdr:rowOff>206375</xdr:rowOff>
    </xdr:to>
    <xdr:cxnSp macro="">
      <xdr:nvCxnSpPr>
        <xdr:cNvPr id="10" name="Conector recto de flecha 9">
          <a:extLst>
            <a:ext uri="{FF2B5EF4-FFF2-40B4-BE49-F238E27FC236}">
              <a16:creationId xmlns:a16="http://schemas.microsoft.com/office/drawing/2014/main" id="{094BDF1F-7C57-4784-8571-F0A5D8713AD2}"/>
            </a:ext>
          </a:extLst>
        </xdr:cNvPr>
        <xdr:cNvCxnSpPr/>
      </xdr:nvCxnSpPr>
      <xdr:spPr>
        <a:xfrm flipH="1">
          <a:off x="5651500" y="3651250"/>
          <a:ext cx="2540000" cy="555625"/>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317500</xdr:colOff>
      <xdr:row>11</xdr:row>
      <xdr:rowOff>79375</xdr:rowOff>
    </xdr:from>
    <xdr:to>
      <xdr:col>16</xdr:col>
      <xdr:colOff>730250</xdr:colOff>
      <xdr:row>11</xdr:row>
      <xdr:rowOff>365125</xdr:rowOff>
    </xdr:to>
    <xdr:sp macro="" textlink="">
      <xdr:nvSpPr>
        <xdr:cNvPr id="14" name="Rectángulo 13">
          <a:extLst>
            <a:ext uri="{FF2B5EF4-FFF2-40B4-BE49-F238E27FC236}">
              <a16:creationId xmlns:a16="http://schemas.microsoft.com/office/drawing/2014/main" id="{643260BD-60E9-4EBE-B8BE-1E0DDE9A3811}"/>
            </a:ext>
          </a:extLst>
        </xdr:cNvPr>
        <xdr:cNvSpPr/>
      </xdr:nvSpPr>
      <xdr:spPr>
        <a:xfrm>
          <a:off x="11795125" y="3444875"/>
          <a:ext cx="412750" cy="285750"/>
        </a:xfrm>
        <a:prstGeom prst="rect">
          <a:avLst/>
        </a:prstGeom>
        <a:noFill/>
        <a:ln w="38100">
          <a:solidFill>
            <a:srgbClr val="00B0F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53788</xdr:colOff>
      <xdr:row>10</xdr:row>
      <xdr:rowOff>62754</xdr:rowOff>
    </xdr:from>
    <xdr:to>
      <xdr:col>12</xdr:col>
      <xdr:colOff>107577</xdr:colOff>
      <xdr:row>14</xdr:row>
      <xdr:rowOff>71718</xdr:rowOff>
    </xdr:to>
    <xdr:sp macro="" textlink="">
      <xdr:nvSpPr>
        <xdr:cNvPr id="2" name="Rectángulo 1">
          <a:extLst>
            <a:ext uri="{FF2B5EF4-FFF2-40B4-BE49-F238E27FC236}">
              <a16:creationId xmlns:a16="http://schemas.microsoft.com/office/drawing/2014/main" id="{18CFAD0F-DD62-48A1-B68D-F698C2335589}"/>
            </a:ext>
          </a:extLst>
        </xdr:cNvPr>
        <xdr:cNvSpPr/>
      </xdr:nvSpPr>
      <xdr:spPr>
        <a:xfrm>
          <a:off x="4652682" y="3290048"/>
          <a:ext cx="4527177" cy="1272988"/>
        </a:xfrm>
        <a:prstGeom prst="rect">
          <a:avLst/>
        </a:prstGeom>
        <a:noFill/>
        <a:ln w="5715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00000000-000A-0000-FFFF-FFFF00000000}">
  <cacheSource type="worksheet">
    <worksheetSource ref="A11:CL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90.524326041668" createdVersion="6" refreshedVersion="6" minRefreshableVersion="3" recordCount="102" xr:uid="{00000000-000A-0000-FFFF-FFFF01000000}">
  <cacheSource type="worksheet">
    <worksheetSource ref="A11:CK35" sheet="Mapa_Proceso"/>
  </cacheSource>
  <cacheFields count="89">
    <cacheField name="Proceso" numFmtId="0">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Omisión"/>
        <s v="Errores (fallas o deficiencias)"/>
        <s v="Realización de cobros indebidos"/>
        <s v="Supervisión inapropiada"/>
        <s v="Incumplimiento legal"/>
        <s v="Desvío de recursos físicos o económicos"/>
        <s v="Interrupciones"/>
        <s v="Uso indebido de información privilegiada"/>
        <s v="Exceso de las facultades otorgadas"/>
        <s v="Incumplimiento total de compromiso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oderado (3)"/>
        <s v="Menor (2)"/>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4">
        <s v="Rara vez (1)"/>
        <s v="Improbable (2)"/>
        <s v="Probable (4)"/>
        <s v="Posible (3)"/>
      </sharedItems>
    </cacheField>
    <cacheField name="Impacto final" numFmtId="0">
      <sharedItems count="5">
        <s v="Menor (2)"/>
        <s v="Catastrófico (5)"/>
        <s v="Insignificante (1)"/>
        <s v="Moderado (3)"/>
        <s v="Mayor (4)"/>
      </sharedItems>
    </cacheField>
    <cacheField name="Valoración final" numFmtId="0">
      <sharedItems count="4">
        <s v="Baja"/>
        <s v="Extrema"/>
        <s v="Moderada"/>
        <s v="Alt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9-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9-0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9-01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9-03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9-02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9-11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90.525027777781" createdVersion="6" refreshedVersion="6" minRefreshableVersion="3" recordCount="102" xr:uid="{00000000-000A-0000-FFFF-FFFF02000000}">
  <cacheSource type="worksheet">
    <worksheetSource ref="A11:CL35" sheet="Mapa_Proceso"/>
  </cacheSource>
  <cacheFields count="90">
    <cacheField name="Proceso" numFmtId="0">
      <sharedItems count="22">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Gestión del Sistema Distrital de Servicio a la Ciudadanía"/>
        <s v="Internacionalización de Bogotá"/>
        <s v="Asistencia, atención y reparación integral a víctimas del conflicto armado e implementación de acciones de memoria, paz y reconciliación en Bogotá"/>
        <s v="Gestión de Políticas Públicas Distritales" u="1"/>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9-01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9-03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9-01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9-03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9-02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9-11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Dirección Distrital de Archivo de Bogotá"/>
        <s v=" Oficina Asesora de Jurídica"/>
        <s v="Dirección de Talento Humano"/>
        <s v="Subdirección Financiera"/>
        <s v="Subsecretaría de Servicio a la Ciudadanía"/>
        <s v="Dirección Distrital de Relaciones Internacionales"/>
        <s v="Alta Consejería para los Derechos de las Víctimas, la Paz y la Reconciliación"/>
        <s v="Subsecretaría Técnic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s v="Asesoría Técnica y Proyectos en Materia TIC"/>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11/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x v="3"/>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x v="4"/>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y establecer relaciones estratégicas para su divulgación."/>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4"/>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3"/>
    <x v="2"/>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x v="4"/>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x v="4"/>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Insignificante (1)"/>
    <s v="Insignificante (1)"/>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s v=""/>
    <s v="_x000a__x000a__x000a__x000a_"/>
    <s v=""/>
    <s v=""/>
    <s v="_x000a__x000a__x000a__x000a_"/>
    <s v=""/>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x v="6"/>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x v="4"/>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4"/>
    <s v="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4"/>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x v="2"/>
    <s v="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x v="4"/>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enor (2)"/>
    <s v="Mayor (4)"/>
    <s v="Moderado (3)"/>
    <s v="Mayor (4)"/>
    <s v="Mayor (4)"/>
    <x v="0"/>
    <x v="0"/>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_x000a__x000a_"/>
    <s v="Moderado_x000a_Moderado_x000a_Moderado_x000a_Moderado_x000a__x000a__x000a__x000a__x000a__x000a_"/>
    <s v="Moderado_x000a_Fuerte_x000a_Fuerte_x000a_Fuerte_x000a__x000a__x000a__x000a__x000a__x000a_"/>
    <s v="Moderado_x000a_Moderado_x000a_Moderado_x000a_Moderado_x000a__x000a__x000a__x000a__x000a__x000a_"/>
    <s v="Moderado"/>
    <s v="Todos"/>
    <x v="0"/>
    <x v="3"/>
    <x v="2"/>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8/2020_x000a_31/08/2020_x000a_31/08/2020_x000a_31/08/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de sostenimiento y mejora del Sistema de Gestión"/>
    <x v="1"/>
    <s v="en  la ejecución del plan  sostenimiento y mejora del sistema de gestión"/>
    <x v="0"/>
    <s v="Cumplimiento"/>
    <s v="- 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1"/>
    <s v="Insignificante (1)"/>
    <s v="Moderado (3)"/>
    <s v="Menor (2)"/>
    <s v="Moderado (3)"/>
    <s v="Moderado (3)"/>
    <s v="Mayor (4)"/>
    <x v="0"/>
    <x v="1"/>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ros. 221 Auditorías como control preventivo y Nro. 222-revisión y ajuste de las tipologías de riesgos._x000a__x000a_Se cambia de Estratégico a Cumplimiento teniendo en cuenta la categoría y que  involucra  la ejecución del plan sostenimiento y mejora del sistema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_x000a__x000a_"/>
    <s v="Moderado_x000a_Moderado_x000a__x000a__x000a__x000a__x000a__x000a__x000a__x000a_"/>
    <s v="Moderado_x000a_Moderado_x000a__x000a__x000a__x000a__x000a__x000a__x000a__x000a_"/>
    <s v="Moderado_x000a_Moderado_x000a__x000a__x000a__x000a__x000a__x000a__x000a__x000a_"/>
    <s v="Moderado"/>
    <s v="Todos"/>
    <x v="0"/>
    <x v="3"/>
    <x v="2"/>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8/2020_x000a_31/08/2020_x000a_31/07/2020_x000a__x000a_31/08/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4"/>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3"/>
    <x v="2"/>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1"/>
    <s v="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1"/>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ón en el Software Emlaze comparando ordenes recibidas con el avance reportado._x000a__x000a__x000a__x000a__x000a__x000a__x000a__x000a__x000a__x000a_________________x000a__x000a_- AP:21 Complementar (Act.10) del procedimiento 2213300PR-098 con el seguimiento de la producció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é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laborar el Registro Distrital publicando los actos administrativos en el "/>
    <x v="7"/>
    <s v="con la publicación oportuna e íntegra de los actos administrativos (Registro Distrital)"/>
    <x v="0"/>
    <s v="Cumplimient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2"/>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ns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é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ía de Trámites y socialización con usuarios internos._x000a_- AP:22 Socializar con las entidades, organismos y ó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écnico operativo 314-04_x000a_- Técnico operativo 314-04_x000a_- Técnico operativo 314-04_x000a__x000a__x000a__x000a__x000a__x000a__x000a__x000a_________________x000a__x000a__x000a__x000a__x000a__x000a__x000a__x000a__x000a__x000a__x000a_"/>
    <s v="- Estrategia de socialización._x000a_- Evidencias de la actualización en SUIT y Guí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8"/>
    <s v="durante la recepción y almacenamiento de insumos, repuestos y/o sobrantes que se pueden reciclar y producto terminado, con el fin de obtener dádivas o beneficio a nombre propio"/>
    <x v="1"/>
    <s v="Financier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Menor (2)"/>
    <s v="Moderado (3)"/>
    <s v="Mayor (4)"/>
    <s v="Mayor (4)"/>
    <s v="Insignificante (1)"/>
    <s v="Menor (2)"/>
    <x v="1"/>
    <x v="1"/>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1"/>
    <x v="1"/>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transitoriamente los insumos, elaborar los impresos de acuerdo a las características técnicas requeridas y entregar los productos elaborados, ejecutar el plan de acción y programa de producción."/>
    <x v="8"/>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Insignificante (1)"/>
    <s v="Insignificante (1)"/>
    <s v="Insignificante (1)"/>
    <s v="Insignificante (1)"/>
    <x v="1"/>
    <x v="1"/>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x v="0"/>
    <x v="1"/>
    <x v="1"/>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tware con el fin de administrar té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écnico_x000a_- Profesional Universitario 219-09-Asesor-Subdirector Técnico_x000a_- Asesor-Profesional universitario 219-09-Subdirector Técnico_x000a_- Subdirector té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álisis de su verificación._x000a_- Reporte de planchas usadas y aná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1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x v="9"/>
    <s v="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 producción por daño, le pondrán el formato &quot;Fuera de servicio&quot;. Queda como evidencia el Cronograma de mantenimiento, formato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 (Actividad 2) indica que Profesional universitario o auxiliar administrativo de coordinación de producción, autorizado(a) por Subdirector(a) de Imprenta, cada vez que se proyecte una respuesta de solicitud de cuantificación Si  la  Subdirección  de  Imprenta  Distrital  por alto    volumen    de    trabajo,    por    tiempo requerido    para    la    entrega,    u    otras especificaciones técnicas,  no le es posible atender el respectivo requerimiento. La(s) fuente(s) de información utilizadas es(son) la programación de la producción. En caso de evidenciar observaciones, desviaciones o diferencias, deberá informarlo por escrito al solicitante que no esta en capacitada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x v="3"/>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écnico_x000a__x000a__x000a__x000a__x000a__x000a__x000a__x000a_"/>
    <s v="_x000a_- Registro lista de verificación de requisitos FT-128 diligenciado._x000a__x000a__x000a__x000a__x000a__x000a__x000a__x000a__x000a_________________x000a__x000a__x000a_- Registro de reunión de producción FT-836 diligenciado._x000a__x000a__x000a__x000a__x000a__x000a__x000a__x000a_"/>
    <s v="_x000a_14/08/2019_x000a__x000a__x000a__x000a__x000a__x000a__x000a__x000a__x000a_________________x000a__x000a__x000a_14/08/2019_x000a__x000a__x000a__x000a__x000a__x000a__x000a__x000a_"/>
    <s v="_x000a_18/01/2021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écnico._x000a_- Profesional Especializado 222-30- Subdirector Técnico._x000a_- Profesional universitario 219-09- Subdirector Técnico._x000a__x000a__x000a__x000a__x000a__x000a__x000a__x000a_________________x000a__x000a__x000a__x000a__x000a__x000a__x000a__x000a__x000a__x000a__x000a_"/>
    <s v="- Análisis del Stock mí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 _x000a_- Registros formalizados._x000a_- Procedimiento actualizado PR-116 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3"/>
    <s v="en la verificación del registro de activos de información"/>
    <x v="0"/>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9 indica que El Oficial de Seguridad de la Información., autorizado(a) por Jefe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para el inventario, clasificación, etiquetado de información, protección de datos personales y análisis de riesgos de los activos de información (2213200-GS-004).. La(s) fuente(s) de información utilizadas es(son) Registro de información del formato 2213200-FT-367 “Identificación, Valoración y Planes de Tratamiento a los Activos de Información”. En caso de evidenciar observaciones, desviaciones o diferencias, Si se encuentran inconsistencias, se informará mediante memorando electrónico al responsable del proceso, para que se realice los ajustes correspondiente. Queda como evidencia Identificación, valoración y planes de tratamiento de los Activos de información 2213200-FT-367 y Memorando 2211600-FT-011 solicitud de ajus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13: indica que Oficial de Seguridad de la Información y la Dependencia responsable, autorizado(a) por El Jefe de la Oficina de Tecnologías de la Información y las Comunicaciones, anualmente Verifica las evidencias de la aplicación de los controles definidos por responsable del proceso o responsable designado . La(s) fuente(s) de información utilizadas es(son)  el registro de “Identificación, Valoración y Planes de Tratamiento a los Activos de Información”, las evidencias de los Información”, las evidencias de los controles. . En caso de evidenciar observaciones, desviaciones o diferencias, En caso de evidenciar observaciones, desviaciones o diferencias en la ejecución de los controles se remitirá el informe de resultado a la dependencia con el fin de que se realicen los respectivos ajustes en el próximo levantamiento de activos de información. Queda como evidencia Memorando 2211600-FT-011 Con Informe Resultado de Seguimiento a Controles de Mitigación de Riesgos asociados a cada Activo de Información e Identificación, valoración y planes de tratamiento de los Activos de información 2213200-FT-367._x000a_- Seguimiento plan de tratamiento (PR-187) PC #14 indica que Responsable Proceso y/o Responsable Designado y el Oficial de Seguridad de la Información, autorizado(a) por El Jefe de la Oficina de Tecnologías de la Información y las Comunicaciones, anualmente Verifica el cumplimiento de las actividades que componen el plan de mitigación definido para el riesgo y las evidencias correspondientes. . La(s) fuente(s) de información utilizadas es(son) plan de mitigación y las evidencias que dan cuenta de la ejecución de las acciones. En caso de evidenciar observaciones, desviaciones o diferencias,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Memorando 2211600-FT-011 Solicitando Entrega de la Evidencias a las Actividades Ejecutadas durante e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 _x0009__x000a_Fortalecer los procedimientos PR-187 y PR-116 con base en las metodologías y lineamientos nacionales y distritales vigentes._x000a__x000a_AM: Nro. 2-2020 Actividad 2_x000a__x000a__x000a__x000a__x000a__x000a__x000a__x000a_"/>
    <s v="- Jefe de la OTIC_x000a__x000a__x000a__x000a__x000a__x000a__x000a__x000a__x000a__x000a_________________x000a__x000a_- Jefe de la OTIC_x000a_- Jefe de la OTIC_x000a__x000a__x000a__x000a__x000a__x000a__x000a__x000a_"/>
    <s v="- PR-187actualizado._x000a__x000a__x000a__x000a__x000a__x000a__x000a__x000a__x000a__x000a_________________x000a__x000a_- PR-187actualizado._x000a_- PR-187actualizado._x000a__x000a__x000a__x000a__x000a__x000a__x000a__x000a_"/>
    <s v="01/04/2020_x000a__x000a__x000a__x000a__x000a__x000a__x000a__x000a__x000a__x000a_________________x000a__x000a_01/04/2020_x000a_01/04/2020_x000a__x000a__x000a__x000a__x000a__x000a__x000a__x000a_"/>
    <s v="31/07/2020_x000a__x000a__x000a__x000a__x000a__x000a__x000a__x000a__x000a__x000a_________________x000a__x000a_31/07/2020_x000a_31/07/2020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x v="3"/>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 Registros formalizados.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8/2020_x000a_31/08/2020_x000a_31/08/2020_x000a_31/08/2020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x v="6"/>
    <s v="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Desarrollar y ejecutar los cursos y/o diplomados de formación para las servidoras y servidores públicos"/>
    <x v="4"/>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Estructurar, coordinar y orientar la implementación de estrategias para el fortalecimiento de la administración y la gestión pública de las entidades y organismos distritales."/>
    <x v="4"/>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Gestionar los recursos necesarios para el ingreso a bodega y registro en los inventarios de los bienes objeto de solicitud."/>
    <x v="4"/>
    <s v="en  el ingreso, suministro y baja  de bienes de consumo, consumo controlado y devolutivo de los inventarios de la entidad"/>
    <x v="0"/>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ayor (4)"/>
    <s v="Moderado (3)"/>
    <s v="Insignificante (1)"/>
    <s v="Moderado (3)"/>
    <x v="0"/>
    <x v="0"/>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Preparar y generar la cuenta mensual de almacén con destino a la Subdirección Financiera"/>
    <x v="4"/>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Programar el seguimiento y control de bienes"/>
    <x v="4"/>
    <s v="en el seguimiento y control de la información de los bienes de propiedad de la entidad"/>
    <x v="0"/>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Seguimiento y control de la información de los bienes de propiedad de la entidad"/>
    <x v="8"/>
    <s v="durante el seguimiento y control de la información de los bienes de propiedad de la entidad"/>
    <x v="1"/>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4"/>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4"/>
    <x v="3"/>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4"/>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3"/>
    <x v="2"/>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8"/>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3"/>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4"/>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2"/>
    <x v="2"/>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laborar y revisar los actos administrativos que deba suscribir la entidad, en concordancia con los lineamientos técnicos y normativos."/>
    <x v="4"/>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Emitir los conceptos jurídicos y absolver las consultas que en materia jurídica sean competencia de la Secretaría General, o que surjan en desarrollo de sus funciones"/>
    <x v="4"/>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Jurídica"/>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gestión  y soporte de los recursos de la Infraestructura tecnológica de la secretaria general"/>
    <x v="4"/>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La(s) fuente(s) de información utilizadas es(son) Registro de solicitud de servicios TIC en la Secretaría General. En caso de evidenciar observaciones, desviaciones o diferencias, se debe devolver el formato y se cierra la solicitud. Queda como evidencia solicitud de servicios TIC en la Secretaría General, Sistema de gestión de servicios._x000a_- (PR-272 PC#1)  indica que el profesional de la Oficina de Tecnologías de la Información, autorizado(a) por Jefe de la Oficina TIC´s,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Queda como evidencia Log de eventos._x000a_- (PR-273 PC# 4)  indica que el profesional de la Oficina de Tecnologías de la Información, autorizado(a) por Jefe de la Oficina TIC´s,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En caso de evidenciar observaciones, desviaciones o diferencias, se corrige cualquier situación anormal identificada. Queda como evidencia log de bases de dat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 (PR-109 PC#4) indica que el profesional de la Oficina de Tecnologías de la Información,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06/09/2020_x000a__x000a__x000a__x000a_________________x000a__x000a_31/08/2020_x000a_31/08/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Administración  y/o gestión de los recursos de la Infraestructura tecnológica de la secretaria general"/>
    <x v="11"/>
    <s v="durante la Administración  y/o gestión de los recursos de la Infraestructura tecnológica de la secretaria general"/>
    <x v="1"/>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_x000a__x000a__x000a__x000a_________________x000a__x000a_31/08/2020_x000a_31/08/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diagnóstico basado en la aplicación de estándares mínimos del Sistema de Gestión de Seguridad y Salud en el Trabajo y mantener actualizado el marco normativo."/>
    <x v="3"/>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Actualizar la Identificación de peligros y valoración de riesgos"/>
    <x v="3"/>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2"/>
    <x v="2"/>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enor (2)"/>
    <s v="Moderado (3)"/>
    <s v="Menor (2)"/>
    <s v="Menor (2)"/>
    <s v="Insignificante (1)"/>
    <s v="Moderado (3)"/>
    <x v="2"/>
    <x v="2"/>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2"/>
    <x v="2"/>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enor (2)"/>
    <s v="Insignificante (1)"/>
    <s v="Menor (2)"/>
    <s v="Insignificante (1)"/>
    <s v="Insignificante (1)"/>
    <s v="Menor (2)"/>
    <x v="3"/>
    <x v="2"/>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2"/>
    <x v="2"/>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6) &quot;Formulación, ejecución y seguimiento al Plan Institucional de Gestión Ambiental - PIGA &quot; indica que la Mesa técnica de Apoyo en Gestión Ambiental y el Comité Institucional de Gestión y Desempeño, autorizado(a) por la Resolución 494 de 2019, cada cuatro años revisan que 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se aprueba el plan. Queda como evidencia Plan Institucional de Gestión ambiental –PIGA (Aprobado), Acta 2211600-FT-008: Mesa Técnica de apoyo en Gestión Ambiental y Acta 2211600-FT-008: Comité Institucional de Gestión y Desempeño Alcaldía Mayor de Bogotá D.C._x000a_- PR -203 (PC # 7) &quot;Formulación, ejecución y seguimiento al Plan Institucional de Gestión Ambiental - PIGA &quot; indica que La Mesa técnica de Apoyo en Gestión Ambiental y el Comité Institucional de Gestión y Desempeño, autorizado(a) por la Resolución 494 de 2019, anualmente revisa que el Plan de Acción anual d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queda el PIGA aprobado. Queda como evidencia Plan de acción anual del Plan Institucional de Gestión ambiental –PIGA (Aprobado), Acta 2211600-FT-008: Mesa Técnica de apoyo en Gestión Ambiental y Acta 2211600-FT-008: Comité Institucional de Gestión y Desempeño Alcaldía Mayor de Bogotá D.C..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en caso contrario queda aprobada. Queda como evidencia Acta 2211600-FT-008 o Evidencia de reunión 2213100-FT-449 de la verificación y aprobación de la Matriz de aspectos y potenciales impactos ambientales y la Matriz de riesgo ambiental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 -203 (PC # 14)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Interlocutores PIGA realizarán los ajustes pertinentes, los cuales serán presentados en la siguiente Mesa Técnic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 Director(a) Administrativos y Financiero_x000a__x000a__x000a__x000a__x000a__x000a__x000a__x000a_________________x000a__x000a_- Director(a) Administrativos y Financiero_x000a__x000a__x000a__x000a__x000a__x000a__x000a__x000a__x000a_"/>
    <s v="- Propuesta de procedimiento_x000a_- Propuesta de procedimiento_x000a_- Propuesta de procedimiento_x000a__x000a__x000a__x000a__x000a__x000a__x000a__x000a_________________x000a__x000a_- Propuesta de procedimiento_x000a__x000a__x000a__x000a__x000a__x000a__x000a__x000a__x000a_"/>
    <s v="02/11/2018_x000a_02/11/2018_x000a_02/11/2018_x000a__x000a__x000a__x000a__x000a__x000a__x000a__x000a_________________x000a__x000a_02/11/2018_x000a__x000a__x000a__x000a__x000a__x000a__x000a__x000a__x000a_"/>
    <s v="31/08/2020_x000a_31/08/2020_x000a_31/08/2020_x000a__x000a__x000a__x000a__x000a__x000a__x000a__x000a_________________x000a__x000a_31/08/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31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apoyo administrativo "/>
    <x v="4"/>
    <s v="en la prestación de servicios de apoyo administrativo"/>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5) &quot;Administración del parque automotor&quot;: indica que el Profesional o técnico de la Subdirección de Servicios Administrativos, autorizado(a) por el/la Subdirector(a) de Servicios Administrativos, cada vez que se realice un mantenimiento verifica su cumplimiento conforme con lo solicitado. La(s) fuente(s) de información utilizadas es(son) la remisión y/o autorización del mantenimiento. En caso de evidenciar observaciones, desviaciones o diferencias, el profesional o técnico solicita al taller contratado la intervención necesaria, en caso contrario lo recibe a satisfacción. Queda como evidencia el “Acta de entrega y recibido a satisfacción”._x000a_- PR-152 (Act. #8) &quot;Administración del parque automotor&quot;: indica que el auxiliar Administrativo, autorizado(a) por el/la Subdirector(a) de Servicios Administrativos, cada vez que reciba la factura  verifica contra la información de las colillas de tanqueo. La(s) fuente(s) de información utilizadas es(son) el Sistema Hoja de Vida de Vehículos. En caso de evidenciar observaciones, desviaciones o diferencias, el auxiliar administrativo solicita por correo electrónico al área de facturación los ajustes necesarios, en caso contrario se registra la información en el sistema. Queda como evidencia la información en el Sistema Hoja de Vida de Vehículos y correo electrónico de observaciones._x000a_- PR-363 (PC 5) &quot;Uso de Espacios&quot; indica que el profesional, técnico operativo o auxiliar administrativo de la sede, autorizado(a) por el/la Subdirector(a)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3"/>
    <x v="0"/>
    <x v="2"/>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 AP:# 39(ACT.2 ): Realizar la revisión y propuesta al procedimiento prestación de servicios administrativos y demás documentos asociados._x000a_- AP:# 39(ACT.2 ): Realizar la revisión y propuesta al procedimiento prestación de servicios administrativos y demás documentos asociados.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Propuesta de procedimiento prestación de servicios administrativos_x000a_- Publicación de documentos en aplicativo SIG_x000a_- Talleres ejecutados_x000a__x000a__x000a__x000a__x000a__x000a__x000a__x000a_________________x000a__x000a_- Propuesta de procedimiento prestación de servicios administrativos_x000a_- Propuesta de procedimiento prestación de servicios administrativos_x000a_- Propuesta de procedimiento_x000a_- Propuesta de procedimiento_x000a_- Propuesta de procedimiento_x000a__x000a__x000a__x000a__x000a_"/>
    <s v="21/09/2018_x000a_21/09/2018_x000a_21/09/2018_x000a__x000a__x000a__x000a__x000a__x000a__x000a__x000a_________________x000a__x000a_21/09/2018_x000a_21/09/2018_x000a_02/11/2018_x000a_02/11/2018_x000a_02/11/2018_x000a__x000a__x000a__x000a__x000a_"/>
    <s v="31/07/2020_x000a_31/07/2020_x000a_22/07/2020_x000a__x000a__x000a__x000a__x000a__x000a__x000a__x000a_________________x000a__x000a_31/07/2020_x000a_31/07/2020_x000a_31/08/2020_x000a_31/08/2020_x000a_31/08/2020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31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x v="4"/>
    <s v="en la legalización de adquisición de bienes y/o servicios"/>
    <x v="0"/>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2"/>
    <x v="2"/>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Realizar la adquisición del bien o servicio y su legalización "/>
    <x v="8"/>
    <s v="en la administración de la caja menor"/>
    <x v="1"/>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1/08/2020_x000a_31/08/2020_x000a_31/12/2020_x000a__x000a__x000a__x000a__x000a__x000a__x000a__x000a_________________x000a__x000a_31/08/2020_x000a_31/08/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Prestar los servicios de mantenimiento de las edificaciones, maquinaria y equipos de la Entidad."/>
    <x v="4"/>
    <s v="en el mantenimiento de las edificaciones, maquinaria y equipos de la Entidad"/>
    <x v="0"/>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Servicios Administrativos_x000a_- Subdirector Servicios Administrativos_x000a_- Subdirector Servicios Administrativos_x000a__x000a__x000a__x000a__x000a__x000a__x000a__x000a_________________x000a__x000a_- Subdirector Servicios Administrativos_x000a_- Subdirector Servicios Administrativos_x000a__x000a__x000a__x000a__x000a__x000a__x000a__x000a_"/>
    <s v="- Propuesta de procedimientos_x000a_- Propuesta de procedimientos_x000a_- Propuesta de procedimientos_x000a__x000a__x000a__x000a__x000a__x000a__x000a__x000a_________________x000a__x000a_- Propuesta de procedimientos_x000a_- Propuesta de procedimientos_x000a__x000a__x000a__x000a__x000a__x000a__x000a__x000a_"/>
    <s v="02/11/2018_x000a_02/11/2018_x000a_02/11/2018_x000a__x000a__x000a__x000a__x000a__x000a__x000a__x000a_________________x000a__x000a_02/11/2018_x000a_02/11/2018_x000a__x000a__x000a__x000a__x000a__x000a__x000a__x000a_"/>
    <s v="31/07/2020_x000a_31/07/2020_x000a_31/07/2020_x000a__x000a__x000a__x000a__x000a__x000a__x000a__x000a_________________x000a__x000a_31/07/2020_x000a_31/07/2020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31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4"/>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4"/>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30/03/2020_x000a_19/03/2020_x000a_27/04/2020_x000a_30/06/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6/2020_x000a_30/06/2020_x000a__x000a__x000a__x000a__x000a__x000a__x000a__x000a__x000a_________________x000a__x000a_30/06/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
    <x v="9"/>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o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30/06/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transferencias documentales. "/>
    <x v="3"/>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22/04/2020_x000a_22/04/2020_x000a__x000a__x000a__x000a__x000a__x000a__x000a__x000a__x000a_________________x000a__x000a_13/05/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actos administrativos."/>
    <x v="4"/>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2"/>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02/04/2020_x000a__x000a__x000a__x000a__x000a__x000a__x000a__x000a__x000a__x000a_________________x000a__x000a_02/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Consulta y préstamo de documentos."/>
    <x v="4"/>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3"/>
    <s v="La valoración del riesgo después de controles bajo de improbable a rara vez en la escala de probabilidad con un impacto mayor , en consecuencia mantiene la ubicación del riesgo en zona resultante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30/06/2020_x000a_30/06/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30/06/2020_x000a_30/06/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Actualizar instrumentos archivísticos."/>
    <x v="4"/>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2"/>
    <x v="2"/>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12/2020_x000a__x000a__x000a__x000a__x000a__x000a__x000a__x000a__x000a__x000a_________________x000a__x000a_30/12/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ocumental Interna"/>
    <s v="Elaborar certificados de información laboral con destino a bonos pensionales."/>
    <x v="4"/>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2"/>
    <x v="2"/>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30/06/2020_x000a_30/06/2020_x000a__x000a__x000a__x000a__x000a__x000a__x000a__x000a__x000a_________________x000a__x000a_30/06/2020_x000a_30/06/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se ajusta explicación de valoración obtenida luego de controles, ya que el riesgo para de ser &quot;débil a&quot; fuerte&quot;."/>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r>
  <r>
    <s v="Gestión Documental Interna"/>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s situaciones administrativas solicitadas"/>
    <x v="4"/>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4"/>
    <s v="Insignificante (1)"/>
    <s v="Insignificante (1)"/>
    <s v="Insignificante (1)"/>
    <s v="Menor (2)"/>
    <s v="Insignificante (1)"/>
    <s v="Insignificante (1)"/>
    <x v="3"/>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Verificar y consolidar documentos para tramitar un Acto Administrativo que ejecute la desvinculación de un servidor público de la Secretaría General de la Alcaldía Mayor de Bogotá, D.C."/>
    <x v="3"/>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2"/>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2"/>
    <x v="2"/>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iv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para el pago de nómina"/>
    <x v="8"/>
    <s v="durante la liquidación de nómina con errores o fallas en la plataforma o sistema usado para la liquidación de nómina para el otorgamiento de beneficios salariales (prima técnica, antigüedad, vacaciones, etc.)."/>
    <x v="1"/>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2"/>
    <x v="2"/>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2"/>
    <x v="2"/>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4"/>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2"/>
    <x v="2"/>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estionar los Certificados de Disponibilidad Presupuestal y de Registro Presupuestal"/>
    <x v="4"/>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2"/>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2"/>
    <x v="0"/>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ia General de conformidad con las normas vigentes"/>
    <x v="4"/>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Insignificante (1)"/>
    <s v="Insignificante (1)"/>
    <s v="Menor (2)"/>
    <x v="3"/>
    <x v="2"/>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Coordinar las actividades necesarias para garantizar el pago de las obligaciones adquiridas por la Secretaría General, de conformidad con las normas vigentes."/>
    <x v="5"/>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Garantizar el registro adecuado y oportuno de los hechos económicos de la Entidad, que permite elaborar y presentar los estados financieros."/>
    <x v="10"/>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Diseñar y estructurar los medios de interacción ciudadana."/>
    <x v="4"/>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Moderado (3)"/>
    <s v="Moderado (3)"/>
    <s v="Menor (2)"/>
    <s v="Insignificante (1)"/>
    <s v="Insignificante (1)"/>
    <s v="Moderado (3)"/>
    <x v="2"/>
    <x v="2"/>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4"/>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2"/>
    <s v="Insignificante (1)"/>
    <s v="Insignificante (1)"/>
    <s v="Insignificante (1)"/>
    <s v="Insignificante (1)"/>
    <s v="Menor (2)"/>
    <s v="Menor (2)"/>
    <x v="3"/>
    <x v="3"/>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Poner en operación los medios de interacción ciudadana para la atención a la Ciudadanía"/>
    <x v="9"/>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oderado (3)"/>
    <s v="Moderado (3)"/>
    <s v="Moderado (3)"/>
    <s v="Moderado (3)"/>
    <s v="Moderado (3)"/>
    <x v="2"/>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4"/>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Menor (2)"/>
    <s v="Menor (2)"/>
    <s v="Menor (2)"/>
    <s v="Insignificante (1)"/>
    <s v="Insignificante (1)"/>
    <s v="Menor (2)"/>
    <x v="3"/>
    <x v="2"/>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 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1"/>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Menor (2)"/>
    <s v="Menor (2)"/>
    <s v="Menor (2)"/>
    <s v="Insignificante (1)"/>
    <s v="Menor (2)"/>
    <x v="3"/>
    <x v="2"/>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4"/>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x v="0"/>
    <s v="Insignificante (1)"/>
    <s v="Insignificante (1)"/>
    <s v="Insignificante (1)"/>
    <s v="Insignificante (1)"/>
    <s v="Insignificante (1)"/>
    <s v="Moderado (3)"/>
    <x v="2"/>
    <x v="2"/>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0"/>
    <s v="Insignificante (1)"/>
    <s v="Menor (2)"/>
    <s v="Insignificante (1)"/>
    <s v="Insignificante (1)"/>
    <s v="Insignificante (1)"/>
    <s v="Menor (2)"/>
    <x v="3"/>
    <x v="3"/>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Gestionar las peticiones ciudadanas, que ingresan al Sistema Distrital para la Gestión de Peticiones Ciudadanas, brindar el soporte funcional y evaluar la conformidad de las respuestas emitidas."/>
    <x v="4"/>
    <s v="en el análisis y direccionamiento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x v="1"/>
    <s v="Insignificante (1)"/>
    <s v="Insignificante (1)"/>
    <s v="Insignificante (1)"/>
    <s v="Insignificante (1)"/>
    <s v="Insignificante (1)"/>
    <s v="Moderado (3)"/>
    <x v="2"/>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2"/>
    <s v="Menor (2)"/>
    <s v="Moderado (3)"/>
    <s v="Menor (2)"/>
    <s v="Menor (2)"/>
    <s v="Menor (2)"/>
    <s v="Moderado (3)"/>
    <x v="2"/>
    <x v="2"/>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x v="0"/>
    <s v="Insignificante (1)"/>
    <s v="Menor (2)"/>
    <s v="Menor (2)"/>
    <s v="Insignificante (1)"/>
    <s v="Insignificante (1)"/>
    <s v="Menor (2)"/>
    <x v="2"/>
    <x v="2"/>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ualificar a los servidores públicos en actitudes, destrezas, habilidades y conocimientos de servicio a la Ciudadanía, al igual que en competencias de Inspección, Vigilancia y Control."/>
    <x v="12"/>
    <s v="en la cualificación a los servidores públicos con funciones de IVC en la programación, gestión y/o disponibilidad de los recursos necesarios para su desarrollo."/>
    <x v="0"/>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x v="1"/>
    <s v="Insignificante (1)"/>
    <s v="Menor (2)"/>
    <s v="Insignificante (1)"/>
    <s v="Insignificante (1)"/>
    <s v="Insignificante (1)"/>
    <s v="Insignificante (1)"/>
    <x v="3"/>
    <x v="2"/>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La valoración del riesgo después de controles paso de posible a rara vez en la escala de probabilidad con un impacto insignificante, lo cual se debe a que los controles identificados son efectivos."/>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Coordinar y articular la gestión de las entidades participantes en el Modelo Multicanal de servicio"/>
    <x v="4"/>
    <s v="en la elaboración de facturas y cuentas de cobro de los espacios de la RED CADE."/>
    <x v="0"/>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x v="3"/>
    <s v="Insignificante (1)"/>
    <s v="Insignificante (1)"/>
    <s v="Menor (2)"/>
    <s v="Insignificante (1)"/>
    <s v="Insignificante (1)"/>
    <s v="Insignificante (1)"/>
    <x v="3"/>
    <x v="0"/>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3"/>
    <x v="2"/>
    <x v="0"/>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Proporcionar asesoría y asistencia técnica para fortalecer las acciones de internacionalización de la ciudad"/>
    <x v="4"/>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Coordinar y gestionar el relacionamiento estratégico Internacional y los proyectos y programas de cooperación."/>
    <x v="4"/>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2"/>
    <x v="2"/>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Internacionalización de Bogotá"/>
    <s v="Gestionar las oportunidades de proyección, promoción y posicionamiento estratégico internacional."/>
    <x v="4"/>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2"/>
    <x v="2"/>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4"/>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enor (2)"/>
    <s v="Menor (2)"/>
    <s v="Insignificante (1)"/>
    <s v="Insignificante (1)"/>
    <s v="Insignificante (1)"/>
    <x v="3"/>
    <x v="3"/>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Insignificante (1)"/>
    <s v="Moderado (3)"/>
    <s v="Menor (2)"/>
    <s v="Insignificante (1)"/>
    <s v="Insignificante (1)"/>
    <s v="Moderado (3)"/>
    <x v="2"/>
    <x v="2"/>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4"/>
    <x v="3"/>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x v="0"/>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11/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y establecer relaciones estratégicas para su divulgación."/>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Suministrar lineamientos y directrices para la gestión de contratación de la entidad."/>
    <s v="Errores (fallas o deficiencias)"/>
    <s v="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Elaborar los estudios y documentos previos."/>
    <s v="Decisiones ajustadas a intereses propios o de terceros"/>
    <s v="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s v=""/>
    <s v="_x000a__x000a__x000a__x000a_"/>
    <s v=""/>
    <s v=""/>
    <s v="_x000a__x000a__x000a__x000a_"/>
    <s v=""/>
    <s v=""/>
    <s v="_x000a__x000a__x000a__x000a_"/>
    <s v=""/>
    <s v=""/>
    <s v="_x000a__x000a__x000a__x000a_"/>
    <s v=""/>
    <s v=""/>
    <s v="_x000a__x000a__x000a__x000a_"/>
    <s v=""/>
    <s v=""/>
    <s v="_x000a__x000a__x000a__x000a_"/>
    <s v=""/>
    <x v="2"/>
  </r>
  <r>
    <x v="2"/>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Adelantar el proceso de liquidación de contratos y/o convenios"/>
    <s v="Supervisión inapropiada"/>
    <s v="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ía memorando electró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era tramitar una póliza de garantí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 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era tramitar una póliza de garantí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ón, cada vez que se requiera tramitar una pó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ó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Adelantar los procesos disciplinarios de conformidad con las etapas procesales fijadas por la Ley 734 de 2002"/>
    <s v="Errores (fallas o deficiencias)"/>
    <s v="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 El Procedimiento Proceso Ordinario Disciplinario 2210113-PR-07 indica que el Jefe Oficina de Control Interno Disciplinario, autorizado(a) por Resolución 160 de 2019 -  Manual Específico de Funciones y Competencias Laborales, una vez registrada la queja o el informe en el Sistema de Información Disciplinario - SID verifica que la queja se haya incluido en el Aplicativo del Sistema de Información Disciplinario - SID y que el expediente esté conformado en debida forma y con la respectiva foliatura . La(s) fuente(s) de información utilizadas es(son) la carpeta del expediente, la base de datos y el Aplicativo del Sistema de Información Disciplinario - SID. En caso de evidenciar observaciones, desviaciones o diferencias, se envía correo electrónico informando al Auxiliar Administrativo las inconsistencias presentadas en el expediente. Queda como evidencia correo electrónico informando inconsistencias o acta de reparto al Abogado Asign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 El Procedimiento Proceso Ordinario Disciplinario 2210113-PR-07 indica que La Jefe de Oficina de Control Interno Disciplinario, autorizado(a) por Resolución 160 de 2019 -  Manual Específico de Funciones y Competencias Laborales, mensualmente verifica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b. Llevar en debida forma los expedientes disciplinarios; c. Custodiar el expediente disciplinario a cargo de cada servidor de la dependencia; d. Términos procesales en cada una de las etapas del proceso disciplinario y d. Evacuar o dar prioridad a los procesos que a la fecha se encuentren vencidos.. Queda como evidencia el Acta del Subcomité de Autocontrol y la Base de datos de procesos disciplinarios, indicando si existen observaciones o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enor (2)"/>
    <s v="Mayor (4)"/>
    <s v="Moderado (3)"/>
    <s v="Mayor (4)"/>
    <s v="Mayor (4)"/>
    <s v="Mayor (4)"/>
    <s v="Alta"/>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_x000a__x000a_"/>
    <s v="Moderado_x000a_Moderado_x000a_Moderado_x000a_Moderado_x000a__x000a__x000a__x000a__x000a__x000a_"/>
    <s v="Moderado_x000a_Fuerte_x000a_Fuerte_x000a_Fuerte_x000a__x000a__x000a__x000a__x000a__x000a_"/>
    <s v="Moderado_x000a_Moderado_x000a_Moderado_x000a_Moderado_x000a__x000a__x000a__x000a__x000a__x000a_"/>
    <s v="Moderado"/>
    <s v="Todos"/>
    <s v="Rara vez (1)"/>
    <s v="Moderado (3)"/>
    <s v="Moderada"/>
    <s v="Se determina la probabilidad (1 ) rara vez ya que las actividades de control preventivas han evitado la materialización del riesgo en los últimos 2 años.  El impacto pasa a (3) moderado, teniendo en cuenta que se está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í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8/2020_x000a_31/08/2020_x000a_31/08/2020_x000a_31/08/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jecutar las actividades definidas en el plan de sostenimiento y mejora del Sistema de Gestión"/>
    <s v="Incumplimiento parcial de compromisos"/>
    <s v="en  la ejecución del plan  sostenimiento y mejora del sistema de gestión"/>
    <s v="Gestión de procesos"/>
    <s v="Cumplimiento"/>
    <s v="- 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Posible (3)"/>
    <s v="Insignificante (1)"/>
    <s v="Moderado (3)"/>
    <s v="Menor (2)"/>
    <s v="Moderado (3)"/>
    <s v="Moderado (3)"/>
    <s v="Mayor (4)"/>
    <s v="Mayor (4)"/>
    <s v="Extrema"/>
    <s v="Se determinó la probabilidad (3 posible) ya que este riesgo se materializó una vez en los ú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ros. 221 Auditorías como control preventivo y Nro. 222-revisión y ajuste de las tipologías de riesgos._x000a__x000a_Se cambia de Estratégico a Cumplimiento teniendo en cuenta la categoría y que  involucra  la ejecución del plan sostenimiento y mejora del sistema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jecutar las actividades definidas en el Plan Estratégico Cuatrienal y Plan de Acción Institucional_x000a_Ejecutar las actividades definidas en 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 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i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 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 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 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i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i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_x000a__x000a_"/>
    <s v="Moderado_x000a_Moderado_x000a__x000a__x000a__x000a__x000a__x000a__x000a__x000a_"/>
    <s v="Moderado_x000a_Moderado_x000a__x000a__x000a__x000a__x000a__x000a__x000a__x000a_"/>
    <s v="Moderado_x000a_Moderado_x000a__x000a__x000a__x000a__x000a__x000a__x000a__x000a_"/>
    <s v="Moderado"/>
    <s v="Todos"/>
    <s v="Rara vez (1)"/>
    <s v="Moderado (3)"/>
    <s v="Moderada"/>
    <s v="Se determina la probabilidad (1 ) rara vez ya que las actividades de control preventivas han evitado la materialización de éste riesgo en los últimos años. El impacto (3) moderado  ya que los efectos más significativos no se han presentado en el periodo y  se está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 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8/2020_x000a_31/08/2020_x000a_31/07/2020_x000a__x000a_31/08/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cibir y custodiar transitoriamente los insumos, elaborar los impresos de acuerdo a las características técnicas requeridas y entregar los productos elaborados, ejecutar el plan de acción y programa de producción."/>
    <s v="Incumplimiento parcial de compromisos"/>
    <s v="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Probable (4)"/>
    <s v="Mayor (4)"/>
    <s v="Extrema"/>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ón en el Software Emlaze comparando ordenes recibidas con el avance reportado._x000a__x000a__x000a__x000a__x000a__x000a__x000a__x000a__x000a__x000a_________________x000a__x000a_- AP:21 Complementar (Act.10) del procedimiento 2213300PR-098 con el seguimiento de la producció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é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laborar el Registro Distrital publicando los actos administrativos en el "/>
    <s v="Incumplimiento legal"/>
    <s v="con la publicación oportuna e íntegra de los actos administrativos (Registro Distrital)"/>
    <s v="Gestión de procesos"/>
    <s v="Cumplimient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ns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é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ía de Trámites y socialización con usuarios internos._x000a_- AP:22 Socializar con las entidades, organismos y ó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écnico operativo 314-04_x000a_- Técnico operativo 314-04_x000a_- Técnico operativo 314-04_x000a__x000a__x000a__x000a__x000a__x000a__x000a__x000a_________________x000a__x000a__x000a__x000a__x000a__x000a__x000a__x000a__x000a__x000a__x000a_"/>
    <s v="- Estrategia de socialización._x000a_- Evidencias de la actualización en SUIT y Guí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Financiero"/>
    <s v="- Bajo nivel de gestión del software EMLAZE, como herramienta para el seguimiento de la producción de la Imprenta Distrital._x000a_- Deficiencia en el control de ingresos y salidas de insumos del almacé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Menor (2)"/>
    <s v="Moderado (3)"/>
    <s v="Mayor (4)"/>
    <s v="Mayor (4)"/>
    <s v="Insignificante (1)"/>
    <s v="Menor (2)"/>
    <s v="Catastrófico (5)"/>
    <s v="Extrema"/>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Catastrófico (5)"/>
    <s v="Extrem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écnico_x000a__x000a__x000a__x000a__x000a__x000a__x000a_________________x000a__x000a__x000a__x000a__x000a__x000a__x000a__x000a__x000a__x000a__x000a_"/>
    <s v="- Comprobante de ingreso a almacé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Insignificante (1)"/>
    <s v="Insignificante (1)"/>
    <s v="Insignificante (1)"/>
    <s v="Insignificante (1)"/>
    <s v="Catastrófico (5)"/>
    <s v="Extrema"/>
    <s v="Se determina la probabilidad (1 rara vez) ya que las actividades de control preventivas han evitado la materialización del riesgo. El impacto se conside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Rara vez (1)"/>
    <s v="Catastrófico (5)"/>
    <s v="Extrem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ón en el Soft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tware con el fin de administrar té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écnico_x000a_- Profesional Universitario 219-09-Asesor-Subdirector Técnico_x000a_- Asesor-Profesional universitario 219-09-Subdirector Técnico_x000a_- Subdirector té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álisis de su verificación._x000a_- Reporte de planchas usadas y aná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1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jecutar las acciones para la gestión de la elaboración de impresos y el registro distrital."/>
    <s v="Interrupciones"/>
    <s v="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 producción por daño, le pondrán el formato &quot;Fuera de servicio&quot;. Queda como evidencia el Cronograma de mantenimiento, formato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 (Actividad 2) indica que Profesional universitario o auxiliar administrativo de coordinación de producción, autorizado(a) por Subdirector(a) de Imprenta, cada vez que se proyecte una respuesta de solicitud de cuantificación Si  la  Subdirección  de  Imprenta  Distrital  por alto    volumen    de    trabajo,    por    tiempo requerido    para    la    entrega,    u    otras especificaciones técnicas,  no le es posible atender el respectivo requerimiento. La(s) fuente(s) de información utilizadas es(son) la programación de la producción. En caso de evidenciar observaciones, desviaciones o diferencias, deberá informarlo por escrito al solicitante que no esta en capacitada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s v="Posible (3)"/>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écnico_x000a__x000a__x000a__x000a__x000a__x000a__x000a__x000a_"/>
    <s v="_x000a_- Registro lista de verificación de requisitos FT-128 diligenciado._x000a__x000a__x000a__x000a__x000a__x000a__x000a__x000a__x000a_________________x000a__x000a__x000a_- Registro de reunión de producción FT-836 diligenciado._x000a__x000a__x000a__x000a__x000a__x000a__x000a__x000a_"/>
    <s v="_x000a_14/08/2019_x000a__x000a__x000a__x000a__x000a__x000a__x000a__x000a__x000a_________________x000a__x000a__x000a_14/08/2019_x000a__x000a__x000a__x000a__x000a__x000a__x000a__x000a_"/>
    <s v="_x000a_18/01/2021_x000a__x000a__x000a__x000a__x000a__x000a__x000a__x000a__x000a_________________x000a__x000a__x000a_18/01/2021_x000a__x000a__x000a__x000a__x000a__x000a__x000a__x000a_"/>
    <s v="- AP:19 Realizar análisis del stock mí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écnico._x000a_- Profesional Especializado 222-30- Subdirector Técnico._x000a_- Profesional universitario 219-09- Subdirector Técnico._x000a__x000a__x000a__x000a__x000a__x000a__x000a__x000a_________________x000a__x000a__x000a__x000a__x000a__x000a__x000a__x000a__x000a__x000a__x000a_"/>
    <s v="- Análisis del Stock mí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 _x000a_- Registros formalizados._x000a_- Procedimiento actualizado PR-116 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s v="en la verificación del registro de activos de información"/>
    <s v="Gestión de procesos"/>
    <s v="Cumplimient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9 indica que El Oficial de Seguridad de la Información., autorizado(a) por Jefe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para el inventario, clasificación, etiquetado de información, protección de datos personales y análisis de riesgos de los activos de información (2213200-GS-004).. La(s) fuente(s) de información utilizadas es(son) Registro de información del formato 2213200-FT-367 “Identificación, Valoración y Planes de Tratamiento a los Activos de Información”. En caso de evidenciar observaciones, desviaciones o diferencias, Si se encuentran inconsistencias, se informará mediante memorando electrónico al responsable del proceso, para que se realice los ajustes correspondiente. Queda como evidencia Identificación, valoración y planes de tratamiento de los Activos de información 2213200-FT-367 y Memorando 2211600-FT-011 solicitud de ajus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13: indica que Oficial de Seguridad de la Información y la Dependencia responsable, autorizado(a) por El Jefe de la Oficina de Tecnologías de la Información y las Comunicaciones, anualmente Verifica las evidencias de la aplicación de los controles definidos por responsable del proceso o responsable designado . La(s) fuente(s) de información utilizadas es(son)  el registro de “Identificación, Valoración y Planes de Tratamiento a los Activos de Información”, las evidencias de los Información”, las evidencias de los controles. . En caso de evidenciar observaciones, desviaciones o diferencias, En caso de evidenciar observaciones, desviaciones o diferencias en la ejecución de los controles se remitirá el informe de resultado a la dependencia con el fin de que se realicen los respectivos ajustes en el próximo levantamiento de activos de información. Queda como evidencia Memorando 2211600-FT-011 Con Informe Resultado de Seguimiento a Controles de Mitigación de Riesgos asociados a cada Activo de Información e Identificación, valoración y planes de tratamiento de los Activos de información 2213200-FT-367._x000a_- Seguimiento plan de tratamiento (PR-187) PC #14 indica que Responsable Proceso y/o Responsable Designado y el Oficial de Seguridad de la Información, autorizado(a) por El Jefe de la Oficina de Tecnologías de la Información y las Comunicaciones, anualmente Verifica el cumplimiento de las actividades que componen el plan de mitigación definido para el riesgo y las evidencias correspondientes. . La(s) fuente(s) de información utilizadas es(son) plan de mitigación y las evidencias que dan cuenta de la ejecución de las acciones. En caso de evidenciar observaciones, desviaciones o diferencias, En caso de evidenciar observaciones, desviaciones o diferencias en las fechas de implementación del plan de mitigación, se remitirá memorando electrónico al Jefe de la oficina y/o dependencia dueño del activo de información con copia a control interno indicando los motivos de incumplimiento y fecha concreta de implementación. Queda como evidencia Memorando 2211600-FT-011 Solicitando Entrega de la Evidencias a las Actividades Ejecutadas durante e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 _x0009__x000a_Fortalecer los procedimientos PR-187 y PR-116 con base en las metodologías y lineamientos nacionales y distritales vigentes._x000a__x000a_AM: Nro. 2-2020 Actividad 2_x000a__x000a__x000a__x000a__x000a__x000a__x000a__x000a_"/>
    <s v="- Jefe de la OTIC_x000a__x000a__x000a__x000a__x000a__x000a__x000a__x000a__x000a__x000a_________________x000a__x000a_- Jefe de la OTIC_x000a_- Jefe de la OTIC_x000a__x000a__x000a__x000a__x000a__x000a__x000a__x000a_"/>
    <s v="- PR-187actualizado._x000a__x000a__x000a__x000a__x000a__x000a__x000a__x000a__x000a__x000a_________________x000a__x000a_- PR-187actualizado._x000a_- PR-187actualizado._x000a__x000a__x000a__x000a__x000a__x000a__x000a__x000a_"/>
    <s v="01/04/2020_x000a__x000a__x000a__x000a__x000a__x000a__x000a__x000a__x000a__x000a_________________x000a__x000a_01/04/2020_x000a_01/04/2020_x000a__x000a__x000a__x000a__x000a__x000a__x000a__x000a_"/>
    <s v="31/07/2020_x000a__x000a__x000a__x000a__x000a__x000a__x000a__x000a__x000a__x000a_________________x000a__x000a_31/07/2020_x000a_31/07/2020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 Registros formalizados.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8/2020_x000a_31/08/2020_x000a_31/08/2020_x000a_31/08/2020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Desarrollar la gestión de soluciones tecnológicas"/>
    <s v="Supervisión inapropiada"/>
    <s v="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álisis, Diseño, desarrollo e implementación de soluciones PC#3  indica que el p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álisis, Diseño, desarrollo e implementació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ó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sistencias encontradas en el seguimiento de la solución o requerimiento y en el Sistema de Gestión de Servicios._x000a_- PR-106 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álisis, Diseño, desarrollo e implementació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en caso contrario se envía correo para continuar con la elaboración del modelo de gestión TI.. Queda como evidencia correo electrónico, Proyecto PETI con observaciones o aprobación.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los jefes de la Oficina TIC y la Oficina Asesora de Planeación enviarán correo electrónico al equipo de delegados con la aprobación o las correspondientes observaciones para que realicen los ajustes. Queda como evidencia correo electrónico proyecto PETI con observaciones o aprob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  y seguimiento trimestral PETI._x000a_- Elaboración de PETI basado en la AE (PR- 116) PC# 15 indica que el profesional , autorizado(a) por el jefe de la Oficina TIC, trimestralmente verifica el recibo de respuestas del seguimiento  remitido por parte de las dependencias que manejan  proyectos con alto componente TI. La(s) fuente(s) de información utilizadas es(son)  el memorando de envio por parte de la OTIC y los recibidos como respuesta de la dependencias. En caso de evidenciar observaciones, desviaciones o diferencias, se reporta retraso solicitando el envío del memorando respectivo con un tiempo no mayor a 2 días hábiles. Si al verificar nuevamente aún no se recibe respuesta se registrará la no conformidad en el sistema dispuesto para tal fin y se informara mediante correo electrónico para que se le dé el tratamiento respectivo.. Queda como evidencia Correo electrónico solicitando envió de  respuesta, Correo electrónico Informando  No conformidad._x000a_- Elaboración de PETI basado en la AE (PR- 116) PC# 16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vigente publicado  en el SIG. En caso de evidenciar observaciones, desviaciones o diferencias,  el profesional asignado por el jefe de oficina TIC realiza la retroalimentación con el resultado de la evaluación. Queda como evidencia Correo electrónico de retroalimentación al Reporte de Avance de los Proyectos con componente 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 Jefe de la OTIC_x000a_- Jefe de la OTIC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 Registros formalizados._x000a_- Procedimiento actualizado PR-116._x000a__x000a__x000a__x000a_"/>
    <s v="01/04/2020_x000a_01/04/2020_x000a_01/04/2020_x000a_01/04/2020_x000a__x000a__x000a__x000a__x000a__x000a__x000a_________________x000a__x000a_01/04/2020_x000a_01/04/2020_x000a_01/04/2020_x000a_01/04/2020_x000a_01/04/2020_x000a_01/04/2020_x000a__x000a__x000a__x000a_"/>
    <s v="31/08/2020_x000a_31/08/2020_x000a_31/08/2020_x000a_31/08/2020_x000a__x000a__x000a__x000a__x000a__x000a__x000a_________________x000a__x000a_31/08/2020_x000a_31/08/2020_x000a_31/08/2020_x000a_31/08/2020_x000a_31/08/2020_x000a_31/08/2020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t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f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Gestionar los recursos necesarios para el ingreso a bodega y registro en los inventarios de los bienes objeto de solicitud."/>
    <s v="Errores (fallas o deficiencias)"/>
    <s v="en  el ingreso, suministro y baja  de bienes de consumo, consumo controlado y devolutivo de los inventarios de la entidad"/>
    <s v="Gestión de procesos"/>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ayor (4)"/>
    <s v="Moderado (3)"/>
    <s v="Insignificante (1)"/>
    <s v="Moderado (3)"/>
    <s v="Mayor (4)"/>
    <s v="Alta"/>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Programar el seguimiento y control de bienes"/>
    <s v="Errores (fallas o deficiencias)"/>
    <s v="en el seguimiento y control de la información de los bienes de propiedad de la entidad"/>
    <s v="Gestión de procesos"/>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Seguimiento y control de la información de los bienes de propiedad de la entidad"/>
    <s v="Desvío de recursos físicos o económicos"/>
    <s v="durante el seguimiento y control de la información de los bienes de propiedad de la entidad"/>
    <s v="Corrupción"/>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x v="10"/>
  </r>
  <r>
    <x v="10"/>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x v="10"/>
  </r>
  <r>
    <x v="10"/>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imiento al cumplimiento de la normativa archiví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í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í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La(s) fuente(s) de información utilizadas es(son) Registro de solicitud de servicios TIC en la Secretaría General. En caso de evidenciar observaciones, desviaciones o diferencias, se debe devolver el formato y se cierra la solicitud. Queda como evidencia solicitud de servicios TIC en la Secretaría General, Sistema de gestión de servicios._x000a_- (PR-272 PC#1)  indica que el profesional de la Oficina de Tecnologías de la Información, autorizado(a) por Jefe de la Oficina TIC´s,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Queda como evidencia Log de eventos._x000a_- (PR-273 PC# 4)  indica que el profesional de la Oficina de Tecnologías de la Información, autorizado(a) por Jefe de la Oficina TIC´s,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En caso de evidenciar observaciones, desviaciones o diferencias, se corrige cualquier situación anormal identificada. Queda como evidencia log de bases de dat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 (PR-109 PC#4) indica que el profesional de la Oficina de Tecnologías de la Información,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06/09/2020_x000a__x000a__x000a__x000a_________________x000a__x000a_31/08/2020_x000a_31/08/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2"/>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según los acuerdos de niveles de servicio verifica que el cronograma de mantenimiento periódico se cumpla tanto en frecuencia como en las fechas establecidas. Adicionalmente se constata con el usuario final, la calidad   y satisfacción del servicio prestado. La(s) fuente(s) de información utilizadas es(son) Registro de mantenimiento preventivo 2213200-FT- 259. En caso de evidenciar observaciones, desviaciones o diferencias, se debe se generan las respectivas correcciones o modificaciones. Queda como evidencia Registro del mantenimiento preventivo 2213200-FT- 259 y el  reporte del proveed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8/2020_x000a_31/08/2020_x000a_31/08/2020_x000a_31/08/2020_x000a_31/08/2020_x000a_31/08/2020_x000a__x000a__x000a__x000a__x000a_________________x000a__x000a_31/08/2020_x000a_31/08/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stralmente en el subcomité de autocontrol verifica si existe cambios normativos en materia de gestión de peligros, riesgos y amenazas, además de validar si existió o no algún cambio que modif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Gestionar las condiciones de salud, de lo(a)s Servidore(a)s Público(a)s de la Entidad"/>
    <s v="Incumplimiento parcial de compromisos"/>
    <s v="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4"/>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6) &quot;Formulación, ejecución y seguimiento al Plan Institucional de Gestión Ambiental - PIGA &quot; indica que la Mesa técnica de Apoyo en Gestión Ambiental y el Comité Institucional de Gestión y Desempeño, autorizado(a) por la Resolución 494 de 2019, cada cuatro años revisan que 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se aprueba el plan. Queda como evidencia Plan Institucional de Gestión ambiental –PIGA (Aprobado), Acta 2211600-FT-008: Mesa Técnica de apoyo en Gestión Ambiental y Acta 2211600-FT-008: Comité Institucional de Gestión y Desempeño Alcaldía Mayor de Bogotá D.C._x000a_- PR -203 (PC # 7) &quot;Formulación, ejecución y seguimiento al Plan Institucional de Gestión Ambiental - PIGA &quot; indica que La Mesa técnica de Apoyo en Gestión Ambiental y el Comité Institucional de Gestión y Desempeño, autorizado(a) por la Resolución 494 de 2019, anualmente revisa que el Plan de Acción anual del Plan Institucional de Gestión Ambiental - PIGA, cumpla con los lineamientos establecidos en la Resolución 242 de 2014 de la Secretaría Distrital de Ambiente. La(s) fuente(s) de información utilizadas es(son) la Resolución 242 de 2014. En caso de evidenciar observaciones, desviaciones o diferencias, el Gestor Ambiental y los Interlocutores PIGA realizarán los ajustes pertinentes, de lo contrario queda el PIGA aprobado. Queda como evidencia Plan de acción anual del Plan Institucional de Gestión ambiental –PIGA (Aprobado), Acta 2211600-FT-008: Mesa Técnica de apoyo en Gestión Ambiental y Acta 2211600-FT-008: Comité Institucional de Gestión y Desempeño Alcaldía Mayor de Bogotá D.C.._x000a_- PR-288 (PC #7) &quot;Identificación de aspectos, valoración de impactos y prevención de riesgos ambientales &quot;: indica que la mesa técnica de apoyo de Gestión Ambiental y el Comité Institucional de Gestión y Desempeño, autorizado(a) por Resolución 494 de 2019, cada vez que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en caso contrario queda aprobada. Queda como evidencia Acta 2211600-FT-008 o Evidencia de reunión 2213100-FT-449 de la verificación y aprobación de la Matriz de aspectos y potenciales impactos ambientales y la Matriz de riesgo ambiental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 -203 (PC # 14)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Interlocutores PIGA realizarán los ajustes pertinentes, los cuales serán presentados en la siguiente Mesa Técnic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 Director(a) Administrativos y Financiero_x000a__x000a__x000a__x000a__x000a__x000a__x000a__x000a_________________x000a__x000a_- Director(a) Administrativos y Financiero_x000a__x000a__x000a__x000a__x000a__x000a__x000a__x000a__x000a_"/>
    <s v="- Propuesta de procedimiento_x000a_- Propuesta de procedimiento_x000a_- Propuesta de procedimiento_x000a__x000a__x000a__x000a__x000a__x000a__x000a__x000a_________________x000a__x000a_- Propuesta de procedimiento_x000a__x000a__x000a__x000a__x000a__x000a__x000a__x000a__x000a_"/>
    <s v="02/11/2018_x000a_02/11/2018_x000a_02/11/2018_x000a__x000a__x000a__x000a__x000a__x000a__x000a__x000a_________________x000a__x000a_02/11/2018_x000a__x000a__x000a__x000a__x000a__x000a__x000a__x000a__x000a_"/>
    <s v="31/08/2020_x000a_31/08/2020_x000a_31/08/2020_x000a__x000a__x000a__x000a__x000a__x000a__x000a__x000a_________________x000a__x000a_31/08/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31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Prestar los servicios de apoyo administrativo "/>
    <s v="Errores (fallas o deficiencias)"/>
    <s v="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istra la conformidad de la solic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f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5) &quot;Administración del parque automotor&quot;: indica que el Profesional o técnico de la Subdirección de Servicios Administrativos, autorizado(a) por el/la Subdirector(a) de Servicios Administrativos, cada vez que se realice un mantenimiento verifica su cumplimiento conforme con lo solicitado. La(s) fuente(s) de información utilizadas es(son) la remisión y/o autorización del mantenimiento. En caso de evidenciar observaciones, desviaciones o diferencias, el profesional o técnico solicita al taller contratado la intervención necesaria, en caso contrario lo recibe a satisfacción. Queda como evidencia el “Acta de entrega y recibido a satisfacción”._x000a_- PR-152 (Act. #8) &quot;Administración del parque automotor&quot;: indica que el auxiliar Administrativo, autorizado(a) por el/la Subdirector(a) de Servicios Administrativos, cada vez que reciba la factura  verifica contra la información de las colillas de tanqueo. La(s) fuente(s) de información utilizadas es(son) el Sistema Hoja de Vida de Vehículos. En caso de evidenciar observaciones, desviaciones o diferencias, el auxiliar administrativo solicita por correo electrónico al área de facturación los ajustes necesarios, en caso contrario se registra la información en el sistema. Queda como evidencia la información en el Sistema Hoja de Vida de Vehículos y correo electrónico de observaciones._x000a_- PR-363 (PC 5) &quot;Uso de Espacios&quot; indica que el profesional, técnico operativo o auxiliar administrativo de la sede, autorizado(a) por el/la Subdirector(a)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 AP:# 39(ACT.2 ): Realizar la revisión y propuesta al procedimiento prestación de servicios administrativos y demás documentos asociados._x000a_- AP:# 39(ACT.2 ): Realizar la revisión y propuesta al procedimiento prestación de servicios administrativos y demás documentos asociados.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Propuesta de procedimiento prestación de servicios administrativos_x000a_- Publicación de documentos en aplicativo SIG_x000a_- Talleres ejecutados_x000a__x000a__x000a__x000a__x000a__x000a__x000a__x000a_________________x000a__x000a_- Propuesta de procedimiento prestación de servicios administrativos_x000a_- Propuesta de procedimiento prestación de servicios administrativos_x000a_- Propuesta de procedimiento_x000a_- Propuesta de procedimiento_x000a_- Propuesta de procedimiento_x000a__x000a__x000a__x000a__x000a_"/>
    <s v="21/09/2018_x000a_21/09/2018_x000a_21/09/2018_x000a__x000a__x000a__x000a__x000a__x000a__x000a__x000a_________________x000a__x000a_21/09/2018_x000a_21/09/2018_x000a_02/11/2018_x000a_02/11/2018_x000a_02/11/2018_x000a__x000a__x000a__x000a__x000a_"/>
    <s v="31/07/2020_x000a_31/07/2020_x000a_22/07/2020_x000a__x000a__x000a__x000a__x000a__x000a__x000a__x000a_________________x000a__x000a_31/07/2020_x000a_31/07/2020_x000a_31/08/2020_x000a_31/08/2020_x000a_31/08/2020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31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Realizar la adquisición del bien o servicio y su legalización"/>
    <s v="Errores (fallas o deficiencias)"/>
    <s v="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Realizar la adquisición del bien o servicio y su legalización "/>
    <s v="Desvío de recursos físicos o económicos"/>
    <s v="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1/08/2020_x000a_31/08/2020_x000a_31/12/2020_x000a__x000a__x000a__x000a__x000a__x000a__x000a__x000a_________________x000a__x000a_31/08/2020_x000a_31/08/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31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4"/>
    <s v="Prestar los servicios de mantenimiento de las edificaciones, maquinaria y equipos de la Entidad."/>
    <s v="Errores (fallas o deficiencias)"/>
    <s v="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Queda como evidencia Reporte de visita técnica de intervención (EXT)_x000a_Correo electrónico: Solicitud de ajustes mantenimiento preventivo._x000a_- 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Servicios Administrativos_x000a_- Subdirector Servicios Administrativos_x000a_- Subdirector Servicios Administrativos_x000a__x000a__x000a__x000a__x000a__x000a__x000a__x000a_________________x000a__x000a_- Subdirector Servicios Administrativos_x000a_- Subdirector Servicios Administrativos_x000a__x000a__x000a__x000a__x000a__x000a__x000a__x000a_"/>
    <s v="- Propuesta de procedimientos_x000a_- Propuesta de procedimientos_x000a_- Propuesta de procedimientos_x000a__x000a__x000a__x000a__x000a__x000a__x000a__x000a_________________x000a__x000a_- Propuesta de procedimientos_x000a_- Propuesta de procedimientos_x000a__x000a__x000a__x000a__x000a__x000a__x000a__x000a_"/>
    <s v="02/11/2018_x000a_02/11/2018_x000a_02/11/2018_x000a__x000a__x000a__x000a__x000a__x000a__x000a__x000a_________________x000a__x000a_02/11/2018_x000a_02/11/2018_x000a__x000a__x000a__x000a__x000a__x000a__x000a__x000a_"/>
    <s v="31/07/2020_x000a_31/07/2020_x000a_31/07/2020_x000a__x000a__x000a__x000a__x000a__x000a__x000a__x000a_________________x000a__x000a_31/07/2020_x000a_31/07/2020_x000a__x000a_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31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2211600-PR-049 (Act. 1): indica que el Auxiliar Administrativo,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La valoración del riesgo después de controles cambió de posible a improbable en la escala de probabilidad con un impacto menor  manteniéndose  la valoración del riesgo en zona resultante baja, cambiando la posición del cuadrante de (3,3) a (2,2). Lo anterior se debe a que se fortalecieron los controles preventivos y se identificaron controles detectivos propios para el proceso."/>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30/03/2020_x000a_19/03/2020_x000a_27/04/2020_x000a_30/06/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6/2020_x000a_30/06/2020_x000a__x000a__x000a__x000a__x000a__x000a__x000a__x000a__x000a_________________x000a__x000a_30/06/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 y el sistema de rastreo de comunicaciones del contratista ._x000a_- El procedimiento Gestión y trámite de comunicaciones oficiales 2211600-PR-049 (Act. 4): indica que el Auxiliar Administrativo y la Empresa contratista, autorizado(a) por el(la) Subdirector(a) de Servicios Administrativos, cada vez que se reciban una comunicación Verificar los lineamientos establecidos en la condición específica para la digitalización de las comunicaciones, tomando una muestra del 5%_x0009_de los documentos para su revisión. La(s) fuente(s) de información utilizadas es(son) el documento tramitado. En caso de evidenciar observaciones, desviaciones o diferencias, se solicitará el ajustes a través del aplicativo.. Queda como evidencia las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Gestión y trámite de comunicaciones oficiales 2211600-PR-049 (Act. 4) indica que el Auxiliar Administrativo y la Empresa contratista, autorizado(a) por Subdirector (a) de Servicios Administrativos, cada vez que se reciban una co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30/06/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22/04/2020_x000a_22/04/2020_x000a__x000a__x000a__x000a__x000a__x000a__x000a__x000a__x000a_________________x000a__x000a_13/05/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02/04/2020_x000a__x000a__x000a__x000a__x000a__x000a__x000a__x000a__x000a__x000a_________________x000a__x000a_02/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del riesgo después de controles bajo de improbable a rara vez en la escala de probabilidad con un impacto mayor , en consecuencia mantiene la ubicación del riesgo en zona resultante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30/06/2020_x000a_30/06/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30/06/2020_x000a_30/06/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12/2020_x000a__x000a__x000a__x000a__x000a__x000a__x000a__x000a__x000a__x000a_________________x000a__x000a_30/12/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5"/>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Queda como evidencia el correo electrónico solicitud de revisión y correo electró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30/06/2020_x000a_30/06/2020_x000a__x000a__x000a__x000a__x000a__x000a__x000a__x000a__x000a_________________x000a__x000a_30/06/2020_x000a_30/06/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se ajusta explicación de valoración obtenida luego de controles, ya que el riesgo para de ser &quot;débil a&quot; fuerte&quot;."/>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x v="9"/>
  </r>
  <r>
    <x v="15"/>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6"/>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iv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para el pago de nómina"/>
    <s v="Desvío de recursos físicos o económicos"/>
    <s v="durante la liquidación de nómina con errores o fallas en la plataforma o sistema usado para la liquidación de nómina para el otorgamiento de beneficios salariales (prima técnica, antigüedad, vacaciones, etc.)."/>
    <s v="Corrupción"/>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ándares mí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mpañamiento a las depen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Insignificante (1)"/>
    <s v="Insignificante (1)"/>
    <s v="Menor (2)"/>
    <s v="Menor (2)"/>
    <s v="Moderada"/>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ordinar las actividades necesarias para garantizar el pago de las obligaciones adquiridas por la Secretaría General, de conformidad con las normas vigentes."/>
    <s v="Realización de cobros indebidos"/>
    <s v="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Garantizar el registro adecuado y oportuno de los hechos económicos de la Entidad, que permite elaborar y presentar los estados financieros."/>
    <s v="Uso indebido de información privilegiada"/>
    <s v="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2213300-PR-036 (Actividad 2)  indica que el técnico operativo de soporte del SUPERCADE, autorizado(a) por el/la profesional responsable del punto , diariamente procediendo de acuerdo con lo establecido en el instructivo &quot;Canal presencial&quot; 4222000-IN-064,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Reporte de incidencia GLPI._x000a_- El procedimiento &quot;Administración del Modelo Multicanal de servicio a la Ciudadanía&quot;2213300-PR-036 (Actividad 3) _x0009_ indica que el soporte técnico del  Operador , autorizado(a) por el Director (a) del Sistema Distrital de Servicio a la Ciudadanía, diariamente  deberá efectúa verificación de la disposición de los canales telefónicos, funcionamiento de internet y de aplicativos de operación, acorde al contrato interadministrativo celebrado para la operación de la Línea 195 el anexo técnico  funcional del contrato interadministrativo _x0009__x0009_. La(s) fuente(s) de información utilizadas es(son) los aplicativos, los canales telefónicos  y virtual. En caso de evidenciar observaciones, desviaciones o diferencias, se genera una incidencia y se reporta a ETB y al profesional responsable de la Línea 195 . Queda como evidencia Bitácora de validación._x000a_- El procedimiento &quot;Administración del Modelo Multicanal de servicio a la Ciudadanía&quot;2213300-PR-036 (Actividad 2)  indica que el Profesional responsable de punto CADE  SuperCADE, autorizado(a) por  el Director (a) del Sistema Distrital de Servicio a la Ciudadanía_x0009__x0009__x0009__x0009_, diariamente  procediendo de acuerdo con lo establecido en el instructivo &quot;Canal presencial&quot; 4222000-IN-064 paso 3, verifica condicione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define tratamiento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2213300-PR-036 (Actividad 4)   indica que el Profesional responsable de punto SuperCADE, autorizado(a) por  el Director (a) del Sistema Distrital de Servicio a la Ciudadanía_x0009__x0009__x0009__x0009_, mensualmente valida condiciones apropiadas para la normal prestación del servicio relacionadas con aspectos de seguridad y orden público  . La(s) fuente(s) de información utilizadas es(son) reporte de incidencias GLPI. En caso de evidenciar observaciones, desviaciones o diferencias, registra las interrupciones presentadas en el informe administrativo. Queda como evidencia Informe Administrativo._x000a_- El procedimiento &quot;Administración del Modelo Multicanal de servicio a la Ciudadanía&quot;2213300-PR-036 (Actividad 4) indica que el profesional de punto de atención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Informe Administr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quot;2213300-PR-036 (Actividad 4)   indica que el Profesional de enlace (apoyo a la supervisión de convenios y contratos ), autorizado(a) por Director (a) Distrital de Servicio a la Ciudadanía, mensual procediendo de acuerdo con lo establecido en la &quot;Guía para el apoyo a la supervisión de los contratos y convenios de la DSDSC&quot; 4220000-GS-078,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Actividad 4) indica que el Profesional de enlace (apoyo a la supervisión de convenios y contratos ), autorizado(a) por Director (a) Distrital de Servicio a la Ciudadanía, por demanda procediendo de acuerdo con lo establecido en la &quot;Guía para el apoyo a la supervisión de los contratos y convenios de la DSDSC&quot; 4220000-GS-078, verifica el cambio o rotación de personal responsable de seguimiento contractual en la entidad con la cual está asignado como supervisor. La(s) fuente(s) de información utilizadas es(son) comunicaciones oficiales con la entidad . En caso de evidenciar observaciones, desviaciones o diferencias, se reporta al Director del Sistema Distrital de Servicio a la Ciudadanía. Queda como evidencia correo electrónico o memorand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7870 Servicio a la ciudadanía, moderno, eficiente y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as peticiones ciudadanas, que ingresan al Sistema Distrital para la Gestión de Peticiones Ciudadanas, brindar el soporte funcional y evaluar la conformidad de las respuestas emitidas."/>
    <s v="Errores (fallas o deficiencias)"/>
    <s v="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7870 Servicio a la ciudadanía, moderno, eficiente y de calidad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cada vez que se requiera una comunicación o notificación al peticionario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mensualmente valida que el porcentaje de devoluciones efectivas por direccionamiento no supere el 3% frente al total direccionado. La(s) fuente(s) de información utilizadas es(son) Actividad 15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2213300-PR-036 indica que los profesionales responsables de punto de atención,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7870 Servicio a la ciudadanía, moderno, eficiente y de calidad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rsitario,, autorizado(a) por  el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 Director Distrital de Calidad del Servicio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con las entidades objeto de cualificación los aspectos logísticos, instalaciones y elementos ofimáticos, de acuerdo con en el  instructivo (4222100-IN-060).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procediendo de acuerdo con lo establecido en el instructivo (4222100-IN-060)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Coordinar y articular la gestión de las entidades participantes en el Modelo Multicanal de servicio"/>
    <s v="Errores (fallas o deficiencias)"/>
    <s v="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 Procesos de apoyo operativo en el Sistema de Gestión de Calidad_x000a__x000a__x000a_"/>
    <s v="- 7870 Servicio a la ciudadanía, moderno, eficiente y de calidad_x000a__x000a__x000a__x000a_"/>
    <s v="Casi seguro (5)"/>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Cobro y facturación por conceptos de uso de espacios en los SUPERCADE 422000-PR-377 (Actividad 4) indica que el profesional de facturación, autorizado(a) por el Director(a) del Sistema Distrital de Servicio a la Ciudadanía, mensualmente verifica el “Reporte mensual de ocupación de espacios en la Red CADE”   . La(s) fuente(s) de información utilizadas es(son) FT-1119. En caso de evidenciar observaciones, desviaciones o diferencias,  solicita al Profesional Responsable de Punto la corrección de la información suministrada. Queda como evidencia correo electrónico.._x000a_- El procedimiento &quot;Cobro y facturación por conceptos de uso de espacios en los SUPERCADE 422000-PR-377 (Actividad 5) indica que el abogado líder de contratación de la DSDSC, autorizado(a) por el Director(a) del Sistema Distrital de Servicio a la Ciudadanía, mensualmente verifica las novedades en los convenios y contratos que generan afectación a la facturación. La(s) fuente(s) de información utilizadas es(son) actas de inicio,  terminación,    liquidación y suspensión de contratos y convenios. En caso de evidenciar observaciones, desviaciones o diferencias, informa al profesional de facturación. Queda como evidencia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obro y facturación por conceptos de uso de espacios en los SUPERCADE 422000-PR-377 (Actividad 1) indica que el profesional de facturación, autorizado(a) por el Director(a) del Sistema Distrital de Servicio a la Ciudadanía, trimestralmente coteja los usuarios activos en el sistema de Facturación . La(s) fuente(s) de información utilizadas es(son) el sistema de facturación. En caso de evidenciar observaciones, desviaciones o diferencias, reporta a la Dirección.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_x000a_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alizar reinducción en el procedimiento de Facturación y Cobro por concepto de uso de espacios en los SuperCADE.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elaboración de facturas y cuentas de cobro de los espacios de la RED CADE._x000a_- Servidores con reinducción en el procedimiento de Facturación y Cobro por concepto de uso de espacios en la RED CADE.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9"/>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1210100-PR-324 &quot;Coordinación del Sistema Distrital de Asistencia, Atención y Reparación Integral a Víctimas&quot; (Act 1) indica que el profesional especializado de la ACDVPR , autorizado(a) por el Jefe de Oficina Alta Consejería para los Derechos de las Víctimas, la Paz y la Reconciliación, cuatrimestralmente revis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7871 Construcción de Bogotá-región como territorio de paz para las vi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8"/>
        <item x="4"/>
        <item x="7"/>
        <item x="1"/>
        <item x="12"/>
        <item x="3"/>
        <item x="5"/>
        <item x="10"/>
        <item x="6"/>
        <item x="9"/>
        <item x="11"/>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47">
      <pivotArea type="all" dataOnly="0" outline="0" fieldPosition="0"/>
    </format>
    <format dxfId="46">
      <pivotArea outline="0" collapsedLevelsAreSubtotals="1" fieldPosition="0"/>
    </format>
    <format dxfId="45">
      <pivotArea field="4" type="button" dataOnly="0" labelOnly="1" outline="0" axis="axisRow" fieldPosition="0"/>
    </format>
    <format dxfId="44">
      <pivotArea field="2" type="button" dataOnly="0" labelOnly="1" outline="0" axis="axisRow" fieldPosition="1"/>
    </format>
    <format dxfId="43">
      <pivotArea dataOnly="0" labelOnly="1" fieldPosition="0">
        <references count="1">
          <reference field="4" count="0"/>
        </references>
      </pivotArea>
    </format>
    <format dxfId="42">
      <pivotArea dataOnly="0" labelOnly="1" fieldPosition="0">
        <references count="1">
          <reference field="4" count="0" defaultSubtotal="1"/>
        </references>
      </pivotArea>
    </format>
    <format dxfId="41">
      <pivotArea dataOnly="0" labelOnly="1" grandRow="1" outline="0" fieldPosition="0"/>
    </format>
    <format dxfId="40">
      <pivotArea dataOnly="0" labelOnly="1" fieldPosition="0">
        <references count="2">
          <reference field="2" count="5">
            <x v="0"/>
            <x v="2"/>
            <x v="8"/>
            <x v="9"/>
            <x v="12"/>
          </reference>
          <reference field="4" count="1" selected="0">
            <x v="0"/>
          </reference>
        </references>
      </pivotArea>
    </format>
    <format dxfId="39">
      <pivotArea dataOnly="0" labelOnly="1" fieldPosition="0">
        <references count="2">
          <reference field="2" count="8">
            <x v="1"/>
            <x v="3"/>
            <x v="4"/>
            <x v="5"/>
            <x v="6"/>
            <x v="7"/>
            <x v="10"/>
            <x v="11"/>
          </reference>
          <reference field="4" count="1" selected="0">
            <x v="1"/>
          </reference>
        </references>
      </pivotArea>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3"/>
        <item x="0"/>
        <item x="1"/>
        <item x="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5"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Col" showAll="0">
      <items count="6">
        <item x="1"/>
        <item x="2"/>
        <item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8" firstHeaderRow="1" firstDataRow="1" firstDataCol="1"/>
  <pivotFields count="90">
    <pivotField axis="axisRow" showAll="0">
      <items count="23">
        <item x="0"/>
        <item x="20"/>
        <item x="1"/>
        <item x="2"/>
        <item x="3"/>
        <item x="4"/>
        <item x="5"/>
        <item x="6"/>
        <item x="7"/>
        <item x="8"/>
        <item x="10"/>
        <item m="1" x="21"/>
        <item x="9"/>
        <item x="13"/>
        <item x="14"/>
        <item x="18"/>
        <item x="15"/>
        <item x="16"/>
        <item x="17"/>
        <item x="11"/>
        <item x="12"/>
        <item x="19"/>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2">
    <i>
      <x/>
    </i>
    <i>
      <x v="1"/>
    </i>
    <i>
      <x v="2"/>
    </i>
    <i>
      <x v="3"/>
    </i>
    <i>
      <x v="4"/>
    </i>
    <i>
      <x v="5"/>
    </i>
    <i>
      <x v="6"/>
    </i>
    <i>
      <x v="7"/>
    </i>
    <i>
      <x v="8"/>
    </i>
    <i>
      <x v="9"/>
    </i>
    <i>
      <x v="10"/>
    </i>
    <i>
      <x v="12"/>
    </i>
    <i>
      <x v="13"/>
    </i>
    <i>
      <x v="14"/>
    </i>
    <i>
      <x v="15"/>
    </i>
    <i>
      <x v="16"/>
    </i>
    <i>
      <x v="17"/>
    </i>
    <i>
      <x v="18"/>
    </i>
    <i>
      <x v="19"/>
    </i>
    <i>
      <x v="20"/>
    </i>
    <i>
      <x v="21"/>
    </i>
    <i t="grand">
      <x/>
    </i>
  </rowItems>
  <colItems count="1">
    <i/>
  </colItems>
  <dataFields count="1">
    <dataField name="Número de riesgos" fld="3" subtotal="count" baseField="0" baseItem="0"/>
  </dataFields>
  <formats count="12">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dataOnly="0" labelOnly="1" fieldPosition="0">
        <references count="1">
          <reference field="0" count="0"/>
        </references>
      </pivotArea>
    </format>
    <format dxfId="16">
      <pivotArea dataOnly="0" labelOnly="1" grandRow="1" outline="0" fieldPosition="0"/>
    </format>
    <format dxfId="15">
      <pivotArea dataOnly="0" labelOnly="1" outline="0" axis="axisValues" fieldPosition="0"/>
    </format>
    <format dxfId="14">
      <pivotArea type="all" dataOnly="0" outline="0" fieldPosition="0"/>
    </format>
    <format dxfId="13">
      <pivotArea outline="0" collapsedLevelsAreSubtotals="1" fieldPosition="0"/>
    </format>
    <format dxfId="12">
      <pivotArea field="0" type="button" dataOnly="0" labelOnly="1" outline="0" axis="axisRow" fieldPosition="0"/>
    </format>
    <format dxfId="11">
      <pivotArea dataOnly="0" labelOnly="1" fieldPosition="0">
        <references count="1">
          <reference field="0" count="0"/>
        </references>
      </pivotArea>
    </format>
    <format dxfId="10">
      <pivotArea dataOnly="0" labelOnly="1" grandRow="1" outline="0" fieldPosition="0"/>
    </format>
    <format dxfId="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1" firstHeaderRow="1" firstDataRow="1" firstDataCol="1"/>
  <pivotFields count="9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1"/>
        <item x="7"/>
        <item x="3"/>
        <item x="6"/>
        <item x="0"/>
        <item x="16"/>
        <item x="2"/>
        <item x="12"/>
        <item x="10"/>
        <item x="8"/>
        <item x="15"/>
        <item x="4"/>
        <item x="1"/>
        <item x="5"/>
        <item x="9"/>
        <item x="13"/>
        <item x="14"/>
        <item m="1" x="17"/>
        <item t="default"/>
      </items>
    </pivotField>
  </pivotFields>
  <rowFields count="1">
    <field x="89"/>
  </rowFields>
  <rowItems count="18">
    <i>
      <x/>
    </i>
    <i>
      <x v="1"/>
    </i>
    <i>
      <x v="2"/>
    </i>
    <i>
      <x v="3"/>
    </i>
    <i>
      <x v="4"/>
    </i>
    <i>
      <x v="5"/>
    </i>
    <i>
      <x v="6"/>
    </i>
    <i>
      <x v="7"/>
    </i>
    <i>
      <x v="8"/>
    </i>
    <i>
      <x v="9"/>
    </i>
    <i>
      <x v="10"/>
    </i>
    <i>
      <x v="11"/>
    </i>
    <i>
      <x v="12"/>
    </i>
    <i>
      <x v="13"/>
    </i>
    <i>
      <x v="14"/>
    </i>
    <i>
      <x v="15"/>
    </i>
    <i>
      <x v="16"/>
    </i>
    <i t="grand">
      <x/>
    </i>
  </rowItems>
  <colItems count="1">
    <i/>
  </colItems>
  <dataFields count="1">
    <dataField name="Número de riesgos" fld="3" subtotal="count" baseField="0" baseItem="0"/>
  </dataFields>
  <formats count="10">
    <format dxfId="30">
      <pivotArea type="all" dataOnly="0" outline="0" fieldPosition="0"/>
    </format>
    <format dxfId="29">
      <pivotArea outline="0" collapsedLevelsAreSubtotals="1" fieldPosition="0"/>
    </format>
    <format dxfId="28">
      <pivotArea dataOnly="0" labelOnly="1" grandRow="1" outline="0" fieldPosition="0"/>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field="89" type="button" dataOnly="0" labelOnly="1" outline="0" axis="axisRow" fieldPosition="0"/>
    </format>
    <format dxfId="23">
      <pivotArea dataOnly="0" labelOnly="1" fieldPosition="0">
        <references count="1">
          <reference field="89" count="0"/>
        </references>
      </pivotArea>
    </format>
    <format dxfId="22">
      <pivotArea dataOnly="0" labelOnly="1" grandRow="1" outline="0" fieldPosition="0"/>
    </format>
    <format dxfId="21">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53125" defaultRowHeight="14.5" x14ac:dyDescent="0.35"/>
  <cols>
    <col min="1" max="1" width="12.453125" style="1" customWidth="1"/>
    <col min="2" max="2" width="11.453125" style="1"/>
    <col min="3" max="3" width="56.54296875" style="1" customWidth="1"/>
    <col min="4" max="5" width="77.54296875" style="1" customWidth="1"/>
    <col min="6" max="6" width="18.26953125" style="1" customWidth="1"/>
    <col min="7" max="7" width="21.1796875" style="1" customWidth="1"/>
    <col min="8" max="9" width="14" style="1" customWidth="1"/>
    <col min="10" max="10" width="18" style="1" customWidth="1"/>
    <col min="11" max="11" width="36.7265625" style="1" customWidth="1"/>
    <col min="12" max="12" width="34.81640625" style="1" customWidth="1"/>
    <col min="13" max="13" width="14.453125" style="1" customWidth="1"/>
    <col min="14" max="14" width="13.81640625" style="1" customWidth="1"/>
    <col min="15" max="16" width="11.453125" style="1"/>
    <col min="17" max="17" width="17.81640625" style="1" customWidth="1"/>
    <col min="18" max="18" width="23.81640625" style="1" customWidth="1"/>
    <col min="19" max="19" width="11.453125" style="1"/>
    <col min="20" max="20" width="20.26953125" style="1" customWidth="1"/>
    <col min="21" max="21" width="21" style="1" customWidth="1"/>
    <col min="22" max="22" width="11.453125" style="1"/>
    <col min="23" max="23" width="13.81640625" style="1" customWidth="1"/>
    <col min="24" max="24" width="21.7265625" style="1" customWidth="1"/>
    <col min="25" max="25" width="17.81640625" style="1" customWidth="1"/>
    <col min="26" max="27" width="11.453125" style="1"/>
    <col min="28" max="28" width="15" style="1" customWidth="1"/>
    <col min="29" max="29" width="15.81640625" style="1" customWidth="1"/>
    <col min="30" max="30" width="16" style="1" customWidth="1"/>
    <col min="31" max="31" width="15" style="1" customWidth="1"/>
    <col min="32" max="32" width="11.453125" style="1"/>
    <col min="33" max="33" width="18.453125" style="1" customWidth="1"/>
    <col min="34" max="34" width="11.1796875" style="1" bestFit="1" customWidth="1"/>
    <col min="35" max="35" width="15.1796875" style="1" customWidth="1"/>
    <col min="36" max="16384" width="11.453125" style="1"/>
  </cols>
  <sheetData>
    <row r="1" spans="1:35" ht="29" x14ac:dyDescent="0.3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39" x14ac:dyDescent="0.3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2.5" x14ac:dyDescent="0.3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01.5" x14ac:dyDescent="0.3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2.5" x14ac:dyDescent="0.3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58" x14ac:dyDescent="0.3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72.5" x14ac:dyDescent="0.3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87" x14ac:dyDescent="0.3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87" x14ac:dyDescent="0.3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2.5" x14ac:dyDescent="0.3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3.5" x14ac:dyDescent="0.35">
      <c r="B11" s="38"/>
      <c r="C11" s="18" t="s">
        <v>182</v>
      </c>
      <c r="D11" s="19" t="s">
        <v>183</v>
      </c>
      <c r="E11" s="19" t="s">
        <v>38</v>
      </c>
      <c r="L11" s="19" t="s">
        <v>184</v>
      </c>
      <c r="O11" s="19" t="e">
        <f>IF(#REF!="","",#REF!)</f>
        <v>#REF!</v>
      </c>
      <c r="P11" s="19" t="e">
        <f>IF(#REF!="","",#REF!)</f>
        <v>#REF!</v>
      </c>
      <c r="AG11" s="18" t="s">
        <v>185</v>
      </c>
      <c r="AH11" s="50" t="e">
        <f>IF(#REF!="","",#REF!)</f>
        <v>#REF!</v>
      </c>
    </row>
    <row r="12" spans="1:35" ht="87" x14ac:dyDescent="0.35">
      <c r="B12" s="38"/>
      <c r="C12" s="18" t="s">
        <v>186</v>
      </c>
      <c r="D12" s="19" t="s">
        <v>187</v>
      </c>
      <c r="E12" s="19" t="s">
        <v>114</v>
      </c>
      <c r="L12" s="19" t="s">
        <v>188</v>
      </c>
      <c r="AG12" s="18" t="s">
        <v>175</v>
      </c>
      <c r="AH12" s="50" t="e">
        <f>IF(#REF!="","",#REF!)</f>
        <v>#REF!</v>
      </c>
    </row>
    <row r="13" spans="1:35" ht="87" x14ac:dyDescent="0.35">
      <c r="B13" s="38"/>
      <c r="C13" s="18" t="s">
        <v>189</v>
      </c>
      <c r="D13" s="19" t="s">
        <v>190</v>
      </c>
      <c r="E13" s="19" t="s">
        <v>38</v>
      </c>
      <c r="L13" s="19" t="s">
        <v>191</v>
      </c>
      <c r="AG13" s="18" t="s">
        <v>192</v>
      </c>
      <c r="AH13" s="50" t="e">
        <f>IF(#REF!="","",#REF!)</f>
        <v>#REF!</v>
      </c>
    </row>
    <row r="14" spans="1:35" ht="58" x14ac:dyDescent="0.35">
      <c r="B14" s="38"/>
      <c r="C14" s="18" t="s">
        <v>193</v>
      </c>
      <c r="D14" s="19" t="s">
        <v>194</v>
      </c>
      <c r="E14" s="19" t="s">
        <v>38</v>
      </c>
      <c r="L14" s="19" t="s">
        <v>195</v>
      </c>
      <c r="AG14" s="18" t="s">
        <v>196</v>
      </c>
      <c r="AH14" s="50" t="e">
        <f>IF(#REF!="","",#REF!)</f>
        <v>#REF!</v>
      </c>
    </row>
    <row r="15" spans="1:35" ht="58" x14ac:dyDescent="0.35">
      <c r="B15" s="38"/>
      <c r="C15" s="18" t="s">
        <v>197</v>
      </c>
      <c r="D15" s="19" t="s">
        <v>198</v>
      </c>
      <c r="E15" s="19" t="s">
        <v>114</v>
      </c>
      <c r="L15" s="19" t="s">
        <v>199</v>
      </c>
      <c r="AG15" s="18" t="s">
        <v>200</v>
      </c>
      <c r="AH15" s="50" t="e">
        <f>IF(#REF!="","",#REF!)</f>
        <v>#REF!</v>
      </c>
    </row>
    <row r="16" spans="1:35" ht="87" x14ac:dyDescent="0.35">
      <c r="B16" s="38"/>
      <c r="C16" s="18" t="s">
        <v>201</v>
      </c>
      <c r="D16" s="19" t="s">
        <v>202</v>
      </c>
      <c r="E16" s="19" t="s">
        <v>114</v>
      </c>
      <c r="L16" s="19" t="s">
        <v>203</v>
      </c>
      <c r="AG16" s="18" t="s">
        <v>204</v>
      </c>
      <c r="AH16" s="50" t="e">
        <f>IF(#REF!="","",#REF!)</f>
        <v>#REF!</v>
      </c>
    </row>
    <row r="17" spans="2:33" ht="58" x14ac:dyDescent="0.35">
      <c r="B17" s="38"/>
      <c r="C17" s="18" t="s">
        <v>205</v>
      </c>
      <c r="D17" s="19" t="s">
        <v>206</v>
      </c>
      <c r="E17" s="19" t="s">
        <v>114</v>
      </c>
      <c r="L17" s="19" t="s">
        <v>207</v>
      </c>
      <c r="AG17" s="18" t="s">
        <v>208</v>
      </c>
    </row>
    <row r="18" spans="2:33" ht="72.5" x14ac:dyDescent="0.35">
      <c r="B18" s="38"/>
      <c r="C18" s="18" t="s">
        <v>209</v>
      </c>
      <c r="D18" s="19" t="s">
        <v>210</v>
      </c>
      <c r="E18" s="19" t="s">
        <v>38</v>
      </c>
      <c r="L18" s="41" t="s">
        <v>211</v>
      </c>
      <c r="AG18" s="18" t="s">
        <v>212</v>
      </c>
    </row>
    <row r="19" spans="2:33" ht="72.5" x14ac:dyDescent="0.35">
      <c r="B19" s="38"/>
      <c r="C19" s="18" t="s">
        <v>213</v>
      </c>
      <c r="D19" s="19" t="s">
        <v>214</v>
      </c>
      <c r="E19" s="19" t="s">
        <v>114</v>
      </c>
      <c r="L19" s="41" t="s">
        <v>215</v>
      </c>
      <c r="AG19" s="18" t="s">
        <v>200</v>
      </c>
    </row>
    <row r="20" spans="2:33" ht="130.5" x14ac:dyDescent="0.35">
      <c r="B20" s="38"/>
      <c r="C20" s="18" t="s">
        <v>216</v>
      </c>
      <c r="D20" s="19" t="s">
        <v>217</v>
      </c>
      <c r="E20" s="19" t="s">
        <v>92</v>
      </c>
      <c r="AG20" s="18" t="s">
        <v>218</v>
      </c>
    </row>
    <row r="21" spans="2:33" ht="43.5" x14ac:dyDescent="0.35">
      <c r="B21" s="38"/>
      <c r="C21" s="18" t="s">
        <v>219</v>
      </c>
      <c r="D21" s="19" t="s">
        <v>220</v>
      </c>
      <c r="E21" s="19" t="s">
        <v>114</v>
      </c>
      <c r="AG21" s="18" t="s">
        <v>221</v>
      </c>
    </row>
    <row r="22" spans="2:33" ht="58" x14ac:dyDescent="0.35">
      <c r="B22" s="38"/>
      <c r="C22" s="18" t="s">
        <v>222</v>
      </c>
      <c r="D22" s="19" t="s">
        <v>223</v>
      </c>
      <c r="E22" s="19" t="s">
        <v>114</v>
      </c>
      <c r="AG22" s="18" t="s">
        <v>224</v>
      </c>
    </row>
    <row r="23" spans="2:33" ht="50" x14ac:dyDescent="0.3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4" tint="0.59999389629810485"/>
  </sheetPr>
  <dimension ref="B1:R21"/>
  <sheetViews>
    <sheetView showGridLines="0" zoomScale="60" zoomScaleNormal="60" workbookViewId="0"/>
  </sheetViews>
  <sheetFormatPr baseColWidth="10" defaultColWidth="11.453125" defaultRowHeight="14.5" x14ac:dyDescent="0.35"/>
  <cols>
    <col min="1" max="1" width="11.453125" style="105"/>
    <col min="2" max="2" width="5.7265625" style="105" customWidth="1"/>
    <col min="3" max="3" width="6.81640625" style="105" customWidth="1"/>
    <col min="4" max="4" width="19.26953125" style="105" customWidth="1"/>
    <col min="5" max="5" width="4.1796875" style="105" customWidth="1"/>
    <col min="6" max="6" width="19.7265625" style="105" customWidth="1"/>
    <col min="7" max="7" width="2" style="105" customWidth="1"/>
    <col min="8" max="8" width="19.7265625" style="105" customWidth="1"/>
    <col min="9" max="9" width="2" style="105" customWidth="1"/>
    <col min="10" max="10" width="19.7265625" style="105" customWidth="1"/>
    <col min="11" max="11" width="2.453125" style="105" customWidth="1"/>
    <col min="12" max="12" width="19.7265625" style="105" customWidth="1"/>
    <col min="13" max="13" width="2.54296875" style="105" customWidth="1"/>
    <col min="14" max="14" width="19.7265625" style="105" customWidth="1"/>
    <col min="15" max="15" width="5.7265625" style="105" customWidth="1"/>
    <col min="16" max="16384" width="11.453125" style="105"/>
  </cols>
  <sheetData>
    <row r="1" spans="2:18" ht="19.5" customHeight="1" x14ac:dyDescent="0.35"/>
    <row r="2" spans="2:18" ht="27" customHeight="1" x14ac:dyDescent="0.35">
      <c r="B2" s="242" t="s">
        <v>371</v>
      </c>
      <c r="C2" s="243"/>
      <c r="D2" s="243"/>
      <c r="E2" s="243"/>
      <c r="F2" s="243"/>
      <c r="G2" s="243"/>
      <c r="H2" s="243"/>
      <c r="I2" s="243"/>
      <c r="J2" s="243"/>
      <c r="K2" s="243"/>
      <c r="L2" s="243"/>
      <c r="M2" s="243"/>
      <c r="N2" s="243"/>
      <c r="O2" s="244"/>
    </row>
    <row r="3" spans="2:18" ht="30" customHeight="1" x14ac:dyDescent="0.35">
      <c r="B3" s="245"/>
      <c r="C3" s="246"/>
      <c r="D3" s="246"/>
      <c r="E3" s="246"/>
      <c r="F3" s="246"/>
      <c r="G3" s="246"/>
      <c r="H3" s="246"/>
      <c r="I3" s="246"/>
      <c r="J3" s="246"/>
      <c r="K3" s="246"/>
      <c r="L3" s="246"/>
      <c r="M3" s="246"/>
      <c r="N3" s="246"/>
      <c r="O3" s="247"/>
    </row>
    <row r="4" spans="2:18" ht="19.5" customHeight="1" x14ac:dyDescent="0.35">
      <c r="B4" s="107"/>
      <c r="C4" s="106"/>
      <c r="D4" s="106"/>
      <c r="E4" s="106"/>
      <c r="F4" s="106"/>
      <c r="G4" s="106"/>
      <c r="H4" s="106"/>
      <c r="I4" s="106"/>
      <c r="J4" s="106"/>
      <c r="K4" s="106"/>
      <c r="L4" s="106"/>
      <c r="M4" s="106"/>
      <c r="N4" s="106"/>
      <c r="O4" s="122"/>
    </row>
    <row r="5" spans="2:18" x14ac:dyDescent="0.35">
      <c r="B5" s="107"/>
      <c r="C5" s="109"/>
      <c r="D5" s="108"/>
      <c r="E5" s="109"/>
      <c r="F5" s="108"/>
      <c r="G5" s="109"/>
      <c r="H5" s="108"/>
      <c r="I5" s="109"/>
      <c r="J5" s="108"/>
      <c r="K5" s="109"/>
      <c r="L5" s="108"/>
      <c r="M5" s="109"/>
      <c r="N5" s="108"/>
      <c r="O5" s="122"/>
    </row>
    <row r="6" spans="2:18" ht="40.5" customHeight="1" x14ac:dyDescent="0.35">
      <c r="B6" s="107"/>
      <c r="C6" s="241" t="s">
        <v>320</v>
      </c>
      <c r="D6" s="110" t="str">
        <f>Datos!T2</f>
        <v>Casi seguro (5)</v>
      </c>
      <c r="E6" s="109"/>
      <c r="F6" s="111">
        <f>COUNTIFS(Mapa_Proceso!$N$12:$N$35,$D6,Mapa_Proceso!$U$12:$U$35,F$16)</f>
        <v>0</v>
      </c>
      <c r="G6" s="112"/>
      <c r="H6" s="111">
        <f>COUNTIFS(Mapa_Proceso!$N$12:$N$35,$D6,Mapa_Proceso!$U$12:$U$35,H$16)</f>
        <v>0</v>
      </c>
      <c r="I6" s="112"/>
      <c r="J6" s="113">
        <f>COUNTIFS(Mapa_Proceso!$N$12:$N$35,$D6,Mapa_Proceso!$U$12:$U$35,J$16)</f>
        <v>0</v>
      </c>
      <c r="K6" s="112"/>
      <c r="L6" s="113">
        <f>COUNTIFS(Mapa_Proceso!$N$12:$N$35,$D6,Mapa_Proceso!$U$12:$U$35,L$16)</f>
        <v>0</v>
      </c>
      <c r="M6" s="112"/>
      <c r="N6" s="113">
        <f>COUNTIFS(Mapa_Proceso!$N$12:$N$35,$D6,Mapa_Proceso!$U$12:$U$35,N$16)</f>
        <v>0</v>
      </c>
      <c r="O6" s="122"/>
    </row>
    <row r="7" spans="2:18" ht="12" customHeight="1" x14ac:dyDescent="0.35">
      <c r="B7" s="107"/>
      <c r="C7" s="241"/>
      <c r="D7" s="114"/>
      <c r="E7" s="109"/>
      <c r="F7" s="115"/>
      <c r="G7" s="112"/>
      <c r="H7" s="115"/>
      <c r="I7" s="112"/>
      <c r="J7" s="115"/>
      <c r="K7" s="112"/>
      <c r="L7" s="115"/>
      <c r="M7" s="112"/>
      <c r="N7" s="115"/>
      <c r="O7" s="122"/>
    </row>
    <row r="8" spans="2:18" ht="40.5" customHeight="1" x14ac:dyDescent="0.35">
      <c r="B8" s="107"/>
      <c r="C8" s="241"/>
      <c r="D8" s="110" t="str">
        <f>Datos!T3</f>
        <v>Probable (4)</v>
      </c>
      <c r="E8" s="109"/>
      <c r="F8" s="116">
        <f>COUNTIFS(Mapa_Proceso!$N$12:$N$35,$D8,Mapa_Proceso!$U$12:$U$35,F$16)</f>
        <v>0</v>
      </c>
      <c r="G8" s="112"/>
      <c r="H8" s="111">
        <f>COUNTIFS(Mapa_Proceso!$N$12:$N$35,$D8,Mapa_Proceso!$U$12:$U$35,H$16)</f>
        <v>0</v>
      </c>
      <c r="I8" s="112"/>
      <c r="J8" s="111">
        <f>COUNTIFS(Mapa_Proceso!$N$12:$N$35,$D8,Mapa_Proceso!$U$12:$U$35,J$16)</f>
        <v>0</v>
      </c>
      <c r="K8" s="112"/>
      <c r="L8" s="113">
        <f>COUNTIFS(Mapa_Proceso!$N$12:$N$35,$D8,Mapa_Proceso!$U$12:$U$35,L$16)</f>
        <v>0</v>
      </c>
      <c r="M8" s="112"/>
      <c r="N8" s="113">
        <f>COUNTIFS(Mapa_Proceso!$N$12:$N$35,$D8,Mapa_Proceso!$U$12:$U$35,N$16)</f>
        <v>0</v>
      </c>
      <c r="O8" s="122"/>
    </row>
    <row r="9" spans="2:18" ht="11.25" customHeight="1" x14ac:dyDescent="0.35">
      <c r="B9" s="107"/>
      <c r="C9" s="241"/>
      <c r="D9" s="114"/>
      <c r="E9" s="109"/>
      <c r="F9" s="115"/>
      <c r="G9" s="112"/>
      <c r="H9" s="115"/>
      <c r="I9" s="112"/>
      <c r="J9" s="115"/>
      <c r="K9" s="112"/>
      <c r="L9" s="115"/>
      <c r="M9" s="112"/>
      <c r="N9" s="115"/>
      <c r="O9" s="122"/>
    </row>
    <row r="10" spans="2:18" ht="40.5" customHeight="1" x14ac:dyDescent="0.35">
      <c r="B10" s="107"/>
      <c r="C10" s="241"/>
      <c r="D10" s="110" t="str">
        <f>Datos!T4</f>
        <v>Posible (3)</v>
      </c>
      <c r="E10" s="109"/>
      <c r="F10" s="117">
        <f>COUNTIFS(Mapa_Proceso!$N$12:$N$35,$D10,Mapa_Proceso!$U$12:$U$35,F$16)</f>
        <v>0</v>
      </c>
      <c r="G10" s="112"/>
      <c r="H10" s="116">
        <f>COUNTIFS(Mapa_Proceso!$N$12:$N$35,$D10,Mapa_Proceso!$U$12:$U$35,H$16)</f>
        <v>0</v>
      </c>
      <c r="I10" s="112"/>
      <c r="J10" s="111">
        <f>COUNTIFS(Mapa_Proceso!$N$12:$N$35,$D10,Mapa_Proceso!$U$12:$U$35,J$16)</f>
        <v>0</v>
      </c>
      <c r="K10" s="112"/>
      <c r="L10" s="113">
        <f>COUNTIFS(Mapa_Proceso!$N$12:$N$35,$D10,Mapa_Proceso!$U$12:$U$35,L$16)</f>
        <v>0</v>
      </c>
      <c r="M10" s="112"/>
      <c r="N10" s="113">
        <f>COUNTIFS(Mapa_Proceso!$N$12:$N$35,$D10,Mapa_Proceso!$U$12:$U$35,N$16)</f>
        <v>0</v>
      </c>
      <c r="O10" s="122"/>
      <c r="Q10" s="175"/>
      <c r="R10" s="176"/>
    </row>
    <row r="11" spans="2:18" ht="9" customHeight="1" thickBot="1" x14ac:dyDescent="0.4">
      <c r="B11" s="107"/>
      <c r="C11" s="241"/>
      <c r="D11" s="114"/>
      <c r="E11" s="109"/>
      <c r="F11" s="115"/>
      <c r="G11" s="112"/>
      <c r="H11" s="115"/>
      <c r="I11" s="112"/>
      <c r="J11" s="115"/>
      <c r="K11" s="112"/>
      <c r="L11" s="115"/>
      <c r="M11" s="112"/>
      <c r="N11" s="115"/>
      <c r="O11" s="122"/>
    </row>
    <row r="12" spans="2:18" ht="40.5" customHeight="1" thickTop="1" thickBot="1" x14ac:dyDescent="0.4">
      <c r="B12" s="107"/>
      <c r="C12" s="241"/>
      <c r="D12" s="110" t="str">
        <f>Datos!T5</f>
        <v>Improbable (2)</v>
      </c>
      <c r="E12" s="109"/>
      <c r="F12" s="117">
        <f>COUNTIFS(Mapa_Proceso!$N$12:$N$35,$D12,Mapa_Proceso!$U$12:$U$35,F$16)</f>
        <v>0</v>
      </c>
      <c r="G12" s="112"/>
      <c r="H12" s="117">
        <f>COUNTIFS(Mapa_Proceso!$N$12:$N$35,$D12,Mapa_Proceso!$U$12:$U$35,H$16)</f>
        <v>0</v>
      </c>
      <c r="I12" s="112"/>
      <c r="J12" s="116">
        <f>COUNTIFS(Mapa_Proceso!$N$12:$N$35,$D12,Mapa_Proceso!$U$12:$U$35,J$16)</f>
        <v>1</v>
      </c>
      <c r="K12" s="112"/>
      <c r="L12" s="173">
        <f>COUNTIFS(Mapa_Proceso!$N$12:$N$35,$D12,Mapa_Proceso!$U$12:$U$35,L$16)</f>
        <v>0</v>
      </c>
      <c r="M12" s="112"/>
      <c r="N12" s="113">
        <f>COUNTIFS(Mapa_Proceso!$N$12:$N$35,$D12,Mapa_Proceso!$U$12:$U$35,N$16)</f>
        <v>1</v>
      </c>
      <c r="O12" s="122"/>
      <c r="Q12" s="175"/>
      <c r="R12" s="177" t="s">
        <v>373</v>
      </c>
    </row>
    <row r="13" spans="2:18" ht="9.75" customHeight="1" thickTop="1" x14ac:dyDescent="0.35">
      <c r="B13" s="107"/>
      <c r="C13" s="241"/>
      <c r="D13" s="114"/>
      <c r="E13" s="109"/>
      <c r="F13" s="115"/>
      <c r="G13" s="112"/>
      <c r="H13" s="115"/>
      <c r="I13" s="112"/>
      <c r="J13" s="115"/>
      <c r="K13" s="112"/>
      <c r="L13" s="115"/>
      <c r="M13" s="112"/>
      <c r="N13" s="115"/>
      <c r="O13" s="122"/>
    </row>
    <row r="14" spans="2:18" ht="40.5" customHeight="1" x14ac:dyDescent="0.35">
      <c r="B14" s="107"/>
      <c r="C14" s="241"/>
      <c r="D14" s="110" t="s">
        <v>144</v>
      </c>
      <c r="E14" s="109"/>
      <c r="F14" s="117">
        <f>COUNTIFS(Mapa_Proceso!$N$12:$N$35,$D14,Mapa_Proceso!$U$12:$U$35,F$16)</f>
        <v>0</v>
      </c>
      <c r="G14" s="112"/>
      <c r="H14" s="117">
        <f>COUNTIFS(Mapa_Proceso!$N$12:$N$35,$D14,Mapa_Proceso!$U$12:$U$35,H$16)</f>
        <v>0</v>
      </c>
      <c r="I14" s="112"/>
      <c r="J14" s="116">
        <f>COUNTIFS(Mapa_Proceso!$N$12:$N$35,$D14,Mapa_Proceso!$U$12:$U$35,J$16)</f>
        <v>3</v>
      </c>
      <c r="K14" s="112"/>
      <c r="L14" s="111">
        <f>COUNTIFS(Mapa_Proceso!$N$12:$N$35,$D14,Mapa_Proceso!$U$12:$U$35,L$16)</f>
        <v>12</v>
      </c>
      <c r="M14" s="112"/>
      <c r="N14" s="113">
        <f>COUNTIFS(Mapa_Proceso!$N$12:$N$35,$D14,Mapa_Proceso!$U$12:$U$35,N$16)</f>
        <v>7</v>
      </c>
      <c r="O14" s="122"/>
    </row>
    <row r="15" spans="2:18" ht="27.75" customHeight="1" x14ac:dyDescent="0.35">
      <c r="B15" s="107"/>
      <c r="C15" s="109"/>
      <c r="D15" s="108"/>
      <c r="E15" s="109"/>
      <c r="F15" s="108"/>
      <c r="G15" s="109"/>
      <c r="H15" s="108"/>
      <c r="I15" s="109"/>
      <c r="J15" s="108"/>
      <c r="K15" s="109"/>
      <c r="L15" s="108"/>
      <c r="M15" s="109"/>
      <c r="N15" s="108"/>
      <c r="O15" s="122"/>
    </row>
    <row r="16" spans="2:18" ht="41.25" customHeight="1" x14ac:dyDescent="0.3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row>
    <row r="17" spans="2:15" ht="41.25" customHeight="1" x14ac:dyDescent="0.35">
      <c r="B17" s="107"/>
      <c r="C17" s="109"/>
      <c r="D17" s="109"/>
      <c r="E17" s="109"/>
      <c r="F17" s="119"/>
      <c r="G17" s="120"/>
      <c r="H17" s="119"/>
      <c r="I17" s="120"/>
      <c r="J17" s="121" t="s">
        <v>319</v>
      </c>
      <c r="K17" s="120"/>
      <c r="L17" s="119"/>
      <c r="M17" s="120"/>
      <c r="N17" s="119"/>
      <c r="O17" s="122"/>
    </row>
    <row r="18" spans="2:15" ht="18" customHeight="1" x14ac:dyDescent="0.35">
      <c r="B18" s="107"/>
      <c r="C18" s="109"/>
      <c r="D18" s="109"/>
      <c r="E18" s="109"/>
      <c r="F18" s="109"/>
      <c r="G18" s="109"/>
      <c r="H18" s="109"/>
      <c r="I18" s="109"/>
      <c r="J18" s="109"/>
      <c r="K18" s="109"/>
      <c r="L18" s="109"/>
      <c r="M18" s="109"/>
      <c r="N18" s="109"/>
      <c r="O18" s="122"/>
    </row>
    <row r="19" spans="2:15" ht="26.25" customHeight="1" x14ac:dyDescent="0.35">
      <c r="B19" s="107"/>
      <c r="C19" s="109"/>
      <c r="D19" s="121" t="s">
        <v>237</v>
      </c>
      <c r="E19" s="109"/>
      <c r="F19" s="123">
        <f>F10+F12+F14+H12+H14</f>
        <v>0</v>
      </c>
      <c r="G19" s="112"/>
      <c r="H19" s="123">
        <f>F8+H10+J12+J14</f>
        <v>4</v>
      </c>
      <c r="I19" s="112"/>
      <c r="J19" s="123">
        <f>F6+H6+H8+J8+J10+L12+L14</f>
        <v>12</v>
      </c>
      <c r="K19" s="112"/>
      <c r="L19" s="123">
        <f>J6+L6+N6+L8+N8+L10+N10+N12+N14</f>
        <v>8</v>
      </c>
      <c r="M19" s="120"/>
      <c r="N19" s="120"/>
      <c r="O19" s="122"/>
    </row>
    <row r="20" spans="2:15" ht="26.25" customHeight="1" x14ac:dyDescent="0.45">
      <c r="B20" s="107"/>
      <c r="C20" s="109"/>
      <c r="D20" s="124">
        <f>SUM(F6:N14)</f>
        <v>24</v>
      </c>
      <c r="E20" s="109"/>
      <c r="F20" s="125" t="s">
        <v>321</v>
      </c>
      <c r="G20" s="126"/>
      <c r="H20" s="127" t="s">
        <v>86</v>
      </c>
      <c r="I20" s="126"/>
      <c r="J20" s="128" t="s">
        <v>322</v>
      </c>
      <c r="K20" s="126"/>
      <c r="L20" s="129" t="s">
        <v>323</v>
      </c>
      <c r="M20" s="109"/>
      <c r="N20" s="109"/>
      <c r="O20" s="122"/>
    </row>
    <row r="21" spans="2:15" x14ac:dyDescent="0.35">
      <c r="B21" s="130"/>
      <c r="C21" s="131"/>
      <c r="D21" s="131"/>
      <c r="E21" s="131"/>
      <c r="F21" s="131"/>
      <c r="G21" s="131"/>
      <c r="H21" s="131"/>
      <c r="I21" s="131"/>
      <c r="J21" s="131"/>
      <c r="K21" s="131"/>
      <c r="L21" s="131"/>
      <c r="M21" s="131"/>
      <c r="N21" s="131"/>
      <c r="O21" s="132"/>
    </row>
  </sheetData>
  <sheetProtection algorithmName="SHA-512" hashValue="KYwR0EhkxNC5HzHCf6Efjq1FofWms1QzazNZjYQUi/5vrrHbKuGbDcKbun/cBclR0JqVHoBVFxgL9Nc5fE8FIA==" saltValue="QMrtN1ROHr9d6xrrJDEhlg=="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tabColor theme="0" tint="-0.249977111117893"/>
  </sheetPr>
  <dimension ref="B1:E27"/>
  <sheetViews>
    <sheetView showGridLines="0" workbookViewId="0"/>
  </sheetViews>
  <sheetFormatPr baseColWidth="10" defaultRowHeight="14.5" x14ac:dyDescent="0.35"/>
  <cols>
    <col min="1" max="1" width="23.1796875" customWidth="1"/>
    <col min="2" max="2" width="31.1796875" customWidth="1"/>
    <col min="3" max="3" width="32.81640625" customWidth="1"/>
    <col min="4" max="4" width="14.453125" customWidth="1"/>
  </cols>
  <sheetData>
    <row r="1" spans="2:5" ht="48.75" customHeight="1" x14ac:dyDescent="0.35"/>
    <row r="2" spans="2:5" x14ac:dyDescent="0.35">
      <c r="B2" s="92" t="s">
        <v>236</v>
      </c>
      <c r="C2" s="92" t="s">
        <v>238</v>
      </c>
      <c r="D2" s="92" t="s">
        <v>301</v>
      </c>
    </row>
    <row r="3" spans="2:5" x14ac:dyDescent="0.35">
      <c r="B3" t="s">
        <v>339</v>
      </c>
      <c r="C3" t="s">
        <v>54</v>
      </c>
      <c r="D3" s="149">
        <v>11</v>
      </c>
    </row>
    <row r="4" spans="2:5" x14ac:dyDescent="0.35">
      <c r="C4" t="s">
        <v>81</v>
      </c>
      <c r="D4" s="149">
        <v>2</v>
      </c>
    </row>
    <row r="5" spans="2:5" x14ac:dyDescent="0.35">
      <c r="C5" t="s">
        <v>105</v>
      </c>
      <c r="D5" s="149">
        <v>5</v>
      </c>
    </row>
    <row r="6" spans="2:5" x14ac:dyDescent="0.35">
      <c r="B6" s="104"/>
      <c r="C6" s="104" t="s">
        <v>126</v>
      </c>
      <c r="D6" s="150">
        <v>3</v>
      </c>
    </row>
    <row r="7" spans="2:5" x14ac:dyDescent="0.35">
      <c r="B7" s="96" t="s">
        <v>342</v>
      </c>
      <c r="C7" s="96" t="s">
        <v>81</v>
      </c>
      <c r="D7" s="151">
        <v>12</v>
      </c>
    </row>
    <row r="8" spans="2:5" x14ac:dyDescent="0.35">
      <c r="B8" s="96"/>
      <c r="C8" s="96" t="s">
        <v>105</v>
      </c>
      <c r="D8" s="151">
        <v>5</v>
      </c>
    </row>
    <row r="9" spans="2:5" x14ac:dyDescent="0.35">
      <c r="B9" s="104"/>
      <c r="C9" s="104" t="s">
        <v>126</v>
      </c>
      <c r="D9" s="150">
        <v>28</v>
      </c>
    </row>
    <row r="10" spans="2:5" x14ac:dyDescent="0.35">
      <c r="B10" s="96" t="s">
        <v>340</v>
      </c>
      <c r="C10" s="96" t="s">
        <v>105</v>
      </c>
      <c r="D10" s="149">
        <v>2</v>
      </c>
    </row>
    <row r="11" spans="2:5" x14ac:dyDescent="0.35">
      <c r="C11" s="96" t="s">
        <v>126</v>
      </c>
      <c r="D11" s="151">
        <v>30</v>
      </c>
    </row>
    <row r="12" spans="2:5" x14ac:dyDescent="0.35">
      <c r="B12" s="93" t="s">
        <v>341</v>
      </c>
      <c r="C12" s="95" t="s">
        <v>126</v>
      </c>
      <c r="D12" s="152">
        <v>4</v>
      </c>
    </row>
    <row r="13" spans="2:5" x14ac:dyDescent="0.35">
      <c r="B13" s="94" t="s">
        <v>302</v>
      </c>
      <c r="C13" s="93"/>
      <c r="D13" s="153">
        <f>SUM(D3:D12)</f>
        <v>102</v>
      </c>
    </row>
    <row r="14" spans="2:5" x14ac:dyDescent="0.35">
      <c r="D14" s="103"/>
    </row>
    <row r="15" spans="2:5" x14ac:dyDescent="0.35">
      <c r="D15" s="103"/>
    </row>
    <row r="16" spans="2:5" x14ac:dyDescent="0.35">
      <c r="B16" s="103"/>
      <c r="C16" s="103"/>
      <c r="D16" s="103"/>
      <c r="E16" s="103"/>
    </row>
    <row r="17" spans="2:5" x14ac:dyDescent="0.35">
      <c r="B17" s="103"/>
      <c r="C17" s="103"/>
      <c r="D17" s="103"/>
      <c r="E17" s="103"/>
    </row>
    <row r="18" spans="2:5" x14ac:dyDescent="0.35">
      <c r="B18" s="103"/>
      <c r="C18" s="103"/>
      <c r="D18" s="103"/>
      <c r="E18" s="103"/>
    </row>
    <row r="19" spans="2:5" x14ac:dyDescent="0.35">
      <c r="B19" s="103"/>
      <c r="C19" s="103"/>
      <c r="D19" s="103"/>
      <c r="E19" s="103"/>
    </row>
    <row r="20" spans="2:5" x14ac:dyDescent="0.35">
      <c r="B20" s="103"/>
      <c r="C20" s="103"/>
      <c r="D20" s="103"/>
      <c r="E20" s="103"/>
    </row>
    <row r="21" spans="2:5" x14ac:dyDescent="0.35">
      <c r="B21" s="103"/>
      <c r="C21" s="103"/>
      <c r="D21" s="103"/>
      <c r="E21" s="103"/>
    </row>
    <row r="22" spans="2:5" x14ac:dyDescent="0.35">
      <c r="B22" s="103"/>
      <c r="C22" s="103"/>
      <c r="D22" s="103"/>
      <c r="E22" s="103"/>
    </row>
    <row r="23" spans="2:5" x14ac:dyDescent="0.35">
      <c r="B23" s="103"/>
      <c r="C23" s="103"/>
      <c r="D23" s="103"/>
      <c r="E23" s="103"/>
    </row>
    <row r="24" spans="2:5" x14ac:dyDescent="0.35">
      <c r="B24" s="103"/>
      <c r="C24" s="103"/>
      <c r="D24" s="103"/>
      <c r="E24" s="103"/>
    </row>
    <row r="25" spans="2:5" x14ac:dyDescent="0.35">
      <c r="B25" s="103"/>
      <c r="C25" s="103"/>
      <c r="D25" s="103"/>
      <c r="E25" s="103"/>
    </row>
    <row r="26" spans="2:5" x14ac:dyDescent="0.35">
      <c r="B26" s="103"/>
      <c r="C26" s="103"/>
      <c r="D26" s="103"/>
      <c r="E26" s="103"/>
    </row>
    <row r="27" spans="2:5" x14ac:dyDescent="0.35">
      <c r="B27" s="103"/>
      <c r="C27" s="103"/>
      <c r="D27" s="103"/>
      <c r="E27" s="103"/>
    </row>
  </sheetData>
  <sheetProtection algorithmName="SHA-512" hashValue="Z50LGL4aImVmJ3E9fYY5zONzzsOuPsJinv77yvlQBa+QY0bPIvrn2RWs42Y4zJ5jyLooodFY0ioWNLbCCuHT+Q==" saltValue="tFBSeTXyHH+CepN5U0Jgl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theme="4" tint="0.59999389629810485"/>
  </sheetPr>
  <dimension ref="B1:R21"/>
  <sheetViews>
    <sheetView showGridLines="0" zoomScale="60" zoomScaleNormal="60" workbookViewId="0"/>
  </sheetViews>
  <sheetFormatPr baseColWidth="10" defaultColWidth="11.453125" defaultRowHeight="14.5" x14ac:dyDescent="0.35"/>
  <cols>
    <col min="1" max="1" width="11.453125" style="105" customWidth="1"/>
    <col min="2" max="2" width="5.7265625" style="105" customWidth="1"/>
    <col min="3" max="3" width="6.81640625" style="105" customWidth="1"/>
    <col min="4" max="4" width="19.26953125" style="105" customWidth="1"/>
    <col min="5" max="5" width="4.1796875" style="105" customWidth="1"/>
    <col min="6" max="6" width="19.7265625" style="105" customWidth="1"/>
    <col min="7" max="7" width="2" style="105" customWidth="1"/>
    <col min="8" max="8" width="19.7265625" style="105" customWidth="1"/>
    <col min="9" max="9" width="2" style="105" customWidth="1"/>
    <col min="10" max="10" width="19.7265625" style="105" customWidth="1"/>
    <col min="11" max="11" width="2.453125" style="105" customWidth="1"/>
    <col min="12" max="12" width="19.7265625" style="105" customWidth="1"/>
    <col min="13" max="13" width="2.54296875" style="105" customWidth="1"/>
    <col min="14" max="14" width="19.7265625" style="105" customWidth="1"/>
    <col min="15" max="15" width="5.7265625" style="105" customWidth="1"/>
    <col min="16" max="16384" width="11.453125" style="105"/>
  </cols>
  <sheetData>
    <row r="1" spans="2:18" ht="20.25" customHeight="1" x14ac:dyDescent="0.35"/>
    <row r="2" spans="2:18" ht="27" customHeight="1" x14ac:dyDescent="0.35">
      <c r="B2" s="242" t="s">
        <v>372</v>
      </c>
      <c r="C2" s="243"/>
      <c r="D2" s="243"/>
      <c r="E2" s="243"/>
      <c r="F2" s="243"/>
      <c r="G2" s="243"/>
      <c r="H2" s="243"/>
      <c r="I2" s="243"/>
      <c r="J2" s="243"/>
      <c r="K2" s="243"/>
      <c r="L2" s="243"/>
      <c r="M2" s="243"/>
      <c r="N2" s="243"/>
      <c r="O2" s="244"/>
      <c r="P2" s="135"/>
    </row>
    <row r="3" spans="2:18" ht="30" customHeight="1" x14ac:dyDescent="0.35">
      <c r="B3" s="245"/>
      <c r="C3" s="246"/>
      <c r="D3" s="246"/>
      <c r="E3" s="246"/>
      <c r="F3" s="246"/>
      <c r="G3" s="246"/>
      <c r="H3" s="246"/>
      <c r="I3" s="246"/>
      <c r="J3" s="246"/>
      <c r="K3" s="246"/>
      <c r="L3" s="246"/>
      <c r="M3" s="246"/>
      <c r="N3" s="246"/>
      <c r="O3" s="247"/>
      <c r="P3" s="135"/>
    </row>
    <row r="4" spans="2:18" ht="20.25" customHeight="1" x14ac:dyDescent="0.35">
      <c r="B4" s="107"/>
      <c r="C4" s="109"/>
      <c r="D4" s="109"/>
      <c r="E4" s="109"/>
      <c r="F4" s="109"/>
      <c r="G4" s="109"/>
      <c r="H4" s="109"/>
      <c r="I4" s="109"/>
      <c r="J4" s="109"/>
      <c r="K4" s="109"/>
      <c r="L4" s="109"/>
      <c r="M4" s="109"/>
      <c r="N4" s="109"/>
      <c r="O4" s="122"/>
      <c r="P4" s="107"/>
    </row>
    <row r="5" spans="2:18" x14ac:dyDescent="0.35">
      <c r="B5" s="107"/>
      <c r="C5" s="109"/>
      <c r="D5" s="108"/>
      <c r="E5" s="109"/>
      <c r="F5" s="108"/>
      <c r="G5" s="109"/>
      <c r="H5" s="108"/>
      <c r="I5" s="109"/>
      <c r="J5" s="108"/>
      <c r="K5" s="109"/>
      <c r="L5" s="108"/>
      <c r="M5" s="109"/>
      <c r="N5" s="108"/>
      <c r="O5" s="122"/>
      <c r="P5" s="107"/>
    </row>
    <row r="6" spans="2:18" ht="40.5" customHeight="1" x14ac:dyDescent="0.35">
      <c r="B6" s="107"/>
      <c r="C6" s="241" t="s">
        <v>320</v>
      </c>
      <c r="D6" s="110" t="str">
        <f>Datos!T2</f>
        <v>Casi seguro (5)</v>
      </c>
      <c r="E6" s="109"/>
      <c r="F6" s="111">
        <f>COUNTIFS(Mapa_Proceso!$AJ$12:$AJ$35,$D6,Mapa_Proceso!$AK$12:$AK$35,F$16)</f>
        <v>0</v>
      </c>
      <c r="G6" s="112"/>
      <c r="H6" s="111">
        <f>COUNTIFS(Mapa_Proceso!$AJ$12:$AJ$35,$D6,Mapa_Proceso!$AK$12:$AK$35,H$16)</f>
        <v>0</v>
      </c>
      <c r="I6" s="112"/>
      <c r="J6" s="113">
        <f>COUNTIFS(Mapa_Proceso!$AJ$12:$AJ$35,$D6,Mapa_Proceso!$AK$12:$AK$35,J$16)</f>
        <v>0</v>
      </c>
      <c r="K6" s="112"/>
      <c r="L6" s="113">
        <f>COUNTIFS(Mapa_Proceso!$AJ$12:$AJ$35,$D6,Mapa_Proceso!$AK$12:$AK$35,L$16)</f>
        <v>0</v>
      </c>
      <c r="M6" s="112"/>
      <c r="N6" s="113">
        <f>COUNTIFS(Mapa_Proceso!$AJ$12:$AJ$35,$D6,Mapa_Proceso!$AK$12:$AK$35,N$16)</f>
        <v>0</v>
      </c>
      <c r="O6" s="122"/>
      <c r="P6" s="107"/>
    </row>
    <row r="7" spans="2:18" ht="12" customHeight="1" x14ac:dyDescent="0.35">
      <c r="B7" s="107"/>
      <c r="C7" s="241"/>
      <c r="D7" s="114"/>
      <c r="E7" s="109"/>
      <c r="F7" s="115"/>
      <c r="G7" s="112"/>
      <c r="H7" s="115"/>
      <c r="I7" s="112"/>
      <c r="J7" s="115"/>
      <c r="K7" s="112"/>
      <c r="L7" s="115"/>
      <c r="M7" s="112"/>
      <c r="N7" s="115"/>
      <c r="O7" s="122"/>
      <c r="P7" s="107"/>
    </row>
    <row r="8" spans="2:18" ht="40.5" customHeight="1" x14ac:dyDescent="0.35">
      <c r="B8" s="107"/>
      <c r="C8" s="241"/>
      <c r="D8" s="110" t="str">
        <f>Datos!T3</f>
        <v>Probable (4)</v>
      </c>
      <c r="E8" s="109"/>
      <c r="F8" s="116">
        <f>COUNTIFS(Mapa_Proceso!$AJ$12:$AJ$35,$D8,Mapa_Proceso!$AK$12:$AK$35,F$16)</f>
        <v>0</v>
      </c>
      <c r="G8" s="112"/>
      <c r="H8" s="111">
        <f>COUNTIFS(Mapa_Proceso!$AJ$12:$AJ$35,$D8,Mapa_Proceso!$AK$12:$AK$35,H$16)</f>
        <v>0</v>
      </c>
      <c r="I8" s="112"/>
      <c r="J8" s="111">
        <f>COUNTIFS(Mapa_Proceso!$AJ$12:$AJ$35,$D8,Mapa_Proceso!$AK$12:$AK$35,J$16)</f>
        <v>0</v>
      </c>
      <c r="K8" s="112"/>
      <c r="L8" s="113">
        <f>COUNTIFS(Mapa_Proceso!$AJ$12:$AJ$35,$D8,Mapa_Proceso!$AK$12:$AK$35,L$16)</f>
        <v>0</v>
      </c>
      <c r="M8" s="112"/>
      <c r="N8" s="113">
        <f>COUNTIFS(Mapa_Proceso!$AJ$12:$AJ$35,$D8,Mapa_Proceso!$AK$12:$AK$35,N$16)</f>
        <v>0</v>
      </c>
      <c r="O8" s="122"/>
      <c r="P8" s="107"/>
    </row>
    <row r="9" spans="2:18" ht="11.25" customHeight="1" x14ac:dyDescent="0.35">
      <c r="B9" s="107"/>
      <c r="C9" s="241"/>
      <c r="D9" s="114"/>
      <c r="E9" s="109"/>
      <c r="F9" s="115"/>
      <c r="G9" s="112"/>
      <c r="H9" s="115"/>
      <c r="I9" s="112"/>
      <c r="J9" s="115"/>
      <c r="K9" s="112"/>
      <c r="L9" s="115"/>
      <c r="M9" s="112"/>
      <c r="N9" s="115"/>
      <c r="O9" s="122"/>
      <c r="P9" s="107"/>
    </row>
    <row r="10" spans="2:18" ht="40.5" customHeight="1" x14ac:dyDescent="0.35">
      <c r="B10" s="107"/>
      <c r="C10" s="241"/>
      <c r="D10" s="110" t="str">
        <f>Datos!T4</f>
        <v>Posible (3)</v>
      </c>
      <c r="E10" s="109"/>
      <c r="F10" s="117">
        <f>COUNTIFS(Mapa_Proceso!$AJ$12:$AJ$35,$D10,Mapa_Proceso!$AK$12:$AK$35,F$16)</f>
        <v>0</v>
      </c>
      <c r="G10" s="112"/>
      <c r="H10" s="116">
        <f>COUNTIFS(Mapa_Proceso!$AJ$12:$AJ$35,$D10,Mapa_Proceso!$AK$12:$AK$35,H$16)</f>
        <v>0</v>
      </c>
      <c r="I10" s="112"/>
      <c r="J10" s="111">
        <f>COUNTIFS(Mapa_Proceso!$AJ$12:$AJ$35,$D10,Mapa_Proceso!$AK$12:$AK$35,J$16)</f>
        <v>0</v>
      </c>
      <c r="K10" s="112"/>
      <c r="L10" s="113">
        <f>COUNTIFS(Mapa_Proceso!$AJ$12:$AJ$35,$D10,Mapa_Proceso!$AK$12:$AK$35,L$16)</f>
        <v>0</v>
      </c>
      <c r="M10" s="112"/>
      <c r="N10" s="113">
        <f>COUNTIFS(Mapa_Proceso!$AJ$12:$AJ$35,$D10,Mapa_Proceso!$AK$12:$AK$35,N$16)</f>
        <v>0</v>
      </c>
      <c r="O10" s="122"/>
      <c r="P10" s="107"/>
      <c r="R10" s="176"/>
    </row>
    <row r="11" spans="2:18" ht="9" customHeight="1" thickBot="1" x14ac:dyDescent="0.4">
      <c r="B11" s="107"/>
      <c r="C11" s="241"/>
      <c r="D11" s="114"/>
      <c r="E11" s="109"/>
      <c r="F11" s="115"/>
      <c r="G11" s="112"/>
      <c r="H11" s="115"/>
      <c r="I11" s="112"/>
      <c r="J11" s="115"/>
      <c r="K11" s="112"/>
      <c r="L11" s="115"/>
      <c r="M11" s="112"/>
      <c r="N11" s="115"/>
      <c r="O11" s="122"/>
      <c r="P11" s="107"/>
    </row>
    <row r="12" spans="2:18" ht="40.5" customHeight="1" thickTop="1" thickBot="1" x14ac:dyDescent="0.4">
      <c r="B12" s="107"/>
      <c r="C12" s="241"/>
      <c r="D12" s="110" t="str">
        <f>Datos!T5</f>
        <v>Improbable (2)</v>
      </c>
      <c r="E12" s="109"/>
      <c r="F12" s="117">
        <f>COUNTIFS(Mapa_Proceso!$AJ$12:$AJ$35,$D12,Mapa_Proceso!$AK$12:$AK$35,F$16)</f>
        <v>0</v>
      </c>
      <c r="G12" s="112"/>
      <c r="H12" s="117">
        <f>COUNTIFS(Mapa_Proceso!$AJ$12:$AJ$35,$D12,Mapa_Proceso!$AK$12:$AK$35,H$16)</f>
        <v>0</v>
      </c>
      <c r="I12" s="112"/>
      <c r="J12" s="116">
        <f>COUNTIFS(Mapa_Proceso!$AJ$12:$AJ$35,$D12,Mapa_Proceso!$AK$12:$AK$35,J$16)</f>
        <v>0</v>
      </c>
      <c r="K12" s="112"/>
      <c r="L12" s="173">
        <f>COUNTIFS(Mapa_Proceso!$AJ$12:$AJ$35,$D12,Mapa_Proceso!$AK$12:$AK$35,L$16)</f>
        <v>0</v>
      </c>
      <c r="M12" s="112"/>
      <c r="N12" s="113">
        <f>COUNTIFS(Mapa_Proceso!$AJ$12:$AJ$35,$D12,Mapa_Proceso!$AK$12:$AK$35,N$16)</f>
        <v>0</v>
      </c>
      <c r="O12" s="122"/>
      <c r="P12" s="107"/>
      <c r="R12" s="177" t="s">
        <v>374</v>
      </c>
    </row>
    <row r="13" spans="2:18" ht="9.75" customHeight="1" thickTop="1" thickBot="1" x14ac:dyDescent="0.4">
      <c r="B13" s="107"/>
      <c r="C13" s="241"/>
      <c r="D13" s="114"/>
      <c r="E13" s="109"/>
      <c r="F13" s="115"/>
      <c r="G13" s="112"/>
      <c r="H13" s="115"/>
      <c r="I13" s="112"/>
      <c r="J13" s="115"/>
      <c r="K13" s="112"/>
      <c r="L13" s="115"/>
      <c r="M13" s="112"/>
      <c r="N13" s="115"/>
      <c r="O13" s="122"/>
      <c r="P13" s="107"/>
    </row>
    <row r="14" spans="2:18" ht="40.5" customHeight="1" thickTop="1" thickBot="1" x14ac:dyDescent="0.4">
      <c r="B14" s="107"/>
      <c r="C14" s="241"/>
      <c r="D14" s="110" t="s">
        <v>144</v>
      </c>
      <c r="E14" s="109"/>
      <c r="F14" s="117">
        <f>COUNTIFS(Mapa_Proceso!$AJ$12:$AJ$35,$D14,Mapa_Proceso!$AK$12:$AK$35,F$16)</f>
        <v>0</v>
      </c>
      <c r="G14" s="112"/>
      <c r="H14" s="174">
        <f>COUNTIFS(Mapa_Proceso!$AJ$12:$AJ$35,$D14,Mapa_Proceso!$AK$12:$AK$35,H$16)</f>
        <v>0</v>
      </c>
      <c r="I14" s="112"/>
      <c r="J14" s="116">
        <f>COUNTIFS(Mapa_Proceso!$AJ$12:$AJ$35,$D14,Mapa_Proceso!$AK$12:$AK$35,J$16)</f>
        <v>4</v>
      </c>
      <c r="K14" s="112"/>
      <c r="L14" s="111">
        <f>COUNTIFS(Mapa_Proceso!$AJ$12:$AJ$35,$D14,Mapa_Proceso!$AK$12:$AK$35,L$16)</f>
        <v>12</v>
      </c>
      <c r="M14" s="112"/>
      <c r="N14" s="113">
        <f>COUNTIFS(Mapa_Proceso!$AJ$12:$AJ$35,$D14,Mapa_Proceso!$AK$12:$AK$35,N$16)</f>
        <v>8</v>
      </c>
      <c r="O14" s="122"/>
      <c r="P14" s="107"/>
    </row>
    <row r="15" spans="2:18" ht="27.75" customHeight="1" thickTop="1" x14ac:dyDescent="0.35">
      <c r="B15" s="107"/>
      <c r="C15" s="109"/>
      <c r="D15" s="108"/>
      <c r="E15" s="109"/>
      <c r="F15" s="108"/>
      <c r="G15" s="109"/>
      <c r="H15" s="108"/>
      <c r="I15" s="109"/>
      <c r="J15" s="108"/>
      <c r="K15" s="109"/>
      <c r="L15" s="108"/>
      <c r="M15" s="109"/>
      <c r="N15" s="108"/>
      <c r="O15" s="122"/>
      <c r="P15" s="107"/>
    </row>
    <row r="16" spans="2:18" ht="41.25" customHeight="1" x14ac:dyDescent="0.3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c r="P16" s="107"/>
    </row>
    <row r="17" spans="2:16" ht="41.25" customHeight="1" x14ac:dyDescent="0.35">
      <c r="B17" s="107"/>
      <c r="C17" s="109"/>
      <c r="D17" s="109"/>
      <c r="E17" s="109"/>
      <c r="F17" s="119"/>
      <c r="G17" s="120"/>
      <c r="H17" s="119"/>
      <c r="I17" s="120"/>
      <c r="J17" s="121" t="s">
        <v>319</v>
      </c>
      <c r="K17" s="120"/>
      <c r="L17" s="119"/>
      <c r="M17" s="120"/>
      <c r="N17" s="119"/>
      <c r="O17" s="122"/>
      <c r="P17" s="107"/>
    </row>
    <row r="18" spans="2:16" ht="18" customHeight="1" x14ac:dyDescent="0.35">
      <c r="B18" s="107"/>
      <c r="C18" s="109"/>
      <c r="D18" s="109"/>
      <c r="E18" s="109"/>
      <c r="F18" s="109"/>
      <c r="G18" s="109"/>
      <c r="H18" s="109"/>
      <c r="I18" s="109"/>
      <c r="J18" s="109"/>
      <c r="K18" s="109"/>
      <c r="L18" s="109"/>
      <c r="M18" s="109"/>
      <c r="N18" s="109"/>
      <c r="O18" s="122"/>
      <c r="P18" s="107"/>
    </row>
    <row r="19" spans="2:16" ht="26" x14ac:dyDescent="0.35">
      <c r="B19" s="107"/>
      <c r="C19" s="109"/>
      <c r="D19" s="121" t="s">
        <v>237</v>
      </c>
      <c r="E19" s="109"/>
      <c r="F19" s="123">
        <f>F10+F12+F14+H12+H14</f>
        <v>0</v>
      </c>
      <c r="G19" s="112"/>
      <c r="H19" s="123">
        <f>F8+H10+J12+J14</f>
        <v>4</v>
      </c>
      <c r="I19" s="112"/>
      <c r="J19" s="123">
        <f>F6+H6+H8+J8+J10+L12+L14</f>
        <v>12</v>
      </c>
      <c r="K19" s="112"/>
      <c r="L19" s="123">
        <f>J6+L6+N6+L8+N8+L10+N10+N12+N14</f>
        <v>8</v>
      </c>
      <c r="M19" s="120"/>
      <c r="N19" s="120"/>
      <c r="O19" s="122"/>
      <c r="P19" s="107"/>
    </row>
    <row r="20" spans="2:16" ht="26.25" customHeight="1" x14ac:dyDescent="0.45">
      <c r="B20" s="107"/>
      <c r="C20" s="109"/>
      <c r="D20" s="124">
        <f>SUM(F6:N14)</f>
        <v>24</v>
      </c>
      <c r="E20" s="109"/>
      <c r="F20" s="125" t="s">
        <v>321</v>
      </c>
      <c r="G20" s="126"/>
      <c r="H20" s="127" t="s">
        <v>86</v>
      </c>
      <c r="I20" s="126"/>
      <c r="J20" s="128" t="s">
        <v>322</v>
      </c>
      <c r="K20" s="126"/>
      <c r="L20" s="129" t="s">
        <v>323</v>
      </c>
      <c r="M20" s="109"/>
      <c r="N20" s="109"/>
      <c r="O20" s="122"/>
      <c r="P20" s="107"/>
    </row>
    <row r="21" spans="2:16" x14ac:dyDescent="0.35">
      <c r="B21" s="130"/>
      <c r="C21" s="131"/>
      <c r="D21" s="131"/>
      <c r="E21" s="131"/>
      <c r="F21" s="131"/>
      <c r="G21" s="131"/>
      <c r="H21" s="131"/>
      <c r="I21" s="131"/>
      <c r="J21" s="131"/>
      <c r="K21" s="131"/>
      <c r="L21" s="131"/>
      <c r="M21" s="131"/>
      <c r="N21" s="131"/>
      <c r="O21" s="132"/>
      <c r="P21" s="107"/>
    </row>
  </sheetData>
  <sheetProtection algorithmName="SHA-512" hashValue="IxuJTmW+rN8O5c03o1IHRLc+HGa2ikqw7UmWMAEgv5vY4MZGUM4MOFbCCLN17ByBwRHOAZV35Ub5/bK00B67TA==" saltValue="Zx3NbvwzHEE02ZcCqm5CQQ=="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3"/>
  <sheetViews>
    <sheetView workbookViewId="0"/>
  </sheetViews>
  <sheetFormatPr baseColWidth="10" defaultRowHeight="14.5" x14ac:dyDescent="0.35"/>
  <cols>
    <col min="1" max="1" width="64" customWidth="1"/>
    <col min="2" max="2" width="72.453125" customWidth="1"/>
  </cols>
  <sheetData>
    <row r="1" spans="1:2" x14ac:dyDescent="0.35">
      <c r="A1" s="6" t="s">
        <v>2</v>
      </c>
      <c r="B1" s="91" t="s">
        <v>299</v>
      </c>
    </row>
    <row r="2" spans="1:2" x14ac:dyDescent="0.35">
      <c r="A2" s="18" t="s">
        <v>147</v>
      </c>
      <c r="B2" t="s">
        <v>281</v>
      </c>
    </row>
    <row r="3" spans="1:2" x14ac:dyDescent="0.35">
      <c r="A3" s="18" t="s">
        <v>90</v>
      </c>
      <c r="B3" t="s">
        <v>282</v>
      </c>
    </row>
    <row r="4" spans="1:2" x14ac:dyDescent="0.35">
      <c r="A4" s="18" t="s">
        <v>216</v>
      </c>
      <c r="B4" t="s">
        <v>283</v>
      </c>
    </row>
    <row r="5" spans="1:2" x14ac:dyDescent="0.35">
      <c r="A5" s="18" t="s">
        <v>201</v>
      </c>
      <c r="B5" t="s">
        <v>283</v>
      </c>
    </row>
    <row r="6" spans="1:2" x14ac:dyDescent="0.35">
      <c r="A6" s="18" t="s">
        <v>169</v>
      </c>
      <c r="B6" t="s">
        <v>284</v>
      </c>
    </row>
    <row r="7" spans="1:2" x14ac:dyDescent="0.35">
      <c r="A7" s="18" t="s">
        <v>186</v>
      </c>
      <c r="B7" t="s">
        <v>284</v>
      </c>
    </row>
    <row r="8" spans="1:2" x14ac:dyDescent="0.35">
      <c r="A8" s="18" t="s">
        <v>209</v>
      </c>
      <c r="B8" t="s">
        <v>285</v>
      </c>
    </row>
    <row r="9" spans="1:2" x14ac:dyDescent="0.35">
      <c r="A9" s="18" t="s">
        <v>182</v>
      </c>
      <c r="B9" t="s">
        <v>286</v>
      </c>
    </row>
    <row r="10" spans="1:2" x14ac:dyDescent="0.35">
      <c r="A10" s="18" t="s">
        <v>159</v>
      </c>
      <c r="B10" t="s">
        <v>287</v>
      </c>
    </row>
    <row r="11" spans="1:2" ht="25" x14ac:dyDescent="0.35">
      <c r="A11" s="18" t="s">
        <v>189</v>
      </c>
      <c r="B11" t="s">
        <v>288</v>
      </c>
    </row>
    <row r="12" spans="1:2" x14ac:dyDescent="0.35">
      <c r="A12" s="18" t="s">
        <v>225</v>
      </c>
      <c r="B12" t="s">
        <v>289</v>
      </c>
    </row>
    <row r="13" spans="1:2" x14ac:dyDescent="0.35">
      <c r="A13" s="18" t="s">
        <v>36</v>
      </c>
      <c r="B13" t="s">
        <v>290</v>
      </c>
    </row>
    <row r="14" spans="1:2" ht="25" x14ac:dyDescent="0.35">
      <c r="A14" s="18" t="s">
        <v>65</v>
      </c>
      <c r="B14" t="s">
        <v>291</v>
      </c>
    </row>
    <row r="15" spans="1:2" x14ac:dyDescent="0.35">
      <c r="A15" s="18" t="s">
        <v>193</v>
      </c>
      <c r="B15" t="s">
        <v>292</v>
      </c>
    </row>
    <row r="16" spans="1:2" x14ac:dyDescent="0.35">
      <c r="A16" s="18" t="s">
        <v>112</v>
      </c>
      <c r="B16" t="s">
        <v>293</v>
      </c>
    </row>
    <row r="17" spans="1:2" x14ac:dyDescent="0.35">
      <c r="A17" s="18" t="s">
        <v>219</v>
      </c>
      <c r="B17" t="s">
        <v>294</v>
      </c>
    </row>
    <row r="18" spans="1:2" x14ac:dyDescent="0.35">
      <c r="A18" s="18" t="s">
        <v>197</v>
      </c>
      <c r="B18" t="s">
        <v>295</v>
      </c>
    </row>
    <row r="19" spans="1:2" x14ac:dyDescent="0.35">
      <c r="A19" s="18" t="s">
        <v>213</v>
      </c>
      <c r="B19" t="s">
        <v>295</v>
      </c>
    </row>
    <row r="20" spans="1:2" x14ac:dyDescent="0.35">
      <c r="A20" s="18" t="s">
        <v>205</v>
      </c>
      <c r="B20" t="s">
        <v>295</v>
      </c>
    </row>
    <row r="21" spans="1:2" x14ac:dyDescent="0.35">
      <c r="A21" s="18" t="s">
        <v>222</v>
      </c>
      <c r="B21" t="s">
        <v>296</v>
      </c>
    </row>
    <row r="22" spans="1:2" x14ac:dyDescent="0.35">
      <c r="A22" s="18" t="s">
        <v>176</v>
      </c>
      <c r="B22" t="s">
        <v>297</v>
      </c>
    </row>
    <row r="23" spans="1:2" x14ac:dyDescent="0.35">
      <c r="A23" s="18" t="s">
        <v>130</v>
      </c>
      <c r="B23" t="s">
        <v>298</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B6" sqref="B6"/>
    </sheetView>
  </sheetViews>
  <sheetFormatPr baseColWidth="10" defaultColWidth="11.453125" defaultRowHeight="14.5" x14ac:dyDescent="0.35"/>
  <cols>
    <col min="1" max="1" width="24.26953125" style="105" bestFit="1" customWidth="1"/>
    <col min="2" max="2" width="56.54296875" style="105" bestFit="1" customWidth="1"/>
    <col min="3" max="3" width="16.7265625" style="105" bestFit="1" customWidth="1"/>
    <col min="4" max="4" width="23.1796875" style="105" bestFit="1" customWidth="1"/>
    <col min="5" max="16384" width="11.453125" style="105"/>
  </cols>
  <sheetData>
    <row r="3" spans="1:3" x14ac:dyDescent="0.35">
      <c r="A3" s="136" t="s">
        <v>277</v>
      </c>
      <c r="B3" s="136" t="s">
        <v>259</v>
      </c>
      <c r="C3" s="105" t="s">
        <v>280</v>
      </c>
    </row>
    <row r="4" spans="1:3" x14ac:dyDescent="0.35">
      <c r="A4" s="105" t="s">
        <v>64</v>
      </c>
      <c r="B4" s="105" t="s">
        <v>40</v>
      </c>
      <c r="C4" s="137">
        <v>10</v>
      </c>
    </row>
    <row r="5" spans="1:3" x14ac:dyDescent="0.35">
      <c r="B5" s="105" t="s">
        <v>68</v>
      </c>
      <c r="C5" s="137">
        <v>6</v>
      </c>
    </row>
    <row r="6" spans="1:3" x14ac:dyDescent="0.35">
      <c r="B6" s="105" t="s">
        <v>116</v>
      </c>
      <c r="C6" s="137">
        <v>3</v>
      </c>
    </row>
    <row r="7" spans="1:3" x14ac:dyDescent="0.35">
      <c r="B7" s="105" t="s">
        <v>150</v>
      </c>
      <c r="C7" s="137">
        <v>3</v>
      </c>
    </row>
    <row r="8" spans="1:3" x14ac:dyDescent="0.35">
      <c r="B8" s="105" t="s">
        <v>94</v>
      </c>
      <c r="C8" s="137">
        <v>1</v>
      </c>
    </row>
    <row r="9" spans="1:3" x14ac:dyDescent="0.35">
      <c r="A9" s="105" t="s">
        <v>303</v>
      </c>
      <c r="C9" s="137">
        <v>23</v>
      </c>
    </row>
    <row r="10" spans="1:3" x14ac:dyDescent="0.35">
      <c r="A10" s="105" t="s">
        <v>35</v>
      </c>
      <c r="B10" s="105" t="s">
        <v>39</v>
      </c>
      <c r="C10" s="137">
        <v>8</v>
      </c>
    </row>
    <row r="11" spans="1:3" x14ac:dyDescent="0.35">
      <c r="B11" s="105" t="s">
        <v>93</v>
      </c>
      <c r="C11" s="137">
        <v>42</v>
      </c>
    </row>
    <row r="12" spans="1:3" x14ac:dyDescent="0.35">
      <c r="B12" s="105" t="s">
        <v>115</v>
      </c>
      <c r="C12" s="137">
        <v>2</v>
      </c>
    </row>
    <row r="13" spans="1:3" x14ac:dyDescent="0.35">
      <c r="B13" s="105" t="s">
        <v>133</v>
      </c>
      <c r="C13" s="137">
        <v>14</v>
      </c>
    </row>
    <row r="14" spans="1:3" x14ac:dyDescent="0.35">
      <c r="B14" s="105" t="s">
        <v>149</v>
      </c>
      <c r="C14" s="137">
        <v>1</v>
      </c>
    </row>
    <row r="15" spans="1:3" x14ac:dyDescent="0.35">
      <c r="B15" s="105" t="s">
        <v>171</v>
      </c>
      <c r="C15" s="137">
        <v>7</v>
      </c>
    </row>
    <row r="16" spans="1:3" x14ac:dyDescent="0.35">
      <c r="B16" s="105" t="s">
        <v>178</v>
      </c>
      <c r="C16" s="137">
        <v>2</v>
      </c>
    </row>
    <row r="17" spans="1:3" x14ac:dyDescent="0.35">
      <c r="B17" s="105" t="s">
        <v>161</v>
      </c>
      <c r="C17" s="137">
        <v>3</v>
      </c>
    </row>
    <row r="18" spans="1:3" x14ac:dyDescent="0.35">
      <c r="A18" s="105" t="s">
        <v>304</v>
      </c>
      <c r="C18" s="137">
        <v>79</v>
      </c>
    </row>
    <row r="19" spans="1:3" x14ac:dyDescent="0.35">
      <c r="A19" s="105" t="s">
        <v>278</v>
      </c>
      <c r="C19" s="137">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14"/>
  <sheetViews>
    <sheetView showGridLines="0" workbookViewId="0">
      <selection activeCell="B9" sqref="B9:B14"/>
    </sheetView>
  </sheetViews>
  <sheetFormatPr baseColWidth="10" defaultColWidth="11.453125" defaultRowHeight="14.5" x14ac:dyDescent="0.35"/>
  <cols>
    <col min="1" max="1" width="22.54296875" style="105" customWidth="1"/>
    <col min="2" max="2" width="4.26953125" style="105" customWidth="1"/>
    <col min="3" max="3" width="11.81640625" style="105" customWidth="1"/>
    <col min="4" max="4" width="21.1796875" style="105" customWidth="1"/>
    <col min="5" max="16384" width="11.453125" style="105"/>
  </cols>
  <sheetData>
    <row r="1" spans="1:2" x14ac:dyDescent="0.35">
      <c r="A1" s="13" t="s">
        <v>20</v>
      </c>
    </row>
    <row r="2" spans="1:2" x14ac:dyDescent="0.35">
      <c r="A2" s="27" t="s">
        <v>52</v>
      </c>
    </row>
    <row r="3" spans="1:2" x14ac:dyDescent="0.35">
      <c r="A3" s="27" t="s">
        <v>79</v>
      </c>
    </row>
    <row r="4" spans="1:2" x14ac:dyDescent="0.35">
      <c r="A4" s="27" t="s">
        <v>104</v>
      </c>
    </row>
    <row r="5" spans="1:2" x14ac:dyDescent="0.35">
      <c r="A5" s="27" t="s">
        <v>125</v>
      </c>
    </row>
    <row r="6" spans="1:2" x14ac:dyDescent="0.35">
      <c r="A6" s="27" t="s">
        <v>145</v>
      </c>
    </row>
    <row r="9" spans="1:2" x14ac:dyDescent="0.35">
      <c r="A9" s="105" t="s">
        <v>310</v>
      </c>
      <c r="B9" s="105">
        <f>COUNTIF(Mapa_Proceso!$T$12:$T$35,Perpectivas!$A$3)+COUNTIF(Mapa_Proceso!$T$12:$T$35,Perpectivas!$A$4)+COUNTIF(Mapa_Proceso!$T$12:$T$35,Perpectivas!$A$2)</f>
        <v>11</v>
      </c>
    </row>
    <row r="10" spans="1:2" x14ac:dyDescent="0.35">
      <c r="A10" s="105" t="s">
        <v>136</v>
      </c>
      <c r="B10" s="105">
        <f>COUNTIF(Mapa_Proceso!$O$12:$O$35,Perpectivas!$A$3)+COUNTIF(Mapa_Proceso!$O$12:$O$35,Perpectivas!$A$4)+COUNTIF(Mapa_Proceso!$O$12:$O$35,Perpectivas!$A$2)</f>
        <v>12</v>
      </c>
    </row>
    <row r="11" spans="1:2" x14ac:dyDescent="0.35">
      <c r="A11" s="105" t="s">
        <v>70</v>
      </c>
      <c r="B11" s="105">
        <f>COUNTIF(Mapa_Proceso!$P$12:$P$35,Perpectivas!$A$3)+COUNTIF(Mapa_Proceso!$P$12:$P$35,Perpectivas!$A$4)+COUNTIF(Mapa_Proceso!$P$12:$P$35,Perpectivas!$A$2)</f>
        <v>14</v>
      </c>
    </row>
    <row r="12" spans="1:2" x14ac:dyDescent="0.35">
      <c r="A12" s="105" t="s">
        <v>309</v>
      </c>
      <c r="B12" s="105">
        <f>COUNTIF(Mapa_Proceso!$S$12:$S$35,Perpectivas!$A$3)+COUNTIF(Mapa_Proceso!$S$12:$S$35,Perpectivas!$A$4)+COUNTIF(Mapa_Proceso!$S$12:$S$35,Perpectivas!$A$2)</f>
        <v>7</v>
      </c>
    </row>
    <row r="13" spans="1:2" x14ac:dyDescent="0.35">
      <c r="A13" s="105" t="s">
        <v>308</v>
      </c>
      <c r="B13" s="105">
        <f>COUNTIF(Mapa_Proceso!$Q$12:$Q$35,Perpectivas!$A$3)+COUNTIF(Mapa_Proceso!$Q$12:$Q$35,Perpectivas!$A$4)+COUNTIF(Mapa_Proceso!$Q$12:$Q$35,Perpectivas!$A$2)</f>
        <v>14</v>
      </c>
    </row>
    <row r="14" spans="1:2" x14ac:dyDescent="0.35">
      <c r="A14" s="105" t="s">
        <v>152</v>
      </c>
      <c r="B14" s="105">
        <f>COUNTIF(Mapa_Proceso!$R$12:$R$35,Perpectivas!$A$3)+COUNTIF(Mapa_Proceso!$R$12:$R$35,Perpectivas!$A$4)+COUNTIF(Mapa_Proceso!$R$12:$R$35,Perpectivas!$A$2)</f>
        <v>10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9"/>
  <dimension ref="A2:X41"/>
  <sheetViews>
    <sheetView topLeftCell="A25" workbookViewId="0">
      <selection activeCell="C32" sqref="C32:C41"/>
    </sheetView>
  </sheetViews>
  <sheetFormatPr baseColWidth="10" defaultRowHeight="14.5" x14ac:dyDescent="0.35"/>
  <cols>
    <col min="1" max="1" width="17.54296875" bestFit="1" customWidth="1"/>
    <col min="2" max="2" width="17.1796875" bestFit="1" customWidth="1"/>
    <col min="3" max="3" width="16.7265625" bestFit="1" customWidth="1"/>
    <col min="4" max="4" width="9.81640625" bestFit="1" customWidth="1"/>
    <col min="5" max="5" width="13.1796875" bestFit="1" customWidth="1"/>
    <col min="6" max="10" width="12.54296875" bestFit="1" customWidth="1"/>
    <col min="11" max="11" width="16.7265625" bestFit="1" customWidth="1"/>
    <col min="12" max="12" width="17.54296875" bestFit="1" customWidth="1"/>
    <col min="13" max="13" width="16.7265625" bestFit="1" customWidth="1"/>
    <col min="14" max="14" width="17.54296875" bestFit="1" customWidth="1"/>
    <col min="15" max="15" width="16.7265625" bestFit="1" customWidth="1"/>
    <col min="16" max="16" width="17.54296875" bestFit="1" customWidth="1"/>
    <col min="17" max="17" width="16.7265625" bestFit="1" customWidth="1"/>
    <col min="18" max="18" width="22.54296875" bestFit="1" customWidth="1"/>
    <col min="19" max="19" width="21.7265625" bestFit="1" customWidth="1"/>
    <col min="20" max="20" width="13.1796875" bestFit="1" customWidth="1"/>
    <col min="21" max="21" width="10.453125" bestFit="1" customWidth="1"/>
    <col min="22" max="22" width="12.81640625" bestFit="1" customWidth="1"/>
    <col min="23" max="23" width="15.81640625" bestFit="1" customWidth="1"/>
    <col min="24" max="24" width="12.54296875" bestFit="1" customWidth="1"/>
  </cols>
  <sheetData>
    <row r="2" spans="1:8" x14ac:dyDescent="0.35">
      <c r="A2" t="s">
        <v>324</v>
      </c>
    </row>
    <row r="3" spans="1:8" x14ac:dyDescent="0.35">
      <c r="A3" s="88" t="s">
        <v>280</v>
      </c>
      <c r="B3" s="88" t="s">
        <v>279</v>
      </c>
    </row>
    <row r="4" spans="1:8" x14ac:dyDescent="0.35">
      <c r="A4" s="88" t="s">
        <v>277</v>
      </c>
      <c r="B4" t="s">
        <v>52</v>
      </c>
      <c r="C4" t="s">
        <v>79</v>
      </c>
      <c r="D4" t="s">
        <v>125</v>
      </c>
      <c r="E4" t="s">
        <v>104</v>
      </c>
      <c r="F4" t="s">
        <v>278</v>
      </c>
    </row>
    <row r="5" spans="1:8" x14ac:dyDescent="0.35">
      <c r="A5" s="89" t="s">
        <v>51</v>
      </c>
      <c r="B5" s="90"/>
      <c r="C5" s="90">
        <v>2</v>
      </c>
      <c r="D5" s="90">
        <v>1</v>
      </c>
      <c r="E5" s="90"/>
      <c r="F5" s="90">
        <v>3</v>
      </c>
    </row>
    <row r="6" spans="1:8" x14ac:dyDescent="0.35">
      <c r="A6" s="89" t="s">
        <v>124</v>
      </c>
      <c r="B6" s="90">
        <v>1</v>
      </c>
      <c r="C6" s="90">
        <v>3</v>
      </c>
      <c r="D6" s="90">
        <v>1</v>
      </c>
      <c r="E6" s="90">
        <v>3</v>
      </c>
      <c r="F6" s="90">
        <v>8</v>
      </c>
    </row>
    <row r="7" spans="1:8" x14ac:dyDescent="0.35">
      <c r="A7" s="89" t="s">
        <v>103</v>
      </c>
      <c r="B7" s="90">
        <v>3</v>
      </c>
      <c r="C7" s="90">
        <v>3</v>
      </c>
      <c r="D7" s="90">
        <v>6</v>
      </c>
      <c r="E7" s="90">
        <v>6</v>
      </c>
      <c r="F7" s="90">
        <v>18</v>
      </c>
    </row>
    <row r="8" spans="1:8" x14ac:dyDescent="0.35">
      <c r="A8" s="89" t="s">
        <v>78</v>
      </c>
      <c r="B8" s="90">
        <v>1</v>
      </c>
      <c r="C8" s="90">
        <v>1</v>
      </c>
      <c r="D8" s="90">
        <v>1</v>
      </c>
      <c r="E8" s="90"/>
      <c r="F8" s="90">
        <v>3</v>
      </c>
    </row>
    <row r="9" spans="1:8" x14ac:dyDescent="0.35">
      <c r="A9" s="89" t="s">
        <v>144</v>
      </c>
      <c r="B9" s="90">
        <v>10</v>
      </c>
      <c r="C9" s="90">
        <v>34</v>
      </c>
      <c r="D9" s="90">
        <v>3</v>
      </c>
      <c r="E9" s="90">
        <v>23</v>
      </c>
      <c r="F9" s="90">
        <v>70</v>
      </c>
    </row>
    <row r="10" spans="1:8" x14ac:dyDescent="0.35">
      <c r="A10" s="89" t="s">
        <v>278</v>
      </c>
      <c r="B10" s="90">
        <v>15</v>
      </c>
      <c r="C10" s="90">
        <v>43</v>
      </c>
      <c r="D10" s="90">
        <v>12</v>
      </c>
      <c r="E10" s="90">
        <v>32</v>
      </c>
      <c r="F10" s="90">
        <v>102</v>
      </c>
    </row>
    <row r="12" spans="1:8" x14ac:dyDescent="0.35">
      <c r="A12" s="89"/>
      <c r="B12" s="90"/>
      <c r="C12" s="90"/>
      <c r="D12" s="90"/>
      <c r="E12" s="90"/>
      <c r="F12" s="90"/>
      <c r="G12" s="90"/>
      <c r="H12" s="90"/>
    </row>
    <row r="13" spans="1:8" x14ac:dyDescent="0.35">
      <c r="A13" s="89"/>
      <c r="B13" s="90"/>
      <c r="C13" s="90"/>
      <c r="D13" s="90"/>
      <c r="E13" s="90"/>
      <c r="F13" s="90"/>
      <c r="G13" s="90"/>
      <c r="H13" s="90"/>
    </row>
    <row r="14" spans="1:8" x14ac:dyDescent="0.35">
      <c r="A14" s="89"/>
      <c r="B14" s="90"/>
      <c r="C14" s="90"/>
      <c r="D14" s="90"/>
      <c r="E14" s="90"/>
      <c r="F14" s="90"/>
      <c r="G14" s="90"/>
      <c r="H14" s="90"/>
    </row>
    <row r="18" spans="1:24" x14ac:dyDescent="0.35">
      <c r="A18" t="s">
        <v>325</v>
      </c>
    </row>
    <row r="19" spans="1:24" x14ac:dyDescent="0.35">
      <c r="A19" s="88" t="s">
        <v>280</v>
      </c>
      <c r="B19" s="88" t="s">
        <v>279</v>
      </c>
    </row>
    <row r="20" spans="1:24" x14ac:dyDescent="0.35">
      <c r="A20" s="88" t="s">
        <v>277</v>
      </c>
      <c r="B20" t="s">
        <v>52</v>
      </c>
      <c r="C20" t="s">
        <v>145</v>
      </c>
      <c r="D20" t="s">
        <v>79</v>
      </c>
      <c r="E20" t="s">
        <v>125</v>
      </c>
      <c r="F20" t="s">
        <v>104</v>
      </c>
      <c r="G20" t="s">
        <v>278</v>
      </c>
    </row>
    <row r="21" spans="1:24" x14ac:dyDescent="0.35">
      <c r="A21" s="89" t="s">
        <v>124</v>
      </c>
      <c r="B21" s="90"/>
      <c r="C21" s="90">
        <v>2</v>
      </c>
      <c r="D21" s="90"/>
      <c r="E21" s="90">
        <v>2</v>
      </c>
      <c r="F21" s="90">
        <v>1</v>
      </c>
      <c r="G21" s="90">
        <v>5</v>
      </c>
    </row>
    <row r="22" spans="1:24" x14ac:dyDescent="0.35">
      <c r="A22" s="89" t="s">
        <v>103</v>
      </c>
      <c r="B22" s="90">
        <v>1</v>
      </c>
      <c r="C22" s="90">
        <v>2</v>
      </c>
      <c r="D22" s="90"/>
      <c r="E22" s="90">
        <v>1</v>
      </c>
      <c r="F22" s="90"/>
      <c r="G22" s="90">
        <v>4</v>
      </c>
    </row>
    <row r="23" spans="1:24" x14ac:dyDescent="0.35">
      <c r="A23" s="89" t="s">
        <v>78</v>
      </c>
      <c r="B23" s="90"/>
      <c r="C23" s="90"/>
      <c r="D23" s="90">
        <v>1</v>
      </c>
      <c r="E23" s="90"/>
      <c r="F23" s="90"/>
      <c r="G23" s="90">
        <v>1</v>
      </c>
    </row>
    <row r="24" spans="1:24" x14ac:dyDescent="0.35">
      <c r="A24" s="89" t="s">
        <v>144</v>
      </c>
      <c r="B24" s="90">
        <v>9</v>
      </c>
      <c r="C24" s="90">
        <v>25</v>
      </c>
      <c r="D24" s="90">
        <v>14</v>
      </c>
      <c r="E24" s="90">
        <v>34</v>
      </c>
      <c r="F24" s="90">
        <v>10</v>
      </c>
      <c r="G24" s="90">
        <v>92</v>
      </c>
    </row>
    <row r="25" spans="1:24" x14ac:dyDescent="0.35">
      <c r="A25" s="89" t="s">
        <v>278</v>
      </c>
      <c r="B25" s="90">
        <v>10</v>
      </c>
      <c r="C25" s="90">
        <v>29</v>
      </c>
      <c r="D25" s="90">
        <v>15</v>
      </c>
      <c r="E25" s="90">
        <v>37</v>
      </c>
      <c r="F25" s="90">
        <v>11</v>
      </c>
      <c r="G25" s="90">
        <v>102</v>
      </c>
    </row>
    <row r="31" spans="1:24" x14ac:dyDescent="0.35">
      <c r="A31" s="88" t="s">
        <v>313</v>
      </c>
      <c r="B31" s="88" t="s">
        <v>318</v>
      </c>
      <c r="C31" t="s">
        <v>280</v>
      </c>
    </row>
    <row r="32" spans="1:24" x14ac:dyDescent="0.35">
      <c r="A32" t="s">
        <v>81</v>
      </c>
      <c r="B32" t="s">
        <v>81</v>
      </c>
      <c r="C32" s="90">
        <v>12</v>
      </c>
      <c r="K32" s="88"/>
      <c r="L32" s="88"/>
      <c r="M32" s="88"/>
      <c r="N32" s="88"/>
      <c r="O32" s="88"/>
      <c r="P32" s="88"/>
      <c r="Q32" s="88"/>
      <c r="R32" s="88"/>
      <c r="S32" s="88"/>
      <c r="T32" s="88"/>
      <c r="U32" s="88"/>
      <c r="V32" s="88"/>
      <c r="W32" s="88"/>
      <c r="X32" s="88"/>
    </row>
    <row r="33" spans="1:3" x14ac:dyDescent="0.35">
      <c r="B33" t="s">
        <v>126</v>
      </c>
      <c r="C33" s="90">
        <v>28</v>
      </c>
    </row>
    <row r="34" spans="1:3" x14ac:dyDescent="0.35">
      <c r="B34" t="s">
        <v>105</v>
      </c>
      <c r="C34" s="90">
        <v>5</v>
      </c>
    </row>
    <row r="35" spans="1:3" x14ac:dyDescent="0.35">
      <c r="A35" t="s">
        <v>126</v>
      </c>
      <c r="B35" t="s">
        <v>126</v>
      </c>
      <c r="C35" s="90">
        <v>4</v>
      </c>
    </row>
    <row r="36" spans="1:3" x14ac:dyDescent="0.35">
      <c r="A36" t="s">
        <v>54</v>
      </c>
      <c r="B36" t="s">
        <v>81</v>
      </c>
      <c r="C36" s="90">
        <v>2</v>
      </c>
    </row>
    <row r="37" spans="1:3" x14ac:dyDescent="0.35">
      <c r="B37" t="s">
        <v>126</v>
      </c>
      <c r="C37" s="90">
        <v>3</v>
      </c>
    </row>
    <row r="38" spans="1:3" x14ac:dyDescent="0.35">
      <c r="B38" t="s">
        <v>54</v>
      </c>
      <c r="C38" s="90">
        <v>11</v>
      </c>
    </row>
    <row r="39" spans="1:3" x14ac:dyDescent="0.35">
      <c r="B39" t="s">
        <v>105</v>
      </c>
      <c r="C39" s="90">
        <v>5</v>
      </c>
    </row>
    <row r="40" spans="1:3" x14ac:dyDescent="0.35">
      <c r="A40" t="s">
        <v>105</v>
      </c>
      <c r="B40" t="s">
        <v>126</v>
      </c>
      <c r="C40" s="90">
        <v>30</v>
      </c>
    </row>
    <row r="41" spans="1:3" x14ac:dyDescent="0.35">
      <c r="B41" t="s">
        <v>105</v>
      </c>
      <c r="C41" s="90">
        <v>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3:C12"/>
  <sheetViews>
    <sheetView workbookViewId="0">
      <selection activeCell="B4" sqref="B4"/>
    </sheetView>
  </sheetViews>
  <sheetFormatPr baseColWidth="10" defaultRowHeight="14.5" x14ac:dyDescent="0.35"/>
  <cols>
    <col min="1" max="1" width="17.54296875" bestFit="1" customWidth="1"/>
    <col min="2" max="2" width="22.7265625" bestFit="1" customWidth="1"/>
    <col min="3" max="3" width="16.7265625" bestFit="1" customWidth="1"/>
  </cols>
  <sheetData>
    <row r="3" spans="1:3" x14ac:dyDescent="0.35">
      <c r="A3" s="88" t="s">
        <v>277</v>
      </c>
      <c r="B3" s="88" t="s">
        <v>307</v>
      </c>
      <c r="C3" t="s">
        <v>280</v>
      </c>
    </row>
    <row r="4" spans="1:3" x14ac:dyDescent="0.35">
      <c r="A4" s="89" t="s">
        <v>81</v>
      </c>
      <c r="B4" s="89" t="s">
        <v>110</v>
      </c>
      <c r="C4" s="90">
        <v>1</v>
      </c>
    </row>
    <row r="5" spans="1:3" x14ac:dyDescent="0.35">
      <c r="B5" s="89" t="s">
        <v>61</v>
      </c>
      <c r="C5" s="90">
        <v>17</v>
      </c>
    </row>
    <row r="6" spans="1:3" x14ac:dyDescent="0.35">
      <c r="B6" s="89" t="s">
        <v>86</v>
      </c>
      <c r="C6" s="90">
        <v>1</v>
      </c>
    </row>
    <row r="7" spans="1:3" x14ac:dyDescent="0.35">
      <c r="A7" s="89" t="s">
        <v>126</v>
      </c>
      <c r="B7" s="89" t="s">
        <v>61</v>
      </c>
      <c r="C7" s="90">
        <v>57</v>
      </c>
    </row>
    <row r="8" spans="1:3" x14ac:dyDescent="0.35">
      <c r="B8" s="89" t="s">
        <v>86</v>
      </c>
      <c r="C8" s="90">
        <v>2</v>
      </c>
    </row>
    <row r="9" spans="1:3" x14ac:dyDescent="0.35">
      <c r="A9" s="89" t="s">
        <v>54</v>
      </c>
      <c r="B9" s="89" t="s">
        <v>61</v>
      </c>
      <c r="C9" s="90">
        <v>7</v>
      </c>
    </row>
    <row r="10" spans="1:3" x14ac:dyDescent="0.35">
      <c r="A10" s="89" t="s">
        <v>105</v>
      </c>
      <c r="B10" s="89" t="s">
        <v>61</v>
      </c>
      <c r="C10" s="90">
        <v>17</v>
      </c>
    </row>
    <row r="11" spans="1:3" x14ac:dyDescent="0.35">
      <c r="B11" s="89" t="s">
        <v>86</v>
      </c>
      <c r="C11" s="90">
        <v>3</v>
      </c>
    </row>
    <row r="12" spans="1:3" x14ac:dyDescent="0.35">
      <c r="A12" s="89" t="s">
        <v>278</v>
      </c>
      <c r="C12" s="90">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8">
    <tabColor theme="5" tint="-0.249977111117893"/>
  </sheetPr>
  <dimension ref="A1:DN35"/>
  <sheetViews>
    <sheetView showGridLines="0" tabSelected="1" view="pageBreakPreview" zoomScale="60" zoomScaleNormal="60" workbookViewId="0">
      <selection activeCell="B11" sqref="B11"/>
    </sheetView>
  </sheetViews>
  <sheetFormatPr baseColWidth="10" defaultColWidth="11.453125" defaultRowHeight="13" x14ac:dyDescent="0.3"/>
  <cols>
    <col min="1" max="1" width="35.54296875" style="2" customWidth="1"/>
    <col min="2" max="2" width="30.7265625" style="2" customWidth="1"/>
    <col min="3" max="3" width="23.81640625" style="2" customWidth="1"/>
    <col min="4" max="4" width="30.7265625" style="2" customWidth="1"/>
    <col min="5" max="5" width="15.7265625" style="2" customWidth="1"/>
    <col min="6" max="6" width="12.81640625" style="2" customWidth="1"/>
    <col min="7" max="9" width="41" style="2" customWidth="1"/>
    <col min="10" max="10" width="44.81640625" style="2" customWidth="1"/>
    <col min="11" max="13" width="50.7265625" style="2" customWidth="1"/>
    <col min="14" max="21" width="5.26953125" style="2" customWidth="1"/>
    <col min="22" max="22" width="18.81640625" style="2" customWidth="1"/>
    <col min="23" max="23" width="31.1796875" style="2" customWidth="1"/>
    <col min="24" max="24" width="156.7265625" style="2" customWidth="1"/>
    <col min="25" max="28" width="8.81640625" style="2" customWidth="1"/>
    <col min="29" max="53" width="32.1796875" style="2" customWidth="1"/>
    <col min="54" max="54" width="14.7265625" style="2" hidden="1" customWidth="1"/>
    <col min="55" max="55" width="23.453125" style="2" hidden="1" customWidth="1"/>
    <col min="56" max="56" width="31.453125" style="2" hidden="1" customWidth="1"/>
    <col min="57" max="57" width="14.7265625" style="2" hidden="1" customWidth="1"/>
    <col min="58" max="58" width="23.453125" style="2" hidden="1" customWidth="1"/>
    <col min="59" max="59" width="31.453125" style="2" hidden="1" customWidth="1"/>
    <col min="60" max="60" width="14.7265625" style="2" hidden="1" customWidth="1"/>
    <col min="61" max="61" width="23.453125" style="2" hidden="1" customWidth="1"/>
    <col min="62" max="62" width="31.453125" style="2" hidden="1" customWidth="1"/>
    <col min="63" max="63" width="14.7265625" style="2" hidden="1" customWidth="1"/>
    <col min="64" max="64" width="23.453125" style="2" hidden="1" customWidth="1"/>
    <col min="65" max="65" width="31.453125" style="2" hidden="1" customWidth="1"/>
    <col min="66" max="66" width="14.7265625" style="2" hidden="1" customWidth="1"/>
    <col min="67" max="67" width="23.453125" style="2" hidden="1" customWidth="1"/>
    <col min="68" max="68" width="31.453125" style="2" hidden="1" customWidth="1"/>
    <col min="69" max="69" width="14.7265625" style="2" hidden="1" customWidth="1"/>
    <col min="70" max="70" width="23.453125" style="2" hidden="1" customWidth="1"/>
    <col min="71" max="71" width="31.453125" style="2" hidden="1" customWidth="1"/>
    <col min="72" max="72" width="14.7265625" style="2" hidden="1" customWidth="1"/>
    <col min="73" max="73" width="23.453125" style="2" hidden="1" customWidth="1"/>
    <col min="74" max="74" width="31.453125" style="2" hidden="1" customWidth="1"/>
    <col min="75" max="75" width="14.7265625" style="2" hidden="1" customWidth="1"/>
    <col min="76" max="76" width="23.453125" style="2" hidden="1" customWidth="1"/>
    <col min="77" max="77" width="31.453125" style="2" hidden="1" customWidth="1"/>
    <col min="78" max="78" width="14.7265625" style="2" hidden="1" customWidth="1"/>
    <col min="79" max="79" width="23.453125" style="2" hidden="1" customWidth="1"/>
    <col min="80" max="80" width="31.453125" style="2" hidden="1" customWidth="1"/>
    <col min="81" max="81" width="14.7265625" style="2" hidden="1" customWidth="1"/>
    <col min="82" max="82" width="23.453125" style="2" hidden="1" customWidth="1"/>
    <col min="83" max="83" width="31.453125" style="2" hidden="1" customWidth="1"/>
    <col min="84" max="84" width="14.7265625" style="2" hidden="1" customWidth="1"/>
    <col min="85" max="85" width="23.453125" style="2" hidden="1" customWidth="1"/>
    <col min="86" max="86" width="31.453125" style="2" hidden="1" customWidth="1"/>
    <col min="87" max="87" width="14.7265625" style="2" hidden="1" customWidth="1"/>
    <col min="88" max="88" width="23.453125" style="2" hidden="1" customWidth="1"/>
    <col min="89" max="89" width="31.453125" style="2" hidden="1" customWidth="1"/>
    <col min="90" max="90" width="11.453125" style="2" hidden="1" customWidth="1"/>
    <col min="91" max="102" width="0" style="2" hidden="1" customWidth="1"/>
    <col min="103" max="103" width="37.1796875" style="2" hidden="1" customWidth="1"/>
    <col min="104" max="111" width="0" style="2" hidden="1" customWidth="1"/>
    <col min="112" max="112" width="37.1796875" style="2" hidden="1" customWidth="1"/>
    <col min="113" max="116" width="0" style="2" hidden="1" customWidth="1"/>
    <col min="117" max="117" width="32.1796875" style="2" hidden="1" customWidth="1"/>
    <col min="118" max="118" width="31.81640625" style="2" hidden="1" customWidth="1"/>
    <col min="119" max="16384" width="11.453125" style="2"/>
  </cols>
  <sheetData>
    <row r="1" spans="1:118" ht="81" customHeight="1" x14ac:dyDescent="0.3">
      <c r="A1" s="240"/>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DM1" s="178"/>
      <c r="DN1" s="179"/>
    </row>
    <row r="2" spans="1:118" ht="9.75" customHeight="1" x14ac:dyDescent="0.3">
      <c r="A2" s="239" t="s">
        <v>276</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DM2" s="180"/>
      <c r="DN2" s="181"/>
    </row>
    <row r="3" spans="1:118" ht="9.75" customHeight="1" x14ac:dyDescent="0.3">
      <c r="A3" s="239"/>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DM3" s="180"/>
      <c r="DN3" s="181"/>
    </row>
    <row r="4" spans="1:118" ht="9.75" customHeight="1" x14ac:dyDescent="0.3">
      <c r="A4" s="239"/>
      <c r="B4" s="239"/>
      <c r="C4" s="239"/>
      <c r="D4" s="239"/>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DM4" s="180"/>
      <c r="DN4" s="181"/>
    </row>
    <row r="5" spans="1:118" ht="5.25" customHeight="1" x14ac:dyDescent="0.3">
      <c r="A5" s="240"/>
      <c r="B5" s="240"/>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DM5" s="3"/>
      <c r="DN5" s="182"/>
    </row>
    <row r="6" spans="1:118" ht="18" customHeight="1" x14ac:dyDescent="0.3">
      <c r="A6" s="83" t="s">
        <v>247</v>
      </c>
      <c r="B6" s="102">
        <v>44224</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DM6" s="4"/>
      <c r="DN6" s="53"/>
    </row>
    <row r="7" spans="1:118" ht="4.5" customHeight="1" x14ac:dyDescent="0.3">
      <c r="A7" s="84"/>
      <c r="B7" s="84"/>
      <c r="DN7" s="45"/>
    </row>
    <row r="8" spans="1:118" ht="5.25" customHeight="1" thickBot="1" x14ac:dyDescent="0.35">
      <c r="A8" s="46"/>
      <c r="B8" s="84"/>
      <c r="DN8" s="45"/>
    </row>
    <row r="9" spans="1:118" ht="18" customHeight="1" x14ac:dyDescent="0.3">
      <c r="A9" s="86"/>
      <c r="B9" s="199" t="s">
        <v>248</v>
      </c>
      <c r="C9" s="199"/>
      <c r="D9" s="199"/>
      <c r="E9" s="199"/>
      <c r="F9" s="200"/>
      <c r="G9" s="203" t="s">
        <v>249</v>
      </c>
      <c r="H9" s="204"/>
      <c r="I9" s="205"/>
      <c r="J9" s="209" t="s">
        <v>250</v>
      </c>
      <c r="K9" s="210"/>
      <c r="L9" s="210"/>
      <c r="M9" s="211"/>
      <c r="N9" s="224"/>
      <c r="O9" s="225"/>
      <c r="P9" s="225"/>
      <c r="Q9" s="225"/>
      <c r="R9" s="225"/>
      <c r="S9" s="225"/>
      <c r="T9" s="226"/>
      <c r="U9" s="183" t="s">
        <v>251</v>
      </c>
      <c r="V9" s="183"/>
      <c r="W9" s="221"/>
      <c r="X9" s="203" t="s">
        <v>252</v>
      </c>
      <c r="Y9" s="204"/>
      <c r="Z9" s="204"/>
      <c r="AA9" s="204"/>
      <c r="AB9" s="204"/>
      <c r="AC9" s="205"/>
      <c r="AD9" s="227" t="s">
        <v>253</v>
      </c>
      <c r="AE9" s="228"/>
      <c r="AF9" s="228"/>
      <c r="AG9" s="228"/>
      <c r="AH9" s="228"/>
      <c r="AI9" s="229"/>
      <c r="AJ9" s="233" t="s">
        <v>254</v>
      </c>
      <c r="AK9" s="234"/>
      <c r="AL9" s="234"/>
      <c r="AM9" s="235"/>
      <c r="AN9" s="218" t="s">
        <v>246</v>
      </c>
      <c r="AO9" s="199"/>
      <c r="AP9" s="199"/>
      <c r="AQ9" s="199"/>
      <c r="AR9" s="199"/>
      <c r="AS9" s="199"/>
      <c r="AT9" s="199"/>
      <c r="AU9" s="199"/>
      <c r="AV9" s="199"/>
      <c r="AW9" s="199"/>
      <c r="AX9" s="199"/>
      <c r="AY9" s="199"/>
      <c r="AZ9" s="199"/>
      <c r="BA9" s="199"/>
      <c r="BB9" s="193" t="s">
        <v>244</v>
      </c>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c r="CD9" s="194"/>
      <c r="CE9" s="194"/>
      <c r="CF9" s="194"/>
      <c r="CG9" s="194"/>
      <c r="CH9" s="194"/>
      <c r="CI9" s="194"/>
      <c r="CJ9" s="194"/>
      <c r="CK9" s="195"/>
      <c r="CN9" s="4"/>
      <c r="CO9" s="4"/>
      <c r="CP9" s="4"/>
      <c r="CQ9" s="163" t="s">
        <v>348</v>
      </c>
      <c r="CR9" s="163"/>
      <c r="CS9" s="166"/>
      <c r="CT9" s="166"/>
      <c r="CU9" s="163"/>
      <c r="CV9" s="163"/>
      <c r="CW9" s="166"/>
      <c r="DM9" s="183" t="s">
        <v>347</v>
      </c>
      <c r="DN9" s="184"/>
    </row>
    <row r="10" spans="1:118" ht="22" customHeight="1" x14ac:dyDescent="0.3">
      <c r="A10" s="87"/>
      <c r="B10" s="201"/>
      <c r="C10" s="201"/>
      <c r="D10" s="201"/>
      <c r="E10" s="201"/>
      <c r="F10" s="202"/>
      <c r="G10" s="206"/>
      <c r="H10" s="207"/>
      <c r="I10" s="208"/>
      <c r="J10" s="212"/>
      <c r="K10" s="213"/>
      <c r="L10" s="213"/>
      <c r="M10" s="214"/>
      <c r="N10" s="59"/>
      <c r="O10" s="215" t="s">
        <v>255</v>
      </c>
      <c r="P10" s="216"/>
      <c r="Q10" s="216"/>
      <c r="R10" s="216"/>
      <c r="S10" s="216"/>
      <c r="T10" s="217"/>
      <c r="U10" s="222"/>
      <c r="V10" s="185"/>
      <c r="W10" s="223"/>
      <c r="X10" s="206"/>
      <c r="Y10" s="207"/>
      <c r="Z10" s="207"/>
      <c r="AA10" s="207"/>
      <c r="AB10" s="207"/>
      <c r="AC10" s="208"/>
      <c r="AD10" s="230"/>
      <c r="AE10" s="231"/>
      <c r="AF10" s="231"/>
      <c r="AG10" s="231"/>
      <c r="AH10" s="231"/>
      <c r="AI10" s="232"/>
      <c r="AJ10" s="236"/>
      <c r="AK10" s="237"/>
      <c r="AL10" s="237"/>
      <c r="AM10" s="238"/>
      <c r="AN10" s="64"/>
      <c r="AO10" s="187" t="s">
        <v>256</v>
      </c>
      <c r="AP10" s="188"/>
      <c r="AQ10" s="188"/>
      <c r="AR10" s="188"/>
      <c r="AS10" s="189"/>
      <c r="AT10" s="190" t="s">
        <v>257</v>
      </c>
      <c r="AU10" s="191"/>
      <c r="AV10" s="191"/>
      <c r="AW10" s="191"/>
      <c r="AX10" s="192"/>
      <c r="AY10" s="219" t="s">
        <v>258</v>
      </c>
      <c r="AZ10" s="220"/>
      <c r="BA10" s="220"/>
      <c r="BB10" s="196"/>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8"/>
      <c r="CQ10" s="167" t="s">
        <v>349</v>
      </c>
      <c r="CR10" s="168"/>
      <c r="CS10" s="163" t="s">
        <v>350</v>
      </c>
      <c r="CT10" s="163"/>
      <c r="CU10" s="168"/>
      <c r="CV10" s="169"/>
      <c r="CW10" s="163"/>
      <c r="CX10" s="163"/>
      <c r="CY10" s="162" t="s">
        <v>347</v>
      </c>
      <c r="DH10" s="162" t="s">
        <v>347</v>
      </c>
      <c r="DM10" s="185"/>
      <c r="DN10" s="186"/>
    </row>
    <row r="11" spans="1:118" ht="132" customHeight="1" x14ac:dyDescent="0.3">
      <c r="A11" s="97" t="s">
        <v>228</v>
      </c>
      <c r="B11" s="73" t="s">
        <v>230</v>
      </c>
      <c r="C11" s="57" t="s">
        <v>259</v>
      </c>
      <c r="D11" s="82" t="s">
        <v>231</v>
      </c>
      <c r="E11" s="51" t="s">
        <v>229</v>
      </c>
      <c r="F11" s="51" t="s">
        <v>232</v>
      </c>
      <c r="G11" s="47" t="s">
        <v>234</v>
      </c>
      <c r="H11" s="47" t="s">
        <v>235</v>
      </c>
      <c r="I11" s="51" t="s">
        <v>233</v>
      </c>
      <c r="J11" s="47" t="s">
        <v>260</v>
      </c>
      <c r="K11" s="60" t="s">
        <v>261</v>
      </c>
      <c r="L11" s="47" t="s">
        <v>262</v>
      </c>
      <c r="M11" s="47" t="s">
        <v>326</v>
      </c>
      <c r="N11" s="61" t="s">
        <v>311</v>
      </c>
      <c r="O11" s="48" t="s">
        <v>136</v>
      </c>
      <c r="P11" s="48" t="s">
        <v>70</v>
      </c>
      <c r="Q11" s="48" t="s">
        <v>263</v>
      </c>
      <c r="R11" s="48" t="s">
        <v>152</v>
      </c>
      <c r="S11" s="48" t="s">
        <v>264</v>
      </c>
      <c r="T11" s="48" t="s">
        <v>42</v>
      </c>
      <c r="U11" s="61" t="s">
        <v>312</v>
      </c>
      <c r="V11" s="62" t="s">
        <v>313</v>
      </c>
      <c r="W11" s="62" t="s">
        <v>265</v>
      </c>
      <c r="X11" s="63" t="s">
        <v>266</v>
      </c>
      <c r="Y11" s="61" t="s">
        <v>267</v>
      </c>
      <c r="Z11" s="61" t="s">
        <v>268</v>
      </c>
      <c r="AA11" s="61" t="s">
        <v>269</v>
      </c>
      <c r="AB11" s="61" t="s">
        <v>314</v>
      </c>
      <c r="AC11" s="61" t="s">
        <v>270</v>
      </c>
      <c r="AD11" s="47" t="s">
        <v>266</v>
      </c>
      <c r="AE11" s="48" t="s">
        <v>267</v>
      </c>
      <c r="AF11" s="48" t="s">
        <v>268</v>
      </c>
      <c r="AG11" s="48" t="s">
        <v>269</v>
      </c>
      <c r="AH11" s="48" t="s">
        <v>315</v>
      </c>
      <c r="AI11" s="48" t="s">
        <v>271</v>
      </c>
      <c r="AJ11" s="52" t="s">
        <v>316</v>
      </c>
      <c r="AK11" s="48" t="s">
        <v>317</v>
      </c>
      <c r="AL11" s="51" t="s">
        <v>318</v>
      </c>
      <c r="AM11" s="51" t="s">
        <v>265</v>
      </c>
      <c r="AN11" s="47" t="s">
        <v>272</v>
      </c>
      <c r="AO11" s="51" t="s">
        <v>273</v>
      </c>
      <c r="AP11" s="51" t="s">
        <v>239</v>
      </c>
      <c r="AQ11" s="51" t="s">
        <v>240</v>
      </c>
      <c r="AR11" s="51" t="s">
        <v>241</v>
      </c>
      <c r="AS11" s="51" t="s">
        <v>242</v>
      </c>
      <c r="AT11" s="47" t="s">
        <v>273</v>
      </c>
      <c r="AU11" s="47" t="s">
        <v>239</v>
      </c>
      <c r="AV11" s="47" t="s">
        <v>240</v>
      </c>
      <c r="AW11" s="47" t="s">
        <v>241</v>
      </c>
      <c r="AX11" s="47" t="s">
        <v>242</v>
      </c>
      <c r="AY11" s="51" t="s">
        <v>243</v>
      </c>
      <c r="AZ11" s="51" t="s">
        <v>239</v>
      </c>
      <c r="BA11" s="51" t="s">
        <v>240</v>
      </c>
      <c r="BB11" s="70" t="s">
        <v>274</v>
      </c>
      <c r="BC11" s="81" t="s">
        <v>275</v>
      </c>
      <c r="BD11" s="75" t="s">
        <v>245</v>
      </c>
      <c r="BE11" s="51" t="s">
        <v>274</v>
      </c>
      <c r="BF11" s="76" t="s">
        <v>275</v>
      </c>
      <c r="BG11" s="73" t="s">
        <v>245</v>
      </c>
      <c r="BH11" s="47" t="s">
        <v>274</v>
      </c>
      <c r="BI11" s="81" t="s">
        <v>275</v>
      </c>
      <c r="BJ11" s="75" t="s">
        <v>245</v>
      </c>
      <c r="BK11" s="51" t="s">
        <v>274</v>
      </c>
      <c r="BL11" s="76" t="s">
        <v>275</v>
      </c>
      <c r="BM11" s="73" t="s">
        <v>245</v>
      </c>
      <c r="BN11" s="47" t="s">
        <v>274</v>
      </c>
      <c r="BO11" s="81" t="s">
        <v>275</v>
      </c>
      <c r="BP11" s="75" t="s">
        <v>245</v>
      </c>
      <c r="BQ11" s="51" t="s">
        <v>274</v>
      </c>
      <c r="BR11" s="76" t="s">
        <v>275</v>
      </c>
      <c r="BS11" s="73" t="s">
        <v>245</v>
      </c>
      <c r="BT11" s="47" t="s">
        <v>274</v>
      </c>
      <c r="BU11" s="81" t="s">
        <v>275</v>
      </c>
      <c r="BV11" s="75" t="s">
        <v>245</v>
      </c>
      <c r="BW11" s="51" t="s">
        <v>274</v>
      </c>
      <c r="BX11" s="76" t="s">
        <v>275</v>
      </c>
      <c r="BY11" s="73" t="s">
        <v>245</v>
      </c>
      <c r="BZ11" s="47" t="s">
        <v>274</v>
      </c>
      <c r="CA11" s="81" t="s">
        <v>275</v>
      </c>
      <c r="CB11" s="75" t="s">
        <v>245</v>
      </c>
      <c r="CC11" s="51" t="s">
        <v>274</v>
      </c>
      <c r="CD11" s="76" t="s">
        <v>275</v>
      </c>
      <c r="CE11" s="73" t="s">
        <v>245</v>
      </c>
      <c r="CF11" s="47" t="s">
        <v>274</v>
      </c>
      <c r="CG11" s="81" t="s">
        <v>275</v>
      </c>
      <c r="CH11" s="75" t="s">
        <v>245</v>
      </c>
      <c r="CI11" s="51" t="s">
        <v>274</v>
      </c>
      <c r="CJ11" s="81" t="s">
        <v>275</v>
      </c>
      <c r="CK11" s="79" t="s">
        <v>245</v>
      </c>
      <c r="CL11" s="2" t="s">
        <v>300</v>
      </c>
      <c r="CM11" s="98" t="s">
        <v>343</v>
      </c>
      <c r="CN11" s="98" t="s">
        <v>344</v>
      </c>
      <c r="CO11" s="98" t="s">
        <v>345</v>
      </c>
      <c r="CP11" s="98" t="s">
        <v>346</v>
      </c>
      <c r="CQ11" s="98" t="s">
        <v>352</v>
      </c>
      <c r="CR11" s="98" t="s">
        <v>353</v>
      </c>
      <c r="CS11" s="98" t="s">
        <v>354</v>
      </c>
      <c r="CT11" s="98" t="s">
        <v>355</v>
      </c>
      <c r="CU11" s="98" t="s">
        <v>356</v>
      </c>
      <c r="CV11" s="98" t="s">
        <v>357</v>
      </c>
      <c r="CW11" s="98" t="s">
        <v>358</v>
      </c>
      <c r="CX11" s="98" t="s">
        <v>359</v>
      </c>
      <c r="CY11" s="98" t="s">
        <v>369</v>
      </c>
      <c r="CZ11" s="98" t="s">
        <v>360</v>
      </c>
      <c r="DA11" s="98" t="s">
        <v>361</v>
      </c>
      <c r="DB11" s="98" t="s">
        <v>362</v>
      </c>
      <c r="DC11" s="98" t="s">
        <v>363</v>
      </c>
      <c r="DD11" s="98" t="s">
        <v>364</v>
      </c>
      <c r="DE11" s="98" t="s">
        <v>365</v>
      </c>
      <c r="DF11" s="98" t="s">
        <v>366</v>
      </c>
      <c r="DG11" s="98" t="s">
        <v>367</v>
      </c>
      <c r="DH11" s="98" t="s">
        <v>370</v>
      </c>
      <c r="DM11" s="171" t="s">
        <v>351</v>
      </c>
      <c r="DN11" s="172" t="s">
        <v>368</v>
      </c>
    </row>
    <row r="12" spans="1:118" ht="409.5" customHeight="1" x14ac:dyDescent="0.3">
      <c r="A12" s="54" t="s">
        <v>327</v>
      </c>
      <c r="B12" s="101" t="s">
        <v>388</v>
      </c>
      <c r="C12" s="58" t="s">
        <v>40</v>
      </c>
      <c r="D12" s="56" t="s">
        <v>389</v>
      </c>
      <c r="E12" s="98" t="s">
        <v>64</v>
      </c>
      <c r="F12" s="98" t="s">
        <v>92</v>
      </c>
      <c r="G12" s="54" t="s">
        <v>390</v>
      </c>
      <c r="H12" s="54" t="s">
        <v>391</v>
      </c>
      <c r="I12" s="54" t="s">
        <v>392</v>
      </c>
      <c r="J12" s="54" t="s">
        <v>393</v>
      </c>
      <c r="K12" s="54" t="s">
        <v>375</v>
      </c>
      <c r="L12" s="54" t="s">
        <v>376</v>
      </c>
      <c r="M12" s="54" t="s">
        <v>377</v>
      </c>
      <c r="N12" s="100" t="s">
        <v>144</v>
      </c>
      <c r="O12" s="100" t="s">
        <v>145</v>
      </c>
      <c r="P12" s="100" t="s">
        <v>104</v>
      </c>
      <c r="Q12" s="100" t="s">
        <v>125</v>
      </c>
      <c r="R12" s="100" t="s">
        <v>125</v>
      </c>
      <c r="S12" s="100" t="s">
        <v>145</v>
      </c>
      <c r="T12" s="100" t="s">
        <v>125</v>
      </c>
      <c r="U12" s="100" t="s">
        <v>52</v>
      </c>
      <c r="V12" s="98" t="s">
        <v>54</v>
      </c>
      <c r="W12" s="54" t="s">
        <v>394</v>
      </c>
      <c r="X12" s="54" t="s">
        <v>395</v>
      </c>
      <c r="Y12" s="98" t="s">
        <v>378</v>
      </c>
      <c r="Z12" s="98" t="s">
        <v>378</v>
      </c>
      <c r="AA12" s="98" t="s">
        <v>378</v>
      </c>
      <c r="AB12" s="98" t="s">
        <v>61</v>
      </c>
      <c r="AC12" s="98" t="s">
        <v>59</v>
      </c>
      <c r="AD12" s="54" t="s">
        <v>396</v>
      </c>
      <c r="AE12" s="98" t="s">
        <v>378</v>
      </c>
      <c r="AF12" s="98" t="s">
        <v>378</v>
      </c>
      <c r="AG12" s="98" t="s">
        <v>378</v>
      </c>
      <c r="AH12" s="98" t="s">
        <v>61</v>
      </c>
      <c r="AI12" s="98" t="s">
        <v>60</v>
      </c>
      <c r="AJ12" s="100" t="s">
        <v>144</v>
      </c>
      <c r="AK12" s="100" t="s">
        <v>52</v>
      </c>
      <c r="AL12" s="98" t="s">
        <v>54</v>
      </c>
      <c r="AM12" s="54" t="s">
        <v>397</v>
      </c>
      <c r="AN12" s="98" t="s">
        <v>398</v>
      </c>
      <c r="AO12" s="54" t="s">
        <v>379</v>
      </c>
      <c r="AP12" s="54" t="s">
        <v>379</v>
      </c>
      <c r="AQ12" s="54" t="s">
        <v>379</v>
      </c>
      <c r="AR12" s="54" t="s">
        <v>379</v>
      </c>
      <c r="AS12" s="54" t="s">
        <v>379</v>
      </c>
      <c r="AT12" s="54" t="s">
        <v>399</v>
      </c>
      <c r="AU12" s="54" t="s">
        <v>400</v>
      </c>
      <c r="AV12" s="54" t="s">
        <v>401</v>
      </c>
      <c r="AW12" s="54" t="s">
        <v>402</v>
      </c>
      <c r="AX12" s="54" t="s">
        <v>403</v>
      </c>
      <c r="AY12" s="54" t="s">
        <v>404</v>
      </c>
      <c r="AZ12" s="54" t="s">
        <v>405</v>
      </c>
      <c r="BA12" s="54" t="s">
        <v>406</v>
      </c>
      <c r="BB12" s="71">
        <v>43593</v>
      </c>
      <c r="BC12" s="72" t="s">
        <v>380</v>
      </c>
      <c r="BD12" s="77" t="s">
        <v>407</v>
      </c>
      <c r="BE12" s="69">
        <v>43755</v>
      </c>
      <c r="BF12" s="78" t="s">
        <v>382</v>
      </c>
      <c r="BG12" s="74" t="s">
        <v>408</v>
      </c>
      <c r="BH12" s="69" t="s">
        <v>409</v>
      </c>
      <c r="BI12" s="72" t="s">
        <v>410</v>
      </c>
      <c r="BJ12" s="77" t="s">
        <v>411</v>
      </c>
      <c r="BK12" s="69">
        <v>44056</v>
      </c>
      <c r="BL12" s="78" t="s">
        <v>412</v>
      </c>
      <c r="BM12" s="74" t="s">
        <v>413</v>
      </c>
      <c r="BN12" s="69">
        <v>44168</v>
      </c>
      <c r="BO12" s="72" t="s">
        <v>414</v>
      </c>
      <c r="BP12" s="77" t="s">
        <v>415</v>
      </c>
      <c r="BQ12" s="69" t="s">
        <v>385</v>
      </c>
      <c r="BR12" s="78" t="s">
        <v>386</v>
      </c>
      <c r="BS12" s="74" t="s">
        <v>385</v>
      </c>
      <c r="BT12" s="69" t="s">
        <v>385</v>
      </c>
      <c r="BU12" s="72" t="s">
        <v>386</v>
      </c>
      <c r="BV12" s="77" t="s">
        <v>385</v>
      </c>
      <c r="BW12" s="69" t="s">
        <v>385</v>
      </c>
      <c r="BX12" s="78" t="s">
        <v>386</v>
      </c>
      <c r="BY12" s="74" t="s">
        <v>385</v>
      </c>
      <c r="BZ12" s="69" t="s">
        <v>385</v>
      </c>
      <c r="CA12" s="72" t="s">
        <v>386</v>
      </c>
      <c r="CB12" s="77" t="s">
        <v>385</v>
      </c>
      <c r="CC12" s="69" t="s">
        <v>385</v>
      </c>
      <c r="CD12" s="78" t="s">
        <v>386</v>
      </c>
      <c r="CE12" s="74" t="s">
        <v>385</v>
      </c>
      <c r="CF12" s="69" t="s">
        <v>385</v>
      </c>
      <c r="CG12" s="72" t="s">
        <v>386</v>
      </c>
      <c r="CH12" s="77" t="s">
        <v>385</v>
      </c>
      <c r="CI12" s="69" t="s">
        <v>385</v>
      </c>
      <c r="CJ12" s="78" t="s">
        <v>386</v>
      </c>
      <c r="CK12" s="80" t="s">
        <v>385</v>
      </c>
      <c r="CL12" s="164" t="str">
        <f>IFERROR(VLOOKUP(A12,Listas!$A$2:$B$23,2,FALSE),"")</f>
        <v>Alta Consejería Distrital de Tecnologías de Información y Comunicaciones - TIC</v>
      </c>
      <c r="CM12" s="165">
        <f t="shared" ref="CM12" si="0">_xlfn.NUMBERVALUE(MID(N12,LEN(N12)-1,1))</f>
        <v>1</v>
      </c>
      <c r="CN12" s="165">
        <f t="shared" ref="CN12" si="1">_xlfn.NUMBERVALUE(MID(U12,LEN(U12)-1,1))</f>
        <v>5</v>
      </c>
      <c r="CO12" s="165">
        <f t="shared" ref="CO12" si="2">_xlfn.NUMBERVALUE(MID(AJ12,LEN(AJ12)-1,1))</f>
        <v>1</v>
      </c>
      <c r="CP12" s="165">
        <f t="shared" ref="CP12" si="3">_xlfn.NUMBERVALUE(MID(AK12,LEN(AK12)-1,1))</f>
        <v>5</v>
      </c>
      <c r="CQ12" s="98">
        <f t="shared" ref="CQ12:CQ35" si="4">ROUND(AVERAGEIFS(CM:CM,A:A,A12),0)</f>
        <v>1</v>
      </c>
      <c r="CR12" s="98" t="str">
        <f t="shared" ref="CR12" si="5">IF(CQ12="","",IF(CQ12=1,"Rara vez (1)",IF(CQ12=2,"Improbable (2)",IF(CQ12=3,"Posible (3)",IF(CQ12=4,"Probable (4)",IF(CQ12=5,"Casi seguro (5)",""))))))</f>
        <v>Rara vez (1)</v>
      </c>
      <c r="CS12" s="98">
        <f t="shared" ref="CS12:CS35" si="6">ROUND(AVERAGEIFS(CN:CN,A:A,A12),0)</f>
        <v>5</v>
      </c>
      <c r="CT12" s="98" t="str">
        <f t="shared" ref="CT12" si="7">IF(CS12="","",IF(CS12=1,"Insignificante (1)",IF(CS12=2,"Menor (2)",IF(CS12=3,"Moderado (3)",IF(CS12=4,"Mayor (4)",IF(CS12=5,"Catastrófico (5)",""))))))</f>
        <v>Catastrófico (5)</v>
      </c>
      <c r="CU12" s="98">
        <f t="shared" ref="CU12:CU35" si="8">ROUND(AVERAGEIFS(CO:CO,A:A,A12),0)</f>
        <v>1</v>
      </c>
      <c r="CV12" s="98" t="str">
        <f t="shared" ref="CV12" si="9">IF(CU12="","",IF(CU12=1,"Rara vez (1)",IF(CU12=2,"Improbable (2)",IF(CU12=3,"Posible (3)",IF(CU12=4,"Probable (4)",IF(CU12=5,"Casi seguro (5)",""))))))</f>
        <v>Rara vez (1)</v>
      </c>
      <c r="CW12" s="98">
        <f t="shared" ref="CW12:CW35" si="10">ROUND(AVERAGEIFS(CP:CP,A:A,A12),0)</f>
        <v>5</v>
      </c>
      <c r="CX12" s="98" t="str">
        <f t="shared" ref="CX12" si="11">IF(CW12="","",IF(CW12=1,"Insignificante (1)",IF(CW12=2,"Menor (2)",IF(CW12=3,"Moderado (3)",IF(CW12=4,"Mayor (4)",IF(CW12=5,"Catastrófico (5)",""))))))</f>
        <v>Catastrófico (5)</v>
      </c>
      <c r="CY12" s="98" t="str">
        <f t="shared" ref="CY12" si="12">CONCATENATE("Antes de controles
Desde el cuadrante de probabilidad ",CR12," e impacto ",CT12,"
Después de controles
Hasta el cuadrante de probabilidad ",CV12," e impacto ",CX12)</f>
        <v>Antes de controles
Desde el cuadrante de probabilidad Rara vez (1) e impacto Catastrófico (5)
Después de controles
Hasta el cuadrante de probabilidad Rara vez (1) e impacto Catastrófico (5)</v>
      </c>
      <c r="DH12" s="98" t="str">
        <f t="shared" ref="DH12" si="13">CONCATENATE("Antes de controles
Desde el cuadrante de probabilidad ",DA12," e impacto ",DC12,"
Después de controles
Hasta el cuadrante de probabilidad ",DE12," e impacto ",DG12)</f>
        <v xml:space="preserve">Antes de controles
Desde el cuadrante de probabilidad  e impacto 
Después de controles
Hasta el cuadrante de probabilidad  e impacto </v>
      </c>
      <c r="DM12" s="170" t="str">
        <f t="shared" ref="DM12" si="14">IF(A12="","",CY12)</f>
        <v>Antes de controles
Desde el cuadrante de probabilidad Rara vez (1) e impacto Catastrófico (5)
Después de controles
Hasta el cuadrante de probabilidad Rara vez (1) e impacto Catastrófico (5)</v>
      </c>
      <c r="DN12" s="55" t="str">
        <f t="shared" ref="DN12" si="15">IF(A12="","",DH12)</f>
        <v xml:space="preserve">Antes de controles
Desde el cuadrante de probabilidad  e impacto 
Después de controles
Hasta el cuadrante de probabilidad  e impacto </v>
      </c>
    </row>
    <row r="13" spans="1:118" ht="409.5" customHeight="1" x14ac:dyDescent="0.3">
      <c r="A13" s="54" t="s">
        <v>189</v>
      </c>
      <c r="B13" s="101" t="s">
        <v>428</v>
      </c>
      <c r="C13" s="58" t="s">
        <v>68</v>
      </c>
      <c r="D13" s="56" t="s">
        <v>429</v>
      </c>
      <c r="E13" s="98" t="s">
        <v>64</v>
      </c>
      <c r="F13" s="98" t="s">
        <v>152</v>
      </c>
      <c r="G13" s="54" t="s">
        <v>430</v>
      </c>
      <c r="H13" s="54" t="s">
        <v>431</v>
      </c>
      <c r="I13" s="54" t="s">
        <v>432</v>
      </c>
      <c r="J13" s="54" t="s">
        <v>433</v>
      </c>
      <c r="K13" s="54" t="s">
        <v>375</v>
      </c>
      <c r="L13" s="54" t="s">
        <v>376</v>
      </c>
      <c r="M13" s="54" t="s">
        <v>416</v>
      </c>
      <c r="N13" s="100" t="s">
        <v>144</v>
      </c>
      <c r="O13" s="100" t="s">
        <v>145</v>
      </c>
      <c r="P13" s="100" t="s">
        <v>104</v>
      </c>
      <c r="Q13" s="100" t="s">
        <v>104</v>
      </c>
      <c r="R13" s="100" t="s">
        <v>104</v>
      </c>
      <c r="S13" s="100" t="s">
        <v>79</v>
      </c>
      <c r="T13" s="100" t="s">
        <v>79</v>
      </c>
      <c r="U13" s="100" t="s">
        <v>79</v>
      </c>
      <c r="V13" s="98" t="s">
        <v>81</v>
      </c>
      <c r="W13" s="54" t="s">
        <v>434</v>
      </c>
      <c r="X13" s="54" t="s">
        <v>435</v>
      </c>
      <c r="Y13" s="98" t="s">
        <v>436</v>
      </c>
      <c r="Z13" s="98" t="s">
        <v>436</v>
      </c>
      <c r="AA13" s="98" t="s">
        <v>436</v>
      </c>
      <c r="AB13" s="98" t="s">
        <v>61</v>
      </c>
      <c r="AC13" s="98" t="s">
        <v>85</v>
      </c>
      <c r="AD13" s="54" t="s">
        <v>437</v>
      </c>
      <c r="AE13" s="98" t="s">
        <v>436</v>
      </c>
      <c r="AF13" s="98" t="s">
        <v>436</v>
      </c>
      <c r="AG13" s="98" t="s">
        <v>436</v>
      </c>
      <c r="AH13" s="98" t="s">
        <v>61</v>
      </c>
      <c r="AI13" s="98" t="s">
        <v>85</v>
      </c>
      <c r="AJ13" s="100" t="s">
        <v>144</v>
      </c>
      <c r="AK13" s="100" t="s">
        <v>79</v>
      </c>
      <c r="AL13" s="98" t="s">
        <v>81</v>
      </c>
      <c r="AM13" s="54" t="s">
        <v>438</v>
      </c>
      <c r="AN13" s="98" t="s">
        <v>398</v>
      </c>
      <c r="AO13" s="54" t="s">
        <v>379</v>
      </c>
      <c r="AP13" s="54" t="s">
        <v>379</v>
      </c>
      <c r="AQ13" s="54" t="s">
        <v>379</v>
      </c>
      <c r="AR13" s="54" t="s">
        <v>379</v>
      </c>
      <c r="AS13" s="54" t="s">
        <v>379</v>
      </c>
      <c r="AT13" s="54" t="s">
        <v>439</v>
      </c>
      <c r="AU13" s="54" t="s">
        <v>440</v>
      </c>
      <c r="AV13" s="54" t="s">
        <v>441</v>
      </c>
      <c r="AW13" s="54" t="s">
        <v>442</v>
      </c>
      <c r="AX13" s="54" t="s">
        <v>443</v>
      </c>
      <c r="AY13" s="54" t="s">
        <v>444</v>
      </c>
      <c r="AZ13" s="54" t="s">
        <v>445</v>
      </c>
      <c r="BA13" s="54" t="s">
        <v>446</v>
      </c>
      <c r="BB13" s="71">
        <v>43496</v>
      </c>
      <c r="BC13" s="72" t="s">
        <v>380</v>
      </c>
      <c r="BD13" s="77" t="s">
        <v>425</v>
      </c>
      <c r="BE13" s="69">
        <v>43594</v>
      </c>
      <c r="BF13" s="78" t="s">
        <v>420</v>
      </c>
      <c r="BG13" s="74" t="s">
        <v>447</v>
      </c>
      <c r="BH13" s="69">
        <v>43787</v>
      </c>
      <c r="BI13" s="72" t="s">
        <v>380</v>
      </c>
      <c r="BJ13" s="77" t="s">
        <v>426</v>
      </c>
      <c r="BK13" s="69">
        <v>43916</v>
      </c>
      <c r="BL13" s="78" t="s">
        <v>380</v>
      </c>
      <c r="BM13" s="74" t="s">
        <v>448</v>
      </c>
      <c r="BN13" s="69">
        <v>44169</v>
      </c>
      <c r="BO13" s="72" t="s">
        <v>427</v>
      </c>
      <c r="BP13" s="77" t="s">
        <v>449</v>
      </c>
      <c r="BQ13" s="69" t="s">
        <v>385</v>
      </c>
      <c r="BR13" s="78" t="s">
        <v>386</v>
      </c>
      <c r="BS13" s="74" t="s">
        <v>385</v>
      </c>
      <c r="BT13" s="69" t="s">
        <v>385</v>
      </c>
      <c r="BU13" s="72" t="s">
        <v>386</v>
      </c>
      <c r="BV13" s="77" t="s">
        <v>385</v>
      </c>
      <c r="BW13" s="69" t="s">
        <v>385</v>
      </c>
      <c r="BX13" s="78" t="s">
        <v>386</v>
      </c>
      <c r="BY13" s="74" t="s">
        <v>385</v>
      </c>
      <c r="BZ13" s="69" t="s">
        <v>385</v>
      </c>
      <c r="CA13" s="72" t="s">
        <v>386</v>
      </c>
      <c r="CB13" s="77" t="s">
        <v>385</v>
      </c>
      <c r="CC13" s="69" t="s">
        <v>385</v>
      </c>
      <c r="CD13" s="78" t="s">
        <v>386</v>
      </c>
      <c r="CE13" s="74" t="s">
        <v>385</v>
      </c>
      <c r="CF13" s="69" t="s">
        <v>385</v>
      </c>
      <c r="CG13" s="72" t="s">
        <v>386</v>
      </c>
      <c r="CH13" s="77" t="s">
        <v>385</v>
      </c>
      <c r="CI13" s="69" t="s">
        <v>385</v>
      </c>
      <c r="CJ13" s="78" t="s">
        <v>386</v>
      </c>
      <c r="CK13" s="80" t="s">
        <v>385</v>
      </c>
      <c r="CL13" s="164" t="str">
        <f>IFERROR(VLOOKUP(A13,Listas!$A$2:$B$23,2,FALSE),"")</f>
        <v>Dirección Distrital de Archivo de Bogotá</v>
      </c>
      <c r="CM13" s="165">
        <f t="shared" ref="CM13:CM16" si="16">_xlfn.NUMBERVALUE(MID(N13,LEN(N13)-1,1))</f>
        <v>1</v>
      </c>
      <c r="CN13" s="165">
        <f t="shared" ref="CN13:CN16" si="17">_xlfn.NUMBERVALUE(MID(U13,LEN(U13)-1,1))</f>
        <v>4</v>
      </c>
      <c r="CO13" s="165">
        <f t="shared" ref="CO13:CO16" si="18">_xlfn.NUMBERVALUE(MID(AJ13,LEN(AJ13)-1,1))</f>
        <v>1</v>
      </c>
      <c r="CP13" s="165">
        <f t="shared" ref="CP13:CP16" si="19">_xlfn.NUMBERVALUE(MID(AK13,LEN(AK13)-1,1))</f>
        <v>4</v>
      </c>
      <c r="CQ13" s="98">
        <f t="shared" si="4"/>
        <v>1</v>
      </c>
      <c r="CR13" s="98" t="str">
        <f t="shared" ref="CR13:CR16" si="20">IF(CQ13="","",IF(CQ13=1,"Rara vez (1)",IF(CQ13=2,"Improbable (2)",IF(CQ13=3,"Posible (3)",IF(CQ13=4,"Probable (4)",IF(CQ13=5,"Casi seguro (5)",""))))))</f>
        <v>Rara vez (1)</v>
      </c>
      <c r="CS13" s="98">
        <f t="shared" si="6"/>
        <v>4</v>
      </c>
      <c r="CT13" s="98" t="str">
        <f t="shared" ref="CT13:CT16" si="21">IF(CS13="","",IF(CS13=1,"Insignificante (1)",IF(CS13=2,"Menor (2)",IF(CS13=3,"Moderado (3)",IF(CS13=4,"Mayor (4)",IF(CS13=5,"Catastrófico (5)",""))))))</f>
        <v>Mayor (4)</v>
      </c>
      <c r="CU13" s="98">
        <f t="shared" si="8"/>
        <v>1</v>
      </c>
      <c r="CV13" s="98" t="str">
        <f t="shared" ref="CV13:CV16" si="22">IF(CU13="","",IF(CU13=1,"Rara vez (1)",IF(CU13=2,"Improbable (2)",IF(CU13=3,"Posible (3)",IF(CU13=4,"Probable (4)",IF(CU13=5,"Casi seguro (5)",""))))))</f>
        <v>Rara vez (1)</v>
      </c>
      <c r="CW13" s="98">
        <f t="shared" si="10"/>
        <v>4</v>
      </c>
      <c r="CX13" s="98" t="str">
        <f t="shared" ref="CX13:CX16" si="23">IF(CW13="","",IF(CW13=1,"Insignificante (1)",IF(CW13=2,"Menor (2)",IF(CW13=3,"Moderado (3)",IF(CW13=4,"Mayor (4)",IF(CW13=5,"Catastrófico (5)",""))))))</f>
        <v>Mayor (4)</v>
      </c>
      <c r="CY13" s="98" t="str">
        <f t="shared" ref="CY13:CY16" si="24">CONCATENATE("Antes de controles
Desde el cuadrante de probabilidad ",CR13," e impacto ",CT13,"
Después de controles
Hasta el cuadrante de probabilidad ",CV13," e impacto ",CX13)</f>
        <v>Antes de controles
Desde el cuadrante de probabilidad Rara vez (1) e impacto Mayor (4)
Después de controles
Hasta el cuadrante de probabilidad Rara vez (1) e impacto Mayor (4)</v>
      </c>
      <c r="DH13" s="98" t="str">
        <f t="shared" ref="DH13:DH16" si="25">CONCATENATE("Antes de controles
Desde el cuadrante de probabilidad ",DA13," e impacto ",DC13,"
Después de controles
Hasta el cuadrante de probabilidad ",DE13," e impacto ",DG13)</f>
        <v xml:space="preserve">Antes de controles
Desde el cuadrante de probabilidad  e impacto 
Después de controles
Hasta el cuadrante de probabilidad  e impacto </v>
      </c>
      <c r="DM13" s="170" t="str">
        <f t="shared" ref="DM13:DM16" si="26">IF(A13="","",CY13)</f>
        <v>Antes de controles
Desde el cuadrante de probabilidad Rara vez (1) e impacto Mayor (4)
Después de controles
Hasta el cuadrante de probabilidad Rara vez (1) e impacto Mayor (4)</v>
      </c>
      <c r="DN13" s="55" t="str">
        <f t="shared" ref="DN13:DN16" si="27">IF(A13="","",DH13)</f>
        <v xml:space="preserve">Antes de controles
Desde el cuadrante de probabilidad  e impacto 
Después de controles
Hasta el cuadrante de probabilidad  e impacto </v>
      </c>
    </row>
    <row r="14" spans="1:118" ht="409.5" customHeight="1" x14ac:dyDescent="0.3">
      <c r="A14" s="54" t="s">
        <v>189</v>
      </c>
      <c r="B14" s="101" t="s">
        <v>450</v>
      </c>
      <c r="C14" s="58" t="s">
        <v>40</v>
      </c>
      <c r="D14" s="56" t="s">
        <v>451</v>
      </c>
      <c r="E14" s="98" t="s">
        <v>64</v>
      </c>
      <c r="F14" s="98" t="s">
        <v>152</v>
      </c>
      <c r="G14" s="54" t="s">
        <v>452</v>
      </c>
      <c r="H14" s="54" t="s">
        <v>453</v>
      </c>
      <c r="I14" s="54" t="s">
        <v>454</v>
      </c>
      <c r="J14" s="54" t="s">
        <v>433</v>
      </c>
      <c r="K14" s="54" t="s">
        <v>375</v>
      </c>
      <c r="L14" s="54" t="s">
        <v>455</v>
      </c>
      <c r="M14" s="54" t="s">
        <v>416</v>
      </c>
      <c r="N14" s="100" t="s">
        <v>144</v>
      </c>
      <c r="O14" s="100" t="s">
        <v>145</v>
      </c>
      <c r="P14" s="100" t="s">
        <v>104</v>
      </c>
      <c r="Q14" s="100" t="s">
        <v>79</v>
      </c>
      <c r="R14" s="100" t="s">
        <v>125</v>
      </c>
      <c r="S14" s="100" t="s">
        <v>52</v>
      </c>
      <c r="T14" s="100" t="s">
        <v>145</v>
      </c>
      <c r="U14" s="100" t="s">
        <v>79</v>
      </c>
      <c r="V14" s="98" t="s">
        <v>81</v>
      </c>
      <c r="W14" s="54" t="s">
        <v>456</v>
      </c>
      <c r="X14" s="54" t="s">
        <v>457</v>
      </c>
      <c r="Y14" s="98" t="s">
        <v>418</v>
      </c>
      <c r="Z14" s="98" t="s">
        <v>418</v>
      </c>
      <c r="AA14" s="98" t="s">
        <v>418</v>
      </c>
      <c r="AB14" s="98" t="s">
        <v>61</v>
      </c>
      <c r="AC14" s="98" t="s">
        <v>85</v>
      </c>
      <c r="AD14" s="54" t="s">
        <v>458</v>
      </c>
      <c r="AE14" s="98" t="s">
        <v>378</v>
      </c>
      <c r="AF14" s="98" t="s">
        <v>378</v>
      </c>
      <c r="AG14" s="98" t="s">
        <v>378</v>
      </c>
      <c r="AH14" s="98" t="s">
        <v>61</v>
      </c>
      <c r="AI14" s="98" t="s">
        <v>60</v>
      </c>
      <c r="AJ14" s="100" t="s">
        <v>144</v>
      </c>
      <c r="AK14" s="100" t="s">
        <v>79</v>
      </c>
      <c r="AL14" s="98" t="s">
        <v>81</v>
      </c>
      <c r="AM14" s="54" t="s">
        <v>459</v>
      </c>
      <c r="AN14" s="98" t="s">
        <v>398</v>
      </c>
      <c r="AO14" s="54" t="s">
        <v>379</v>
      </c>
      <c r="AP14" s="54" t="s">
        <v>379</v>
      </c>
      <c r="AQ14" s="54" t="s">
        <v>379</v>
      </c>
      <c r="AR14" s="54" t="s">
        <v>379</v>
      </c>
      <c r="AS14" s="54" t="s">
        <v>379</v>
      </c>
      <c r="AT14" s="54" t="s">
        <v>460</v>
      </c>
      <c r="AU14" s="54" t="s">
        <v>461</v>
      </c>
      <c r="AV14" s="54" t="s">
        <v>462</v>
      </c>
      <c r="AW14" s="54" t="s">
        <v>419</v>
      </c>
      <c r="AX14" s="54" t="s">
        <v>463</v>
      </c>
      <c r="AY14" s="54" t="s">
        <v>464</v>
      </c>
      <c r="AZ14" s="54" t="s">
        <v>465</v>
      </c>
      <c r="BA14" s="54" t="s">
        <v>466</v>
      </c>
      <c r="BB14" s="71">
        <v>43496</v>
      </c>
      <c r="BC14" s="72" t="s">
        <v>380</v>
      </c>
      <c r="BD14" s="77" t="s">
        <v>425</v>
      </c>
      <c r="BE14" s="69">
        <v>43594</v>
      </c>
      <c r="BF14" s="78" t="s">
        <v>420</v>
      </c>
      <c r="BG14" s="74" t="s">
        <v>467</v>
      </c>
      <c r="BH14" s="69">
        <v>43787</v>
      </c>
      <c r="BI14" s="72" t="s">
        <v>380</v>
      </c>
      <c r="BJ14" s="77" t="s">
        <v>468</v>
      </c>
      <c r="BK14" s="69">
        <v>43916</v>
      </c>
      <c r="BL14" s="78" t="s">
        <v>469</v>
      </c>
      <c r="BM14" s="74" t="s">
        <v>470</v>
      </c>
      <c r="BN14" s="69">
        <v>44169</v>
      </c>
      <c r="BO14" s="72" t="s">
        <v>427</v>
      </c>
      <c r="BP14" s="77" t="s">
        <v>471</v>
      </c>
      <c r="BQ14" s="69" t="s">
        <v>385</v>
      </c>
      <c r="BR14" s="78" t="s">
        <v>386</v>
      </c>
      <c r="BS14" s="74" t="s">
        <v>385</v>
      </c>
      <c r="BT14" s="69" t="s">
        <v>385</v>
      </c>
      <c r="BU14" s="72" t="s">
        <v>386</v>
      </c>
      <c r="BV14" s="77" t="s">
        <v>385</v>
      </c>
      <c r="BW14" s="69" t="s">
        <v>385</v>
      </c>
      <c r="BX14" s="78" t="s">
        <v>386</v>
      </c>
      <c r="BY14" s="74" t="s">
        <v>385</v>
      </c>
      <c r="BZ14" s="69" t="s">
        <v>385</v>
      </c>
      <c r="CA14" s="72" t="s">
        <v>386</v>
      </c>
      <c r="CB14" s="77" t="s">
        <v>385</v>
      </c>
      <c r="CC14" s="69" t="s">
        <v>385</v>
      </c>
      <c r="CD14" s="78" t="s">
        <v>386</v>
      </c>
      <c r="CE14" s="74" t="s">
        <v>385</v>
      </c>
      <c r="CF14" s="69" t="s">
        <v>385</v>
      </c>
      <c r="CG14" s="72" t="s">
        <v>386</v>
      </c>
      <c r="CH14" s="77" t="s">
        <v>385</v>
      </c>
      <c r="CI14" s="69" t="s">
        <v>385</v>
      </c>
      <c r="CJ14" s="78" t="s">
        <v>386</v>
      </c>
      <c r="CK14" s="80" t="s">
        <v>385</v>
      </c>
      <c r="CL14" s="164" t="str">
        <f>IFERROR(VLOOKUP(A14,Listas!$A$2:$B$23,2,FALSE),"")</f>
        <v>Dirección Distrital de Archivo de Bogotá</v>
      </c>
      <c r="CM14" s="165">
        <f t="shared" si="16"/>
        <v>1</v>
      </c>
      <c r="CN14" s="165">
        <f t="shared" si="17"/>
        <v>4</v>
      </c>
      <c r="CO14" s="165">
        <f t="shared" si="18"/>
        <v>1</v>
      </c>
      <c r="CP14" s="165">
        <f t="shared" si="19"/>
        <v>4</v>
      </c>
      <c r="CQ14" s="98">
        <f t="shared" si="4"/>
        <v>1</v>
      </c>
      <c r="CR14" s="98" t="str">
        <f t="shared" si="20"/>
        <v>Rara vez (1)</v>
      </c>
      <c r="CS14" s="98">
        <f t="shared" si="6"/>
        <v>4</v>
      </c>
      <c r="CT14" s="98" t="str">
        <f t="shared" si="21"/>
        <v>Mayor (4)</v>
      </c>
      <c r="CU14" s="98">
        <f t="shared" si="8"/>
        <v>1</v>
      </c>
      <c r="CV14" s="98" t="str">
        <f t="shared" si="22"/>
        <v>Rara vez (1)</v>
      </c>
      <c r="CW14" s="98">
        <f t="shared" si="10"/>
        <v>4</v>
      </c>
      <c r="CX14" s="98" t="str">
        <f t="shared" si="23"/>
        <v>Mayor (4)</v>
      </c>
      <c r="CY14" s="98" t="str">
        <f t="shared" si="24"/>
        <v>Antes de controles
Desde el cuadrante de probabilidad Rara vez (1) e impacto Mayor (4)
Después de controles
Hasta el cuadrante de probabilidad Rara vez (1) e impacto Mayor (4)</v>
      </c>
      <c r="DH14" s="98" t="str">
        <f t="shared" si="25"/>
        <v xml:space="preserve">Antes de controles
Desde el cuadrante de probabilidad  e impacto 
Después de controles
Hasta el cuadrante de probabilidad  e impacto </v>
      </c>
      <c r="DM14" s="170" t="str">
        <f t="shared" si="26"/>
        <v>Antes de controles
Desde el cuadrante de probabilidad Rara vez (1) e impacto Mayor (4)
Después de controles
Hasta el cuadrante de probabilidad Rara vez (1) e impacto Mayor (4)</v>
      </c>
      <c r="DN14" s="55" t="str">
        <f t="shared" si="27"/>
        <v xml:space="preserve">Antes de controles
Desde el cuadrante de probabilidad  e impacto 
Después de controles
Hasta el cuadrante de probabilidad  e impacto </v>
      </c>
    </row>
    <row r="15" spans="1:118" ht="409.5" customHeight="1" x14ac:dyDescent="0.3">
      <c r="A15" s="54" t="s">
        <v>197</v>
      </c>
      <c r="B15" s="101" t="s">
        <v>472</v>
      </c>
      <c r="C15" s="58" t="s">
        <v>68</v>
      </c>
      <c r="D15" s="56" t="s">
        <v>473</v>
      </c>
      <c r="E15" s="98" t="s">
        <v>64</v>
      </c>
      <c r="F15" s="98" t="s">
        <v>136</v>
      </c>
      <c r="G15" s="54" t="s">
        <v>474</v>
      </c>
      <c r="H15" s="54" t="s">
        <v>475</v>
      </c>
      <c r="I15" s="54" t="s">
        <v>476</v>
      </c>
      <c r="J15" s="54" t="s">
        <v>477</v>
      </c>
      <c r="K15" s="54" t="s">
        <v>375</v>
      </c>
      <c r="L15" s="54" t="s">
        <v>423</v>
      </c>
      <c r="M15" s="54" t="s">
        <v>478</v>
      </c>
      <c r="N15" s="100" t="s">
        <v>144</v>
      </c>
      <c r="O15" s="100" t="s">
        <v>104</v>
      </c>
      <c r="P15" s="100" t="s">
        <v>145</v>
      </c>
      <c r="Q15" s="100" t="s">
        <v>79</v>
      </c>
      <c r="R15" s="100" t="s">
        <v>104</v>
      </c>
      <c r="S15" s="100" t="s">
        <v>104</v>
      </c>
      <c r="T15" s="100" t="s">
        <v>104</v>
      </c>
      <c r="U15" s="100" t="s">
        <v>52</v>
      </c>
      <c r="V15" s="98" t="s">
        <v>54</v>
      </c>
      <c r="W15" s="54" t="s">
        <v>479</v>
      </c>
      <c r="X15" s="54" t="s">
        <v>480</v>
      </c>
      <c r="Y15" s="98" t="s">
        <v>481</v>
      </c>
      <c r="Z15" s="98" t="s">
        <v>481</v>
      </c>
      <c r="AA15" s="98" t="s">
        <v>481</v>
      </c>
      <c r="AB15" s="98" t="s">
        <v>61</v>
      </c>
      <c r="AC15" s="98" t="s">
        <v>85</v>
      </c>
      <c r="AD15" s="54" t="s">
        <v>482</v>
      </c>
      <c r="AE15" s="98" t="s">
        <v>378</v>
      </c>
      <c r="AF15" s="98" t="s">
        <v>378</v>
      </c>
      <c r="AG15" s="98" t="s">
        <v>378</v>
      </c>
      <c r="AH15" s="98" t="s">
        <v>61</v>
      </c>
      <c r="AI15" s="98" t="s">
        <v>60</v>
      </c>
      <c r="AJ15" s="100" t="s">
        <v>144</v>
      </c>
      <c r="AK15" s="100" t="s">
        <v>52</v>
      </c>
      <c r="AL15" s="98" t="s">
        <v>54</v>
      </c>
      <c r="AM15" s="54" t="s">
        <v>483</v>
      </c>
      <c r="AN15" s="98" t="s">
        <v>398</v>
      </c>
      <c r="AO15" s="54" t="s">
        <v>379</v>
      </c>
      <c r="AP15" s="54" t="s">
        <v>379</v>
      </c>
      <c r="AQ15" s="54" t="s">
        <v>379</v>
      </c>
      <c r="AR15" s="54" t="s">
        <v>379</v>
      </c>
      <c r="AS15" s="54" t="s">
        <v>379</v>
      </c>
      <c r="AT15" s="54" t="s">
        <v>484</v>
      </c>
      <c r="AU15" s="54" t="s">
        <v>485</v>
      </c>
      <c r="AV15" s="54" t="s">
        <v>486</v>
      </c>
      <c r="AW15" s="54" t="s">
        <v>487</v>
      </c>
      <c r="AX15" s="54" t="s">
        <v>488</v>
      </c>
      <c r="AY15" s="54" t="s">
        <v>489</v>
      </c>
      <c r="AZ15" s="54" t="s">
        <v>490</v>
      </c>
      <c r="BA15" s="54" t="s">
        <v>491</v>
      </c>
      <c r="BB15" s="71">
        <v>43349</v>
      </c>
      <c r="BC15" s="72" t="s">
        <v>380</v>
      </c>
      <c r="BD15" s="77" t="s">
        <v>492</v>
      </c>
      <c r="BE15" s="69">
        <v>43592</v>
      </c>
      <c r="BF15" s="78" t="s">
        <v>421</v>
      </c>
      <c r="BG15" s="74" t="s">
        <v>493</v>
      </c>
      <c r="BH15" s="69">
        <v>43776</v>
      </c>
      <c r="BI15" s="72" t="s">
        <v>387</v>
      </c>
      <c r="BJ15" s="77" t="s">
        <v>494</v>
      </c>
      <c r="BK15" s="69">
        <v>43902</v>
      </c>
      <c r="BL15" s="78" t="s">
        <v>383</v>
      </c>
      <c r="BM15" s="74" t="s">
        <v>495</v>
      </c>
      <c r="BN15" s="69">
        <v>43923</v>
      </c>
      <c r="BO15" s="72" t="s">
        <v>496</v>
      </c>
      <c r="BP15" s="77" t="s">
        <v>497</v>
      </c>
      <c r="BQ15" s="69">
        <v>44112</v>
      </c>
      <c r="BR15" s="78" t="s">
        <v>380</v>
      </c>
      <c r="BS15" s="74" t="s">
        <v>498</v>
      </c>
      <c r="BT15" s="69">
        <v>44168</v>
      </c>
      <c r="BU15" s="72" t="s">
        <v>384</v>
      </c>
      <c r="BV15" s="77" t="s">
        <v>499</v>
      </c>
      <c r="BW15" s="69" t="s">
        <v>385</v>
      </c>
      <c r="BX15" s="78" t="s">
        <v>386</v>
      </c>
      <c r="BY15" s="74" t="s">
        <v>385</v>
      </c>
      <c r="BZ15" s="69" t="s">
        <v>385</v>
      </c>
      <c r="CA15" s="72" t="s">
        <v>386</v>
      </c>
      <c r="CB15" s="77" t="s">
        <v>385</v>
      </c>
      <c r="CC15" s="69" t="s">
        <v>385</v>
      </c>
      <c r="CD15" s="78" t="s">
        <v>386</v>
      </c>
      <c r="CE15" s="74" t="s">
        <v>385</v>
      </c>
      <c r="CF15" s="69" t="s">
        <v>385</v>
      </c>
      <c r="CG15" s="72" t="s">
        <v>386</v>
      </c>
      <c r="CH15" s="77" t="s">
        <v>385</v>
      </c>
      <c r="CI15" s="69" t="s">
        <v>385</v>
      </c>
      <c r="CJ15" s="78" t="s">
        <v>386</v>
      </c>
      <c r="CK15" s="80" t="s">
        <v>385</v>
      </c>
      <c r="CL15" s="164" t="str">
        <f>IFERROR(VLOOKUP(A15,Listas!$A$2:$B$23,2,FALSE),"")</f>
        <v>Subdirección de Servicios Administrativos</v>
      </c>
      <c r="CM15" s="165">
        <f t="shared" si="16"/>
        <v>1</v>
      </c>
      <c r="CN15" s="165">
        <f t="shared" si="17"/>
        <v>5</v>
      </c>
      <c r="CO15" s="165">
        <f t="shared" si="18"/>
        <v>1</v>
      </c>
      <c r="CP15" s="165">
        <f t="shared" si="19"/>
        <v>5</v>
      </c>
      <c r="CQ15" s="98">
        <f t="shared" si="4"/>
        <v>1</v>
      </c>
      <c r="CR15" s="98" t="str">
        <f t="shared" si="20"/>
        <v>Rara vez (1)</v>
      </c>
      <c r="CS15" s="98">
        <f t="shared" si="6"/>
        <v>5</v>
      </c>
      <c r="CT15" s="98" t="str">
        <f t="shared" si="21"/>
        <v>Catastrófico (5)</v>
      </c>
      <c r="CU15" s="98">
        <f t="shared" si="8"/>
        <v>1</v>
      </c>
      <c r="CV15" s="98" t="str">
        <f t="shared" si="22"/>
        <v>Rara vez (1)</v>
      </c>
      <c r="CW15" s="98">
        <f t="shared" si="10"/>
        <v>5</v>
      </c>
      <c r="CX15" s="98" t="str">
        <f t="shared" si="23"/>
        <v>Catastrófico (5)</v>
      </c>
      <c r="CY15" s="98" t="str">
        <f t="shared" si="24"/>
        <v>Antes de controles
Desde el cuadrante de probabilidad Rara vez (1) e impacto Catastrófico (5)
Después de controles
Hasta el cuadrante de probabilidad Rara vez (1) e impacto Catastrófico (5)</v>
      </c>
      <c r="DH15" s="98" t="str">
        <f t="shared" si="25"/>
        <v xml:space="preserve">Antes de controles
Desde el cuadrante de probabilidad  e impacto 
Después de controles
Hasta el cuadrante de probabilidad  e impacto </v>
      </c>
      <c r="DM15" s="170" t="str">
        <f t="shared" si="26"/>
        <v>Antes de controles
Desde el cuadrante de probabilidad Rara vez (1) e impacto Catastrófico (5)
Después de controles
Hasta el cuadrante de probabilidad Rara vez (1) e impacto Catastrófico (5)</v>
      </c>
      <c r="DN15" s="55" t="str">
        <f t="shared" si="27"/>
        <v xml:space="preserve">Antes de controles
Desde el cuadrante de probabilidad  e impacto 
Después de controles
Hasta el cuadrante de probabilidad  e impacto </v>
      </c>
    </row>
    <row r="16" spans="1:118" ht="409.5" customHeight="1" x14ac:dyDescent="0.3">
      <c r="A16" s="54" t="s">
        <v>197</v>
      </c>
      <c r="B16" s="101" t="s">
        <v>500</v>
      </c>
      <c r="C16" s="58" t="s">
        <v>68</v>
      </c>
      <c r="D16" s="56" t="s">
        <v>501</v>
      </c>
      <c r="E16" s="98" t="s">
        <v>64</v>
      </c>
      <c r="F16" s="98" t="s">
        <v>136</v>
      </c>
      <c r="G16" s="54" t="s">
        <v>502</v>
      </c>
      <c r="H16" s="54" t="s">
        <v>503</v>
      </c>
      <c r="I16" s="54" t="s">
        <v>504</v>
      </c>
      <c r="J16" s="54" t="s">
        <v>393</v>
      </c>
      <c r="K16" s="54" t="s">
        <v>375</v>
      </c>
      <c r="L16" s="54" t="s">
        <v>423</v>
      </c>
      <c r="M16" s="54" t="s">
        <v>478</v>
      </c>
      <c r="N16" s="100" t="s">
        <v>144</v>
      </c>
      <c r="O16" s="100" t="s">
        <v>104</v>
      </c>
      <c r="P16" s="100" t="s">
        <v>104</v>
      </c>
      <c r="Q16" s="100" t="s">
        <v>125</v>
      </c>
      <c r="R16" s="100" t="s">
        <v>104</v>
      </c>
      <c r="S16" s="100" t="s">
        <v>79</v>
      </c>
      <c r="T16" s="100" t="s">
        <v>104</v>
      </c>
      <c r="U16" s="100" t="s">
        <v>79</v>
      </c>
      <c r="V16" s="98" t="s">
        <v>81</v>
      </c>
      <c r="W16" s="54" t="s">
        <v>505</v>
      </c>
      <c r="X16" s="54" t="s">
        <v>506</v>
      </c>
      <c r="Y16" s="98" t="s">
        <v>418</v>
      </c>
      <c r="Z16" s="98" t="s">
        <v>418</v>
      </c>
      <c r="AA16" s="98" t="s">
        <v>418</v>
      </c>
      <c r="AB16" s="98" t="s">
        <v>61</v>
      </c>
      <c r="AC16" s="98" t="s">
        <v>59</v>
      </c>
      <c r="AD16" s="54" t="s">
        <v>506</v>
      </c>
      <c r="AE16" s="98" t="s">
        <v>418</v>
      </c>
      <c r="AF16" s="98" t="s">
        <v>418</v>
      </c>
      <c r="AG16" s="98" t="s">
        <v>418</v>
      </c>
      <c r="AH16" s="98" t="s">
        <v>61</v>
      </c>
      <c r="AI16" s="98" t="s">
        <v>60</v>
      </c>
      <c r="AJ16" s="100" t="s">
        <v>144</v>
      </c>
      <c r="AK16" s="100" t="s">
        <v>79</v>
      </c>
      <c r="AL16" s="98" t="s">
        <v>81</v>
      </c>
      <c r="AM16" s="54" t="s">
        <v>507</v>
      </c>
      <c r="AN16" s="98" t="s">
        <v>398</v>
      </c>
      <c r="AO16" s="54" t="s">
        <v>379</v>
      </c>
      <c r="AP16" s="54" t="s">
        <v>379</v>
      </c>
      <c r="AQ16" s="54" t="s">
        <v>379</v>
      </c>
      <c r="AR16" s="54" t="s">
        <v>379</v>
      </c>
      <c r="AS16" s="54" t="s">
        <v>379</v>
      </c>
      <c r="AT16" s="54" t="s">
        <v>508</v>
      </c>
      <c r="AU16" s="54" t="s">
        <v>509</v>
      </c>
      <c r="AV16" s="54" t="s">
        <v>510</v>
      </c>
      <c r="AW16" s="54" t="s">
        <v>511</v>
      </c>
      <c r="AX16" s="54" t="s">
        <v>512</v>
      </c>
      <c r="AY16" s="54" t="s">
        <v>513</v>
      </c>
      <c r="AZ16" s="54" t="s">
        <v>514</v>
      </c>
      <c r="BA16" s="54" t="s">
        <v>515</v>
      </c>
      <c r="BB16" s="71">
        <v>43592</v>
      </c>
      <c r="BC16" s="72" t="s">
        <v>380</v>
      </c>
      <c r="BD16" s="77" t="s">
        <v>516</v>
      </c>
      <c r="BE16" s="69">
        <v>43776</v>
      </c>
      <c r="BF16" s="78" t="s">
        <v>414</v>
      </c>
      <c r="BG16" s="74" t="s">
        <v>517</v>
      </c>
      <c r="BH16" s="69">
        <v>43902</v>
      </c>
      <c r="BI16" s="72" t="s">
        <v>469</v>
      </c>
      <c r="BJ16" s="77" t="s">
        <v>518</v>
      </c>
      <c r="BK16" s="69">
        <v>44112</v>
      </c>
      <c r="BL16" s="78" t="s">
        <v>421</v>
      </c>
      <c r="BM16" s="74" t="s">
        <v>519</v>
      </c>
      <c r="BN16" s="69">
        <v>44168</v>
      </c>
      <c r="BO16" s="72" t="s">
        <v>427</v>
      </c>
      <c r="BP16" s="77" t="s">
        <v>520</v>
      </c>
      <c r="BQ16" s="69" t="s">
        <v>385</v>
      </c>
      <c r="BR16" s="78" t="s">
        <v>386</v>
      </c>
      <c r="BS16" s="74" t="s">
        <v>385</v>
      </c>
      <c r="BT16" s="69" t="s">
        <v>385</v>
      </c>
      <c r="BU16" s="72" t="s">
        <v>386</v>
      </c>
      <c r="BV16" s="77" t="s">
        <v>385</v>
      </c>
      <c r="BW16" s="69" t="s">
        <v>385</v>
      </c>
      <c r="BX16" s="78" t="s">
        <v>386</v>
      </c>
      <c r="BY16" s="74" t="s">
        <v>385</v>
      </c>
      <c r="BZ16" s="69" t="s">
        <v>385</v>
      </c>
      <c r="CA16" s="72" t="s">
        <v>386</v>
      </c>
      <c r="CB16" s="77" t="s">
        <v>385</v>
      </c>
      <c r="CC16" s="69" t="s">
        <v>385</v>
      </c>
      <c r="CD16" s="78" t="s">
        <v>386</v>
      </c>
      <c r="CE16" s="74" t="s">
        <v>385</v>
      </c>
      <c r="CF16" s="69" t="s">
        <v>385</v>
      </c>
      <c r="CG16" s="72" t="s">
        <v>386</v>
      </c>
      <c r="CH16" s="77" t="s">
        <v>385</v>
      </c>
      <c r="CI16" s="69" t="s">
        <v>385</v>
      </c>
      <c r="CJ16" s="78" t="s">
        <v>386</v>
      </c>
      <c r="CK16" s="80" t="s">
        <v>385</v>
      </c>
      <c r="CL16" s="164" t="str">
        <f>IFERROR(VLOOKUP(A16,Listas!$A$2:$B$23,2,FALSE),"")</f>
        <v>Subdirección de Servicios Administrativos</v>
      </c>
      <c r="CM16" s="165">
        <f t="shared" si="16"/>
        <v>1</v>
      </c>
      <c r="CN16" s="165">
        <f t="shared" si="17"/>
        <v>4</v>
      </c>
      <c r="CO16" s="165">
        <f t="shared" si="18"/>
        <v>1</v>
      </c>
      <c r="CP16" s="165">
        <f t="shared" si="19"/>
        <v>4</v>
      </c>
      <c r="CQ16" s="98">
        <f t="shared" si="4"/>
        <v>1</v>
      </c>
      <c r="CR16" s="98" t="str">
        <f t="shared" si="20"/>
        <v>Rara vez (1)</v>
      </c>
      <c r="CS16" s="98">
        <f t="shared" si="6"/>
        <v>5</v>
      </c>
      <c r="CT16" s="98" t="str">
        <f t="shared" si="21"/>
        <v>Catastrófico (5)</v>
      </c>
      <c r="CU16" s="98">
        <f t="shared" si="8"/>
        <v>1</v>
      </c>
      <c r="CV16" s="98" t="str">
        <f t="shared" si="22"/>
        <v>Rara vez (1)</v>
      </c>
      <c r="CW16" s="98">
        <f t="shared" si="10"/>
        <v>5</v>
      </c>
      <c r="CX16" s="98" t="str">
        <f t="shared" si="23"/>
        <v>Catastrófico (5)</v>
      </c>
      <c r="CY16" s="98" t="str">
        <f t="shared" si="24"/>
        <v>Antes de controles
Desde el cuadrante de probabilidad Rara vez (1) e impacto Catastrófico (5)
Después de controles
Hasta el cuadrante de probabilidad Rara vez (1) e impacto Catastrófico (5)</v>
      </c>
      <c r="DH16" s="98" t="str">
        <f t="shared" si="25"/>
        <v xml:space="preserve">Antes de controles
Desde el cuadrante de probabilidad  e impacto 
Después de controles
Hasta el cuadrante de probabilidad  e impacto </v>
      </c>
      <c r="DM16" s="170" t="str">
        <f t="shared" si="26"/>
        <v>Antes de controles
Desde el cuadrante de probabilidad Rara vez (1) e impacto Catastrófico (5)
Después de controles
Hasta el cuadrante de probabilidad Rara vez (1) e impacto Catastrófico (5)</v>
      </c>
      <c r="DN16" s="55" t="str">
        <f t="shared" si="27"/>
        <v xml:space="preserve">Antes de controles
Desde el cuadrante de probabilidad  e impacto 
Después de controles
Hasta el cuadrante de probabilidad  e impacto </v>
      </c>
    </row>
    <row r="17" spans="1:118" ht="409.5" customHeight="1" x14ac:dyDescent="0.3">
      <c r="A17" s="54" t="s">
        <v>205</v>
      </c>
      <c r="B17" s="101" t="s">
        <v>533</v>
      </c>
      <c r="C17" s="58" t="s">
        <v>68</v>
      </c>
      <c r="D17" s="56" t="s">
        <v>534</v>
      </c>
      <c r="E17" s="98" t="s">
        <v>64</v>
      </c>
      <c r="F17" s="98" t="s">
        <v>136</v>
      </c>
      <c r="G17" s="54" t="s">
        <v>535</v>
      </c>
      <c r="H17" s="54" t="s">
        <v>391</v>
      </c>
      <c r="I17" s="54" t="s">
        <v>536</v>
      </c>
      <c r="J17" s="54" t="s">
        <v>393</v>
      </c>
      <c r="K17" s="54" t="s">
        <v>375</v>
      </c>
      <c r="L17" s="54" t="s">
        <v>423</v>
      </c>
      <c r="M17" s="54" t="s">
        <v>531</v>
      </c>
      <c r="N17" s="100" t="s">
        <v>144</v>
      </c>
      <c r="O17" s="100" t="s">
        <v>145</v>
      </c>
      <c r="P17" s="100" t="s">
        <v>145</v>
      </c>
      <c r="Q17" s="100" t="s">
        <v>125</v>
      </c>
      <c r="R17" s="100" t="s">
        <v>125</v>
      </c>
      <c r="S17" s="100" t="s">
        <v>145</v>
      </c>
      <c r="T17" s="100" t="s">
        <v>145</v>
      </c>
      <c r="U17" s="100" t="s">
        <v>79</v>
      </c>
      <c r="V17" s="98" t="s">
        <v>81</v>
      </c>
      <c r="W17" s="54" t="s">
        <v>537</v>
      </c>
      <c r="X17" s="54" t="s">
        <v>532</v>
      </c>
      <c r="Y17" s="98" t="s">
        <v>418</v>
      </c>
      <c r="Z17" s="98" t="s">
        <v>418</v>
      </c>
      <c r="AA17" s="98" t="s">
        <v>418</v>
      </c>
      <c r="AB17" s="98" t="s">
        <v>61</v>
      </c>
      <c r="AC17" s="98" t="s">
        <v>85</v>
      </c>
      <c r="AD17" s="54" t="s">
        <v>538</v>
      </c>
      <c r="AE17" s="98" t="s">
        <v>418</v>
      </c>
      <c r="AF17" s="98" t="s">
        <v>418</v>
      </c>
      <c r="AG17" s="98" t="s">
        <v>418</v>
      </c>
      <c r="AH17" s="98" t="s">
        <v>61</v>
      </c>
      <c r="AI17" s="98" t="s">
        <v>60</v>
      </c>
      <c r="AJ17" s="100" t="s">
        <v>144</v>
      </c>
      <c r="AK17" s="100" t="s">
        <v>79</v>
      </c>
      <c r="AL17" s="98" t="s">
        <v>81</v>
      </c>
      <c r="AM17" s="54" t="s">
        <v>539</v>
      </c>
      <c r="AN17" s="98" t="s">
        <v>398</v>
      </c>
      <c r="AO17" s="54" t="s">
        <v>379</v>
      </c>
      <c r="AP17" s="54" t="s">
        <v>379</v>
      </c>
      <c r="AQ17" s="54" t="s">
        <v>379</v>
      </c>
      <c r="AR17" s="54" t="s">
        <v>379</v>
      </c>
      <c r="AS17" s="54" t="s">
        <v>379</v>
      </c>
      <c r="AT17" s="54" t="s">
        <v>525</v>
      </c>
      <c r="AU17" s="54" t="s">
        <v>526</v>
      </c>
      <c r="AV17" s="54" t="s">
        <v>527</v>
      </c>
      <c r="AW17" s="54" t="s">
        <v>528</v>
      </c>
      <c r="AX17" s="54" t="s">
        <v>529</v>
      </c>
      <c r="AY17" s="54" t="s">
        <v>540</v>
      </c>
      <c r="AZ17" s="54" t="s">
        <v>541</v>
      </c>
      <c r="BA17" s="54" t="s">
        <v>542</v>
      </c>
      <c r="BB17" s="71">
        <v>43592</v>
      </c>
      <c r="BC17" s="72" t="s">
        <v>380</v>
      </c>
      <c r="BD17" s="77" t="s">
        <v>543</v>
      </c>
      <c r="BE17" s="69">
        <v>43768</v>
      </c>
      <c r="BF17" s="78" t="s">
        <v>523</v>
      </c>
      <c r="BG17" s="74" t="s">
        <v>544</v>
      </c>
      <c r="BH17" s="69">
        <v>43902</v>
      </c>
      <c r="BI17" s="72" t="s">
        <v>522</v>
      </c>
      <c r="BJ17" s="77" t="s">
        <v>545</v>
      </c>
      <c r="BK17" s="69">
        <v>44071</v>
      </c>
      <c r="BL17" s="78" t="s">
        <v>424</v>
      </c>
      <c r="BM17" s="74" t="s">
        <v>546</v>
      </c>
      <c r="BN17" s="69">
        <v>44167</v>
      </c>
      <c r="BO17" s="72" t="s">
        <v>414</v>
      </c>
      <c r="BP17" s="77" t="s">
        <v>547</v>
      </c>
      <c r="BQ17" s="69" t="s">
        <v>385</v>
      </c>
      <c r="BR17" s="78" t="s">
        <v>386</v>
      </c>
      <c r="BS17" s="74" t="s">
        <v>385</v>
      </c>
      <c r="BT17" s="69" t="s">
        <v>385</v>
      </c>
      <c r="BU17" s="72" t="s">
        <v>386</v>
      </c>
      <c r="BV17" s="77" t="s">
        <v>385</v>
      </c>
      <c r="BW17" s="69" t="s">
        <v>385</v>
      </c>
      <c r="BX17" s="78" t="s">
        <v>386</v>
      </c>
      <c r="BY17" s="74" t="s">
        <v>385</v>
      </c>
      <c r="BZ17" s="69" t="s">
        <v>385</v>
      </c>
      <c r="CA17" s="72" t="s">
        <v>386</v>
      </c>
      <c r="CB17" s="77" t="s">
        <v>385</v>
      </c>
      <c r="CC17" s="69" t="s">
        <v>385</v>
      </c>
      <c r="CD17" s="78" t="s">
        <v>386</v>
      </c>
      <c r="CE17" s="74" t="s">
        <v>385</v>
      </c>
      <c r="CF17" s="69" t="s">
        <v>385</v>
      </c>
      <c r="CG17" s="72" t="s">
        <v>386</v>
      </c>
      <c r="CH17" s="77" t="s">
        <v>385</v>
      </c>
      <c r="CI17" s="69" t="s">
        <v>385</v>
      </c>
      <c r="CJ17" s="78" t="s">
        <v>386</v>
      </c>
      <c r="CK17" s="80" t="s">
        <v>385</v>
      </c>
      <c r="CL17" s="164" t="str">
        <f>IFERROR(VLOOKUP(A17,Listas!$A$2:$B$23,2,FALSE),"")</f>
        <v>Subdirección de Servicios Administrativos</v>
      </c>
      <c r="CM17" s="165">
        <f t="shared" ref="CM17" si="28">_xlfn.NUMBERVALUE(MID(N17,LEN(N17)-1,1))</f>
        <v>1</v>
      </c>
      <c r="CN17" s="165">
        <f t="shared" ref="CN17" si="29">_xlfn.NUMBERVALUE(MID(U17,LEN(U17)-1,1))</f>
        <v>4</v>
      </c>
      <c r="CO17" s="165">
        <f t="shared" ref="CO17" si="30">_xlfn.NUMBERVALUE(MID(AJ17,LEN(AJ17)-1,1))</f>
        <v>1</v>
      </c>
      <c r="CP17" s="165">
        <f t="shared" ref="CP17" si="31">_xlfn.NUMBERVALUE(MID(AK17,LEN(AK17)-1,1))</f>
        <v>4</v>
      </c>
      <c r="CQ17" s="98">
        <f t="shared" si="4"/>
        <v>1</v>
      </c>
      <c r="CR17" s="98" t="str">
        <f t="shared" ref="CR17:CR18" si="32">IF(CQ17="","",IF(CQ17=1,"Rara vez (1)",IF(CQ17=2,"Improbable (2)",IF(CQ17=3,"Posible (3)",IF(CQ17=4,"Probable (4)",IF(CQ17=5,"Casi seguro (5)",""))))))</f>
        <v>Rara vez (1)</v>
      </c>
      <c r="CS17" s="98">
        <f t="shared" si="6"/>
        <v>4</v>
      </c>
      <c r="CT17" s="98" t="str">
        <f t="shared" ref="CT17:CT18" si="33">IF(CS17="","",IF(CS17=1,"Insignificante (1)",IF(CS17=2,"Menor (2)",IF(CS17=3,"Moderado (3)",IF(CS17=4,"Mayor (4)",IF(CS17=5,"Catastrófico (5)",""))))))</f>
        <v>Mayor (4)</v>
      </c>
      <c r="CU17" s="98">
        <f t="shared" si="8"/>
        <v>1</v>
      </c>
      <c r="CV17" s="98" t="str">
        <f t="shared" ref="CV17:CV18" si="34">IF(CU17="","",IF(CU17=1,"Rara vez (1)",IF(CU17=2,"Improbable (2)",IF(CU17=3,"Posible (3)",IF(CU17=4,"Probable (4)",IF(CU17=5,"Casi seguro (5)",""))))))</f>
        <v>Rara vez (1)</v>
      </c>
      <c r="CW17" s="98">
        <f t="shared" si="10"/>
        <v>4</v>
      </c>
      <c r="CX17" s="98" t="str">
        <f t="shared" ref="CX17:CX18" si="35">IF(CW17="","",IF(CW17=1,"Insignificante (1)",IF(CW17=2,"Menor (2)",IF(CW17=3,"Moderado (3)",IF(CW17=4,"Mayor (4)",IF(CW17=5,"Catastrófico (5)",""))))))</f>
        <v>Mayor (4)</v>
      </c>
      <c r="CY17" s="98" t="str">
        <f t="shared" ref="CY17:CY18" si="36">CONCATENATE("Antes de controles
Desde el cuadrante de probabilidad ",CR17," e impacto ",CT17,"
Después de controles
Hasta el cuadrante de probabilidad ",CV17," e impacto ",CX17)</f>
        <v>Antes de controles
Desde el cuadrante de probabilidad Rara vez (1) e impacto Mayor (4)
Después de controles
Hasta el cuadrante de probabilidad Rara vez (1) e impacto Mayor (4)</v>
      </c>
      <c r="DH17" s="98" t="str">
        <f t="shared" ref="DH17:DH18" si="37">CONCATENATE("Antes de controles
Desde el cuadrante de probabilidad ",DA17," e impacto ",DC17,"
Después de controles
Hasta el cuadrante de probabilidad ",DE17," e impacto ",DG17)</f>
        <v xml:space="preserve">Antes de controles
Desde el cuadrante de probabilidad  e impacto 
Después de controles
Hasta el cuadrante de probabilidad  e impacto </v>
      </c>
      <c r="DM17" s="170" t="str">
        <f t="shared" ref="DM17" si="38">IF(A17="","",CY17)</f>
        <v>Antes de controles
Desde el cuadrante de probabilidad Rara vez (1) e impacto Mayor (4)
Después de controles
Hasta el cuadrante de probabilidad Rara vez (1) e impacto Mayor (4)</v>
      </c>
      <c r="DN17" s="55" t="str">
        <f t="shared" ref="DN17" si="39">IF(A17="","",DH17)</f>
        <v xml:space="preserve">Antes de controles
Desde el cuadrante de probabilidad  e impacto 
Después de controles
Hasta el cuadrante de probabilidad  e impacto </v>
      </c>
    </row>
    <row r="18" spans="1:118" ht="409.5" customHeight="1" x14ac:dyDescent="0.3">
      <c r="A18" s="54" t="s">
        <v>333</v>
      </c>
      <c r="B18" s="101" t="s">
        <v>557</v>
      </c>
      <c r="C18" s="58" t="s">
        <v>150</v>
      </c>
      <c r="D18" s="56" t="s">
        <v>558</v>
      </c>
      <c r="E18" s="98" t="s">
        <v>64</v>
      </c>
      <c r="F18" s="98" t="s">
        <v>92</v>
      </c>
      <c r="G18" s="54" t="s">
        <v>559</v>
      </c>
      <c r="H18" s="54" t="s">
        <v>391</v>
      </c>
      <c r="I18" s="54" t="s">
        <v>560</v>
      </c>
      <c r="J18" s="54" t="s">
        <v>433</v>
      </c>
      <c r="K18" s="54" t="s">
        <v>375</v>
      </c>
      <c r="L18" s="54" t="s">
        <v>423</v>
      </c>
      <c r="M18" s="54" t="s">
        <v>531</v>
      </c>
      <c r="N18" s="100" t="s">
        <v>144</v>
      </c>
      <c r="O18" s="100" t="s">
        <v>145</v>
      </c>
      <c r="P18" s="100" t="s">
        <v>125</v>
      </c>
      <c r="Q18" s="100" t="s">
        <v>104</v>
      </c>
      <c r="R18" s="100" t="s">
        <v>145</v>
      </c>
      <c r="S18" s="100" t="s">
        <v>52</v>
      </c>
      <c r="T18" s="100" t="s">
        <v>145</v>
      </c>
      <c r="U18" s="100" t="s">
        <v>79</v>
      </c>
      <c r="V18" s="98" t="s">
        <v>81</v>
      </c>
      <c r="W18" s="54" t="s">
        <v>561</v>
      </c>
      <c r="X18" s="54" t="s">
        <v>562</v>
      </c>
      <c r="Y18" s="98" t="s">
        <v>378</v>
      </c>
      <c r="Z18" s="98" t="s">
        <v>378</v>
      </c>
      <c r="AA18" s="98" t="s">
        <v>378</v>
      </c>
      <c r="AB18" s="98" t="s">
        <v>61</v>
      </c>
      <c r="AC18" s="98" t="s">
        <v>85</v>
      </c>
      <c r="AD18" s="54" t="s">
        <v>563</v>
      </c>
      <c r="AE18" s="98" t="s">
        <v>436</v>
      </c>
      <c r="AF18" s="98" t="s">
        <v>436</v>
      </c>
      <c r="AG18" s="98" t="s">
        <v>436</v>
      </c>
      <c r="AH18" s="98" t="s">
        <v>61</v>
      </c>
      <c r="AI18" s="98" t="s">
        <v>60</v>
      </c>
      <c r="AJ18" s="100" t="s">
        <v>144</v>
      </c>
      <c r="AK18" s="100" t="s">
        <v>79</v>
      </c>
      <c r="AL18" s="98" t="s">
        <v>81</v>
      </c>
      <c r="AM18" s="54" t="s">
        <v>564</v>
      </c>
      <c r="AN18" s="98" t="s">
        <v>398</v>
      </c>
      <c r="AO18" s="54" t="s">
        <v>379</v>
      </c>
      <c r="AP18" s="54" t="s">
        <v>379</v>
      </c>
      <c r="AQ18" s="54" t="s">
        <v>379</v>
      </c>
      <c r="AR18" s="54" t="s">
        <v>379</v>
      </c>
      <c r="AS18" s="54" t="s">
        <v>379</v>
      </c>
      <c r="AT18" s="54" t="s">
        <v>551</v>
      </c>
      <c r="AU18" s="54" t="s">
        <v>552</v>
      </c>
      <c r="AV18" s="54" t="s">
        <v>553</v>
      </c>
      <c r="AW18" s="54" t="s">
        <v>554</v>
      </c>
      <c r="AX18" s="54" t="s">
        <v>555</v>
      </c>
      <c r="AY18" s="54" t="s">
        <v>565</v>
      </c>
      <c r="AZ18" s="54" t="s">
        <v>566</v>
      </c>
      <c r="BA18" s="54" t="s">
        <v>567</v>
      </c>
      <c r="BB18" s="71">
        <v>43593</v>
      </c>
      <c r="BC18" s="72" t="s">
        <v>380</v>
      </c>
      <c r="BD18" s="77" t="s">
        <v>425</v>
      </c>
      <c r="BE18" s="69">
        <v>43783</v>
      </c>
      <c r="BF18" s="78" t="s">
        <v>380</v>
      </c>
      <c r="BG18" s="74" t="s">
        <v>568</v>
      </c>
      <c r="BH18" s="69">
        <v>43914</v>
      </c>
      <c r="BI18" s="72" t="s">
        <v>522</v>
      </c>
      <c r="BJ18" s="77" t="s">
        <v>569</v>
      </c>
      <c r="BK18" s="69">
        <v>44074</v>
      </c>
      <c r="BL18" s="78" t="s">
        <v>427</v>
      </c>
      <c r="BM18" s="74" t="s">
        <v>550</v>
      </c>
      <c r="BN18" s="69">
        <v>44168</v>
      </c>
      <c r="BO18" s="72" t="s">
        <v>412</v>
      </c>
      <c r="BP18" s="77" t="s">
        <v>548</v>
      </c>
      <c r="BQ18" s="69" t="s">
        <v>385</v>
      </c>
      <c r="BR18" s="78" t="s">
        <v>386</v>
      </c>
      <c r="BS18" s="74" t="s">
        <v>385</v>
      </c>
      <c r="BT18" s="69" t="s">
        <v>385</v>
      </c>
      <c r="BU18" s="72" t="s">
        <v>386</v>
      </c>
      <c r="BV18" s="77" t="s">
        <v>385</v>
      </c>
      <c r="BW18" s="69" t="s">
        <v>385</v>
      </c>
      <c r="BX18" s="78" t="s">
        <v>386</v>
      </c>
      <c r="BY18" s="74" t="s">
        <v>385</v>
      </c>
      <c r="BZ18" s="69" t="s">
        <v>385</v>
      </c>
      <c r="CA18" s="72" t="s">
        <v>386</v>
      </c>
      <c r="CB18" s="77" t="s">
        <v>385</v>
      </c>
      <c r="CC18" s="69" t="s">
        <v>385</v>
      </c>
      <c r="CD18" s="78" t="s">
        <v>386</v>
      </c>
      <c r="CE18" s="74" t="s">
        <v>385</v>
      </c>
      <c r="CF18" s="69" t="s">
        <v>385</v>
      </c>
      <c r="CG18" s="72" t="s">
        <v>386</v>
      </c>
      <c r="CH18" s="77" t="s">
        <v>385</v>
      </c>
      <c r="CI18" s="69" t="s">
        <v>385</v>
      </c>
      <c r="CJ18" s="78" t="s">
        <v>386</v>
      </c>
      <c r="CK18" s="80" t="s">
        <v>385</v>
      </c>
      <c r="CL18" s="164" t="str">
        <f>IFERROR(VLOOKUP(A18,Listas!$A$2:$B$23,2,FALSE),"")</f>
        <v>Subdirección de Servicios Administrativos</v>
      </c>
      <c r="CM18" s="165">
        <f t="shared" ref="CM18:CM20" si="40">_xlfn.NUMBERVALUE(MID(N18,LEN(N18)-1,1))</f>
        <v>1</v>
      </c>
      <c r="CN18" s="165">
        <f t="shared" ref="CN18:CN20" si="41">_xlfn.NUMBERVALUE(MID(U18,LEN(U18)-1,1))</f>
        <v>4</v>
      </c>
      <c r="CO18" s="165">
        <f t="shared" ref="CO18:CO20" si="42">_xlfn.NUMBERVALUE(MID(AJ18,LEN(AJ18)-1,1))</f>
        <v>1</v>
      </c>
      <c r="CP18" s="165">
        <f t="shared" ref="CP18:CP20" si="43">_xlfn.NUMBERVALUE(MID(AK18,LEN(AK18)-1,1))</f>
        <v>4</v>
      </c>
      <c r="CQ18" s="98">
        <f t="shared" si="4"/>
        <v>1</v>
      </c>
      <c r="CR18" s="98" t="str">
        <f t="shared" si="32"/>
        <v>Rara vez (1)</v>
      </c>
      <c r="CS18" s="98">
        <f t="shared" si="6"/>
        <v>4</v>
      </c>
      <c r="CT18" s="98" t="str">
        <f t="shared" si="33"/>
        <v>Mayor (4)</v>
      </c>
      <c r="CU18" s="98">
        <f t="shared" si="8"/>
        <v>1</v>
      </c>
      <c r="CV18" s="98" t="str">
        <f t="shared" si="34"/>
        <v>Rara vez (1)</v>
      </c>
      <c r="CW18" s="98">
        <f t="shared" si="10"/>
        <v>4</v>
      </c>
      <c r="CX18" s="98" t="str">
        <f t="shared" si="35"/>
        <v>Mayor (4)</v>
      </c>
      <c r="CY18" s="98" t="str">
        <f t="shared" si="36"/>
        <v>Antes de controles
Desde el cuadrante de probabilidad Rara vez (1) e impacto Mayor (4)
Después de controles
Hasta el cuadrante de probabilidad Rara vez (1) e impacto Mayor (4)</v>
      </c>
      <c r="DH18" s="98" t="str">
        <f t="shared" si="37"/>
        <v xml:space="preserve">Antes de controles
Desde el cuadrante de probabilidad  e impacto 
Después de controles
Hasta el cuadrante de probabilidad  e impacto </v>
      </c>
      <c r="DM18" s="170" t="str">
        <f t="shared" ref="DM18:DM20" si="44">IF(A18="","",CY18)</f>
        <v>Antes de controles
Desde el cuadrante de probabilidad Rara vez (1) e impacto Mayor (4)
Después de controles
Hasta el cuadrante de probabilidad Rara vez (1) e impacto Mayor (4)</v>
      </c>
      <c r="DN18" s="55" t="str">
        <f t="shared" ref="DN18:DN20" si="45">IF(A18="","",DH18)</f>
        <v xml:space="preserve">Antes de controles
Desde el cuadrante de probabilidad  e impacto 
Después de controles
Hasta el cuadrante de probabilidad  e impacto </v>
      </c>
    </row>
    <row r="19" spans="1:118" ht="409.5" customHeight="1" x14ac:dyDescent="0.3">
      <c r="A19" s="54" t="s">
        <v>334</v>
      </c>
      <c r="B19" s="101" t="s">
        <v>571</v>
      </c>
      <c r="C19" s="58" t="s">
        <v>40</v>
      </c>
      <c r="D19" s="56" t="s">
        <v>572</v>
      </c>
      <c r="E19" s="98" t="s">
        <v>64</v>
      </c>
      <c r="F19" s="98" t="s">
        <v>70</v>
      </c>
      <c r="G19" s="54" t="s">
        <v>573</v>
      </c>
      <c r="H19" s="54" t="s">
        <v>574</v>
      </c>
      <c r="I19" s="54" t="s">
        <v>575</v>
      </c>
      <c r="J19" s="54" t="s">
        <v>576</v>
      </c>
      <c r="K19" s="54" t="s">
        <v>577</v>
      </c>
      <c r="L19" s="54" t="s">
        <v>423</v>
      </c>
      <c r="M19" s="54" t="s">
        <v>416</v>
      </c>
      <c r="N19" s="100" t="s">
        <v>144</v>
      </c>
      <c r="O19" s="100" t="s">
        <v>79</v>
      </c>
      <c r="P19" s="100" t="s">
        <v>79</v>
      </c>
      <c r="Q19" s="100" t="s">
        <v>125</v>
      </c>
      <c r="R19" s="100" t="s">
        <v>104</v>
      </c>
      <c r="S19" s="100" t="s">
        <v>145</v>
      </c>
      <c r="T19" s="100" t="s">
        <v>104</v>
      </c>
      <c r="U19" s="100" t="s">
        <v>79</v>
      </c>
      <c r="V19" s="98" t="s">
        <v>81</v>
      </c>
      <c r="W19" s="54" t="s">
        <v>578</v>
      </c>
      <c r="X19" s="154" t="s">
        <v>579</v>
      </c>
      <c r="Y19" s="98" t="s">
        <v>524</v>
      </c>
      <c r="Z19" s="98" t="s">
        <v>524</v>
      </c>
      <c r="AA19" s="98" t="s">
        <v>524</v>
      </c>
      <c r="AB19" s="98" t="s">
        <v>61</v>
      </c>
      <c r="AC19" s="98" t="s">
        <v>59</v>
      </c>
      <c r="AD19" s="54" t="s">
        <v>580</v>
      </c>
      <c r="AE19" s="98" t="s">
        <v>378</v>
      </c>
      <c r="AF19" s="98" t="s">
        <v>378</v>
      </c>
      <c r="AG19" s="98" t="s">
        <v>378</v>
      </c>
      <c r="AH19" s="98" t="s">
        <v>61</v>
      </c>
      <c r="AI19" s="98" t="s">
        <v>60</v>
      </c>
      <c r="AJ19" s="100" t="s">
        <v>144</v>
      </c>
      <c r="AK19" s="100" t="s">
        <v>79</v>
      </c>
      <c r="AL19" s="98" t="s">
        <v>81</v>
      </c>
      <c r="AM19" s="54" t="s">
        <v>581</v>
      </c>
      <c r="AN19" s="98" t="s">
        <v>398</v>
      </c>
      <c r="AO19" s="54" t="s">
        <v>379</v>
      </c>
      <c r="AP19" s="54" t="s">
        <v>379</v>
      </c>
      <c r="AQ19" s="54" t="s">
        <v>379</v>
      </c>
      <c r="AR19" s="54" t="s">
        <v>379</v>
      </c>
      <c r="AS19" s="54" t="s">
        <v>379</v>
      </c>
      <c r="AT19" s="54" t="s">
        <v>582</v>
      </c>
      <c r="AU19" s="54" t="s">
        <v>583</v>
      </c>
      <c r="AV19" s="54" t="s">
        <v>584</v>
      </c>
      <c r="AW19" s="54" t="s">
        <v>585</v>
      </c>
      <c r="AX19" s="54" t="s">
        <v>586</v>
      </c>
      <c r="AY19" s="54" t="s">
        <v>587</v>
      </c>
      <c r="AZ19" s="54" t="s">
        <v>570</v>
      </c>
      <c r="BA19" s="54" t="s">
        <v>588</v>
      </c>
      <c r="BB19" s="71">
        <v>43496</v>
      </c>
      <c r="BC19" s="72" t="s">
        <v>380</v>
      </c>
      <c r="BD19" s="77" t="s">
        <v>521</v>
      </c>
      <c r="BE19" s="69">
        <v>43594</v>
      </c>
      <c r="BF19" s="78" t="s">
        <v>422</v>
      </c>
      <c r="BG19" s="74" t="s">
        <v>589</v>
      </c>
      <c r="BH19" s="69">
        <v>43769</v>
      </c>
      <c r="BI19" s="72" t="s">
        <v>427</v>
      </c>
      <c r="BJ19" s="77" t="s">
        <v>590</v>
      </c>
      <c r="BK19" s="69">
        <v>43921</v>
      </c>
      <c r="BL19" s="78" t="s">
        <v>591</v>
      </c>
      <c r="BM19" s="74" t="s">
        <v>592</v>
      </c>
      <c r="BN19" s="69">
        <v>44025</v>
      </c>
      <c r="BO19" s="72" t="s">
        <v>383</v>
      </c>
      <c r="BP19" s="77" t="s">
        <v>593</v>
      </c>
      <c r="BQ19" s="69">
        <v>44169</v>
      </c>
      <c r="BR19" s="78" t="s">
        <v>427</v>
      </c>
      <c r="BS19" s="74" t="s">
        <v>594</v>
      </c>
      <c r="BT19" s="69" t="s">
        <v>385</v>
      </c>
      <c r="BU19" s="72" t="s">
        <v>386</v>
      </c>
      <c r="BV19" s="77" t="s">
        <v>385</v>
      </c>
      <c r="BW19" s="69" t="s">
        <v>385</v>
      </c>
      <c r="BX19" s="78" t="s">
        <v>386</v>
      </c>
      <c r="BY19" s="74" t="s">
        <v>385</v>
      </c>
      <c r="BZ19" s="69" t="s">
        <v>385</v>
      </c>
      <c r="CA19" s="72" t="s">
        <v>386</v>
      </c>
      <c r="CB19" s="77" t="s">
        <v>385</v>
      </c>
      <c r="CC19" s="69" t="s">
        <v>385</v>
      </c>
      <c r="CD19" s="78" t="s">
        <v>386</v>
      </c>
      <c r="CE19" s="74" t="s">
        <v>385</v>
      </c>
      <c r="CF19" s="69" t="s">
        <v>385</v>
      </c>
      <c r="CG19" s="72" t="s">
        <v>386</v>
      </c>
      <c r="CH19" s="77" t="s">
        <v>385</v>
      </c>
      <c r="CI19" s="69" t="s">
        <v>385</v>
      </c>
      <c r="CJ19" s="78" t="s">
        <v>386</v>
      </c>
      <c r="CK19" s="80" t="s">
        <v>385</v>
      </c>
      <c r="CL19" s="164" t="str">
        <f>IFERROR(VLOOKUP(A19,Listas!$A$2:$B$23,2,FALSE),"")</f>
        <v>Dirección de Talento Humano</v>
      </c>
      <c r="CM19" s="165">
        <f t="shared" si="40"/>
        <v>1</v>
      </c>
      <c r="CN19" s="165">
        <f t="shared" si="41"/>
        <v>4</v>
      </c>
      <c r="CO19" s="165">
        <f t="shared" si="42"/>
        <v>1</v>
      </c>
      <c r="CP19" s="165">
        <f t="shared" si="43"/>
        <v>4</v>
      </c>
      <c r="CQ19" s="98">
        <f t="shared" si="4"/>
        <v>1</v>
      </c>
      <c r="CR19" s="98" t="str">
        <f t="shared" ref="CR19:CR23" si="46">IF(CQ19="","",IF(CQ19=1,"Rara vez (1)",IF(CQ19=2,"Improbable (2)",IF(CQ19=3,"Posible (3)",IF(CQ19=4,"Probable (4)",IF(CQ19=5,"Casi seguro (5)",""))))))</f>
        <v>Rara vez (1)</v>
      </c>
      <c r="CS19" s="98">
        <f t="shared" si="6"/>
        <v>4</v>
      </c>
      <c r="CT19" s="98" t="str">
        <f t="shared" ref="CT19:CT23" si="47">IF(CS19="","",IF(CS19=1,"Insignificante (1)",IF(CS19=2,"Menor (2)",IF(CS19=3,"Moderado (3)",IF(CS19=4,"Mayor (4)",IF(CS19=5,"Catastrófico (5)",""))))))</f>
        <v>Mayor (4)</v>
      </c>
      <c r="CU19" s="98">
        <f t="shared" si="8"/>
        <v>1</v>
      </c>
      <c r="CV19" s="98" t="str">
        <f t="shared" ref="CV19:CV23" si="48">IF(CU19="","",IF(CU19=1,"Rara vez (1)",IF(CU19=2,"Improbable (2)",IF(CU19=3,"Posible (3)",IF(CU19=4,"Probable (4)",IF(CU19=5,"Casi seguro (5)",""))))))</f>
        <v>Rara vez (1)</v>
      </c>
      <c r="CW19" s="98">
        <f t="shared" si="10"/>
        <v>4</v>
      </c>
      <c r="CX19" s="98" t="str">
        <f t="shared" ref="CX19:CX23" si="49">IF(CW19="","",IF(CW19=1,"Insignificante (1)",IF(CW19=2,"Menor (2)",IF(CW19=3,"Moderado (3)",IF(CW19=4,"Mayor (4)",IF(CW19=5,"Catastrófico (5)",""))))))</f>
        <v>Mayor (4)</v>
      </c>
      <c r="CY19" s="98" t="str">
        <f t="shared" ref="CY19:CY23" si="50">CONCATENATE("Antes de controles
Desde el cuadrante de probabilidad ",CR19," e impacto ",CT19,"
Después de controles
Hasta el cuadrante de probabilidad ",CV19," e impacto ",CX19)</f>
        <v>Antes de controles
Desde el cuadrante de probabilidad Rara vez (1) e impacto Mayor (4)
Después de controles
Hasta el cuadrante de probabilidad Rara vez (1) e impacto Mayor (4)</v>
      </c>
      <c r="DH19" s="98" t="str">
        <f t="shared" ref="DH19:DH23" si="51">CONCATENATE("Antes de controles
Desde el cuadrante de probabilidad ",DA19," e impacto ",DC19,"
Después de controles
Hasta el cuadrante de probabilidad ",DE19," e impacto ",DG19)</f>
        <v xml:space="preserve">Antes de controles
Desde el cuadrante de probabilidad  e impacto 
Después de controles
Hasta el cuadrante de probabilidad  e impacto </v>
      </c>
      <c r="DM19" s="170" t="str">
        <f t="shared" si="44"/>
        <v>Antes de controles
Desde el cuadrante de probabilidad Rara vez (1) e impacto Mayor (4)
Después de controles
Hasta el cuadrante de probabilidad Rara vez (1) e impacto Mayor (4)</v>
      </c>
      <c r="DN19" s="55" t="str">
        <f t="shared" si="45"/>
        <v xml:space="preserve">Antes de controles
Desde el cuadrante de probabilidad  e impacto 
Después de controles
Hasta el cuadrante de probabilidad  e impacto </v>
      </c>
    </row>
    <row r="20" spans="1:118" ht="409.5" customHeight="1" x14ac:dyDescent="0.3">
      <c r="A20" s="54" t="s">
        <v>334</v>
      </c>
      <c r="B20" s="101" t="s">
        <v>595</v>
      </c>
      <c r="C20" s="58" t="s">
        <v>68</v>
      </c>
      <c r="D20" s="56" t="s">
        <v>596</v>
      </c>
      <c r="E20" s="98" t="s">
        <v>64</v>
      </c>
      <c r="F20" s="98" t="s">
        <v>136</v>
      </c>
      <c r="G20" s="54" t="s">
        <v>597</v>
      </c>
      <c r="H20" s="54" t="s">
        <v>598</v>
      </c>
      <c r="I20" s="54" t="s">
        <v>599</v>
      </c>
      <c r="J20" s="54" t="s">
        <v>600</v>
      </c>
      <c r="K20" s="54" t="s">
        <v>375</v>
      </c>
      <c r="L20" s="54" t="s">
        <v>376</v>
      </c>
      <c r="M20" s="54" t="s">
        <v>416</v>
      </c>
      <c r="N20" s="100" t="s">
        <v>144</v>
      </c>
      <c r="O20" s="100" t="s">
        <v>79</v>
      </c>
      <c r="P20" s="100" t="s">
        <v>79</v>
      </c>
      <c r="Q20" s="100" t="s">
        <v>125</v>
      </c>
      <c r="R20" s="100" t="s">
        <v>104</v>
      </c>
      <c r="S20" s="100" t="s">
        <v>145</v>
      </c>
      <c r="T20" s="100" t="s">
        <v>104</v>
      </c>
      <c r="U20" s="100" t="s">
        <v>79</v>
      </c>
      <c r="V20" s="98" t="s">
        <v>81</v>
      </c>
      <c r="W20" s="54" t="s">
        <v>601</v>
      </c>
      <c r="X20" s="54" t="s">
        <v>602</v>
      </c>
      <c r="Y20" s="98" t="s">
        <v>603</v>
      </c>
      <c r="Z20" s="98" t="s">
        <v>603</v>
      </c>
      <c r="AA20" s="98" t="s">
        <v>603</v>
      </c>
      <c r="AB20" s="98" t="s">
        <v>61</v>
      </c>
      <c r="AC20" s="98" t="s">
        <v>59</v>
      </c>
      <c r="AD20" s="54" t="s">
        <v>604</v>
      </c>
      <c r="AE20" s="98" t="s">
        <v>378</v>
      </c>
      <c r="AF20" s="98" t="s">
        <v>378</v>
      </c>
      <c r="AG20" s="98" t="s">
        <v>378</v>
      </c>
      <c r="AH20" s="98" t="s">
        <v>61</v>
      </c>
      <c r="AI20" s="98" t="s">
        <v>60</v>
      </c>
      <c r="AJ20" s="100" t="s">
        <v>144</v>
      </c>
      <c r="AK20" s="100" t="s">
        <v>79</v>
      </c>
      <c r="AL20" s="98" t="s">
        <v>81</v>
      </c>
      <c r="AM20" s="54" t="s">
        <v>581</v>
      </c>
      <c r="AN20" s="98" t="s">
        <v>398</v>
      </c>
      <c r="AO20" s="54" t="s">
        <v>379</v>
      </c>
      <c r="AP20" s="54" t="s">
        <v>379</v>
      </c>
      <c r="AQ20" s="54" t="s">
        <v>379</v>
      </c>
      <c r="AR20" s="54" t="s">
        <v>379</v>
      </c>
      <c r="AS20" s="54" t="s">
        <v>379</v>
      </c>
      <c r="AT20" s="54" t="s">
        <v>605</v>
      </c>
      <c r="AU20" s="54" t="s">
        <v>606</v>
      </c>
      <c r="AV20" s="54" t="s">
        <v>607</v>
      </c>
      <c r="AW20" s="54" t="s">
        <v>585</v>
      </c>
      <c r="AX20" s="54" t="s">
        <v>586</v>
      </c>
      <c r="AY20" s="54" t="s">
        <v>608</v>
      </c>
      <c r="AZ20" s="54" t="s">
        <v>609</v>
      </c>
      <c r="BA20" s="54" t="s">
        <v>610</v>
      </c>
      <c r="BB20" s="71">
        <v>43496</v>
      </c>
      <c r="BC20" s="72" t="s">
        <v>380</v>
      </c>
      <c r="BD20" s="77" t="s">
        <v>521</v>
      </c>
      <c r="BE20" s="69">
        <v>43593</v>
      </c>
      <c r="BF20" s="78" t="s">
        <v>422</v>
      </c>
      <c r="BG20" s="74" t="s">
        <v>611</v>
      </c>
      <c r="BH20" s="69">
        <v>43769</v>
      </c>
      <c r="BI20" s="72" t="s">
        <v>410</v>
      </c>
      <c r="BJ20" s="77" t="s">
        <v>612</v>
      </c>
      <c r="BK20" s="69">
        <v>43921</v>
      </c>
      <c r="BL20" s="78" t="s">
        <v>591</v>
      </c>
      <c r="BM20" s="74" t="s">
        <v>613</v>
      </c>
      <c r="BN20" s="69">
        <v>44025</v>
      </c>
      <c r="BO20" s="72" t="s">
        <v>383</v>
      </c>
      <c r="BP20" s="77" t="s">
        <v>614</v>
      </c>
      <c r="BQ20" s="69">
        <v>44169</v>
      </c>
      <c r="BR20" s="78" t="s">
        <v>410</v>
      </c>
      <c r="BS20" s="74" t="s">
        <v>615</v>
      </c>
      <c r="BT20" s="69" t="s">
        <v>385</v>
      </c>
      <c r="BU20" s="72" t="s">
        <v>386</v>
      </c>
      <c r="BV20" s="77" t="s">
        <v>385</v>
      </c>
      <c r="BW20" s="69" t="s">
        <v>385</v>
      </c>
      <c r="BX20" s="78" t="s">
        <v>386</v>
      </c>
      <c r="BY20" s="74" t="s">
        <v>385</v>
      </c>
      <c r="BZ20" s="69" t="s">
        <v>385</v>
      </c>
      <c r="CA20" s="72" t="s">
        <v>386</v>
      </c>
      <c r="CB20" s="77" t="s">
        <v>385</v>
      </c>
      <c r="CC20" s="69" t="s">
        <v>385</v>
      </c>
      <c r="CD20" s="78" t="s">
        <v>386</v>
      </c>
      <c r="CE20" s="74" t="s">
        <v>385</v>
      </c>
      <c r="CF20" s="69" t="s">
        <v>385</v>
      </c>
      <c r="CG20" s="72" t="s">
        <v>386</v>
      </c>
      <c r="CH20" s="77" t="s">
        <v>385</v>
      </c>
      <c r="CI20" s="69" t="s">
        <v>385</v>
      </c>
      <c r="CJ20" s="78" t="s">
        <v>386</v>
      </c>
      <c r="CK20" s="80" t="s">
        <v>385</v>
      </c>
      <c r="CL20" s="164" t="str">
        <f>IFERROR(VLOOKUP(A20,Listas!$A$2:$B$23,2,FALSE),"")</f>
        <v>Dirección de Talento Humano</v>
      </c>
      <c r="CM20" s="165">
        <f t="shared" si="40"/>
        <v>1</v>
      </c>
      <c r="CN20" s="165">
        <f t="shared" si="41"/>
        <v>4</v>
      </c>
      <c r="CO20" s="165">
        <f t="shared" si="42"/>
        <v>1</v>
      </c>
      <c r="CP20" s="165">
        <f t="shared" si="43"/>
        <v>4</v>
      </c>
      <c r="CQ20" s="98">
        <f t="shared" si="4"/>
        <v>1</v>
      </c>
      <c r="CR20" s="98" t="str">
        <f t="shared" si="46"/>
        <v>Rara vez (1)</v>
      </c>
      <c r="CS20" s="98">
        <f t="shared" si="6"/>
        <v>4</v>
      </c>
      <c r="CT20" s="98" t="str">
        <f t="shared" si="47"/>
        <v>Mayor (4)</v>
      </c>
      <c r="CU20" s="98">
        <f t="shared" si="8"/>
        <v>1</v>
      </c>
      <c r="CV20" s="98" t="str">
        <f t="shared" si="48"/>
        <v>Rara vez (1)</v>
      </c>
      <c r="CW20" s="98">
        <f t="shared" si="10"/>
        <v>4</v>
      </c>
      <c r="CX20" s="98" t="str">
        <f t="shared" si="49"/>
        <v>Mayor (4)</v>
      </c>
      <c r="CY20" s="98" t="str">
        <f t="shared" si="50"/>
        <v>Antes de controles
Desde el cuadrante de probabilidad Rara vez (1) e impacto Mayor (4)
Después de controles
Hasta el cuadrante de probabilidad Rara vez (1) e impacto Mayor (4)</v>
      </c>
      <c r="DH20" s="98" t="str">
        <f t="shared" si="51"/>
        <v xml:space="preserve">Antes de controles
Desde el cuadrante de probabilidad  e impacto 
Después de controles
Hasta el cuadrante de probabilidad  e impacto </v>
      </c>
      <c r="DM20" s="170" t="str">
        <f t="shared" si="44"/>
        <v>Antes de controles
Desde el cuadrante de probabilidad Rara vez (1) e impacto Mayor (4)
Después de controles
Hasta el cuadrante de probabilidad Rara vez (1) e impacto Mayor (4)</v>
      </c>
      <c r="DN20" s="55" t="str">
        <f t="shared" si="45"/>
        <v xml:space="preserve">Antes de controles
Desde el cuadrante de probabilidad  e impacto 
Después de controles
Hasta el cuadrante de probabilidad  e impacto </v>
      </c>
    </row>
    <row r="21" spans="1:118" ht="409.5" customHeight="1" x14ac:dyDescent="0.3">
      <c r="A21" s="54" t="s">
        <v>335</v>
      </c>
      <c r="B21" s="101" t="s">
        <v>616</v>
      </c>
      <c r="C21" s="58" t="s">
        <v>116</v>
      </c>
      <c r="D21" s="56" t="s">
        <v>617</v>
      </c>
      <c r="E21" s="98" t="s">
        <v>64</v>
      </c>
      <c r="F21" s="98" t="s">
        <v>136</v>
      </c>
      <c r="G21" s="54" t="s">
        <v>618</v>
      </c>
      <c r="H21" s="54" t="s">
        <v>619</v>
      </c>
      <c r="I21" s="54" t="s">
        <v>620</v>
      </c>
      <c r="J21" s="54" t="s">
        <v>393</v>
      </c>
      <c r="K21" s="54" t="s">
        <v>375</v>
      </c>
      <c r="L21" s="54" t="s">
        <v>621</v>
      </c>
      <c r="M21" s="54" t="s">
        <v>531</v>
      </c>
      <c r="N21" s="100" t="s">
        <v>144</v>
      </c>
      <c r="O21" s="100" t="s">
        <v>145</v>
      </c>
      <c r="P21" s="100" t="s">
        <v>104</v>
      </c>
      <c r="Q21" s="100" t="s">
        <v>79</v>
      </c>
      <c r="R21" s="100" t="s">
        <v>104</v>
      </c>
      <c r="S21" s="100" t="s">
        <v>125</v>
      </c>
      <c r="T21" s="100" t="s">
        <v>104</v>
      </c>
      <c r="U21" s="100" t="s">
        <v>52</v>
      </c>
      <c r="V21" s="98" t="s">
        <v>54</v>
      </c>
      <c r="W21" s="54" t="s">
        <v>622</v>
      </c>
      <c r="X21" s="154" t="s">
        <v>623</v>
      </c>
      <c r="Y21" s="98" t="s">
        <v>418</v>
      </c>
      <c r="Z21" s="98" t="s">
        <v>418</v>
      </c>
      <c r="AA21" s="98" t="s">
        <v>418</v>
      </c>
      <c r="AB21" s="98" t="s">
        <v>61</v>
      </c>
      <c r="AC21" s="98" t="s">
        <v>59</v>
      </c>
      <c r="AD21" s="54" t="s">
        <v>624</v>
      </c>
      <c r="AE21" s="98" t="s">
        <v>378</v>
      </c>
      <c r="AF21" s="98" t="s">
        <v>378</v>
      </c>
      <c r="AG21" s="98" t="s">
        <v>378</v>
      </c>
      <c r="AH21" s="98" t="s">
        <v>61</v>
      </c>
      <c r="AI21" s="98" t="s">
        <v>60</v>
      </c>
      <c r="AJ21" s="100" t="s">
        <v>144</v>
      </c>
      <c r="AK21" s="100" t="s">
        <v>52</v>
      </c>
      <c r="AL21" s="98" t="s">
        <v>54</v>
      </c>
      <c r="AM21" s="54" t="s">
        <v>625</v>
      </c>
      <c r="AN21" s="98" t="s">
        <v>398</v>
      </c>
      <c r="AO21" s="54" t="s">
        <v>379</v>
      </c>
      <c r="AP21" s="54" t="s">
        <v>379</v>
      </c>
      <c r="AQ21" s="54" t="s">
        <v>379</v>
      </c>
      <c r="AR21" s="54" t="s">
        <v>379</v>
      </c>
      <c r="AS21" s="54" t="s">
        <v>379</v>
      </c>
      <c r="AT21" s="54" t="s">
        <v>626</v>
      </c>
      <c r="AU21" s="54" t="s">
        <v>627</v>
      </c>
      <c r="AV21" s="54" t="s">
        <v>628</v>
      </c>
      <c r="AW21" s="54" t="s">
        <v>629</v>
      </c>
      <c r="AX21" s="54" t="s">
        <v>630</v>
      </c>
      <c r="AY21" s="54" t="s">
        <v>631</v>
      </c>
      <c r="AZ21" s="54" t="s">
        <v>632</v>
      </c>
      <c r="BA21" s="54" t="s">
        <v>633</v>
      </c>
      <c r="BB21" s="71">
        <v>44013</v>
      </c>
      <c r="BC21" s="72" t="s">
        <v>380</v>
      </c>
      <c r="BD21" s="77" t="s">
        <v>634</v>
      </c>
      <c r="BE21" s="69">
        <v>44167</v>
      </c>
      <c r="BF21" s="78" t="s">
        <v>414</v>
      </c>
      <c r="BG21" s="74" t="s">
        <v>635</v>
      </c>
      <c r="BH21" s="69" t="s">
        <v>385</v>
      </c>
      <c r="BI21" s="72" t="s">
        <v>386</v>
      </c>
      <c r="BJ21" s="77" t="s">
        <v>385</v>
      </c>
      <c r="BK21" s="69" t="s">
        <v>385</v>
      </c>
      <c r="BL21" s="78" t="s">
        <v>386</v>
      </c>
      <c r="BM21" s="74" t="s">
        <v>385</v>
      </c>
      <c r="BN21" s="69" t="s">
        <v>385</v>
      </c>
      <c r="BO21" s="72" t="s">
        <v>386</v>
      </c>
      <c r="BP21" s="77" t="s">
        <v>385</v>
      </c>
      <c r="BQ21" s="69" t="s">
        <v>385</v>
      </c>
      <c r="BR21" s="78" t="s">
        <v>386</v>
      </c>
      <c r="BS21" s="74" t="s">
        <v>385</v>
      </c>
      <c r="BT21" s="69" t="s">
        <v>385</v>
      </c>
      <c r="BU21" s="72" t="s">
        <v>386</v>
      </c>
      <c r="BV21" s="77" t="s">
        <v>385</v>
      </c>
      <c r="BW21" s="69" t="s">
        <v>385</v>
      </c>
      <c r="BX21" s="78" t="s">
        <v>386</v>
      </c>
      <c r="BY21" s="74" t="s">
        <v>385</v>
      </c>
      <c r="BZ21" s="69" t="s">
        <v>385</v>
      </c>
      <c r="CA21" s="72" t="s">
        <v>386</v>
      </c>
      <c r="CB21" s="77" t="s">
        <v>385</v>
      </c>
      <c r="CC21" s="69" t="s">
        <v>385</v>
      </c>
      <c r="CD21" s="78" t="s">
        <v>386</v>
      </c>
      <c r="CE21" s="74" t="s">
        <v>385</v>
      </c>
      <c r="CF21" s="69" t="s">
        <v>385</v>
      </c>
      <c r="CG21" s="72" t="s">
        <v>386</v>
      </c>
      <c r="CH21" s="77" t="s">
        <v>385</v>
      </c>
      <c r="CI21" s="69" t="s">
        <v>385</v>
      </c>
      <c r="CJ21" s="78" t="s">
        <v>386</v>
      </c>
      <c r="CK21" s="80" t="s">
        <v>385</v>
      </c>
      <c r="CL21" s="164" t="str">
        <f>IFERROR(VLOOKUP(A21,Listas!$A$2:$B$23,2,FALSE),"")</f>
        <v>Subdirección Financiera</v>
      </c>
      <c r="CM21" s="165">
        <f t="shared" ref="CM21:CM23" si="52">_xlfn.NUMBERVALUE(MID(N21,LEN(N21)-1,1))</f>
        <v>1</v>
      </c>
      <c r="CN21" s="165">
        <f t="shared" ref="CN21:CN23" si="53">_xlfn.NUMBERVALUE(MID(U21,LEN(U21)-1,1))</f>
        <v>5</v>
      </c>
      <c r="CO21" s="165">
        <f t="shared" ref="CO21:CO23" si="54">_xlfn.NUMBERVALUE(MID(AJ21,LEN(AJ21)-1,1))</f>
        <v>1</v>
      </c>
      <c r="CP21" s="165">
        <f t="shared" ref="CP21:CP23" si="55">_xlfn.NUMBERVALUE(MID(AK21,LEN(AK21)-1,1))</f>
        <v>5</v>
      </c>
      <c r="CQ21" s="98">
        <f t="shared" si="4"/>
        <v>2</v>
      </c>
      <c r="CR21" s="98" t="str">
        <f t="shared" si="46"/>
        <v>Improbable (2)</v>
      </c>
      <c r="CS21" s="98">
        <f t="shared" si="6"/>
        <v>5</v>
      </c>
      <c r="CT21" s="98" t="str">
        <f t="shared" si="47"/>
        <v>Catastrófico (5)</v>
      </c>
      <c r="CU21" s="98">
        <f t="shared" si="8"/>
        <v>1</v>
      </c>
      <c r="CV21" s="98" t="str">
        <f t="shared" si="48"/>
        <v>Rara vez (1)</v>
      </c>
      <c r="CW21" s="98">
        <f t="shared" si="10"/>
        <v>5</v>
      </c>
      <c r="CX21" s="98" t="str">
        <f t="shared" si="49"/>
        <v>Catastrófico (5)</v>
      </c>
      <c r="CY21" s="98" t="str">
        <f t="shared" si="50"/>
        <v>Antes de controles
Desde el cuadrante de probabilidad Improbable (2) e impacto Catastrófico (5)
Después de controles
Hasta el cuadrante de probabilidad Rara vez (1) e impacto Catastrófico (5)</v>
      </c>
      <c r="DH21" s="98" t="str">
        <f t="shared" si="51"/>
        <v xml:space="preserve">Antes de controles
Desde el cuadrante de probabilidad  e impacto 
Después de controles
Hasta el cuadrante de probabilidad  e impacto </v>
      </c>
      <c r="DM21" s="170" t="str">
        <f t="shared" ref="DM21:DM23" si="56">IF(A21="","",CY21)</f>
        <v>Antes de controles
Desde el cuadrante de probabilidad Improbable (2) e impacto Catastrófico (5)
Después de controles
Hasta el cuadrante de probabilidad Rara vez (1) e impacto Catastrófico (5)</v>
      </c>
      <c r="DN21" s="55" t="str">
        <f t="shared" ref="DN21:DN23" si="57">IF(A21="","",DH21)</f>
        <v xml:space="preserve">Antes de controles
Desde el cuadrante de probabilidad  e impacto 
Después de controles
Hasta el cuadrante de probabilidad  e impacto </v>
      </c>
    </row>
    <row r="22" spans="1:118" ht="409.5" customHeight="1" x14ac:dyDescent="0.3">
      <c r="A22" s="54" t="s">
        <v>335</v>
      </c>
      <c r="B22" s="101" t="s">
        <v>636</v>
      </c>
      <c r="C22" s="58" t="s">
        <v>150</v>
      </c>
      <c r="D22" s="56" t="s">
        <v>637</v>
      </c>
      <c r="E22" s="98" t="s">
        <v>64</v>
      </c>
      <c r="F22" s="98" t="s">
        <v>136</v>
      </c>
      <c r="G22" s="54" t="s">
        <v>638</v>
      </c>
      <c r="H22" s="54" t="s">
        <v>619</v>
      </c>
      <c r="I22" s="54" t="s">
        <v>639</v>
      </c>
      <c r="J22" s="54" t="s">
        <v>640</v>
      </c>
      <c r="K22" s="54" t="s">
        <v>375</v>
      </c>
      <c r="L22" s="54" t="s">
        <v>641</v>
      </c>
      <c r="M22" s="54" t="s">
        <v>531</v>
      </c>
      <c r="N22" s="100" t="s">
        <v>124</v>
      </c>
      <c r="O22" s="100" t="s">
        <v>104</v>
      </c>
      <c r="P22" s="100" t="s">
        <v>125</v>
      </c>
      <c r="Q22" s="100" t="s">
        <v>79</v>
      </c>
      <c r="R22" s="100" t="s">
        <v>104</v>
      </c>
      <c r="S22" s="100" t="s">
        <v>125</v>
      </c>
      <c r="T22" s="100" t="s">
        <v>125</v>
      </c>
      <c r="U22" s="100" t="s">
        <v>52</v>
      </c>
      <c r="V22" s="98" t="s">
        <v>54</v>
      </c>
      <c r="W22" s="54" t="s">
        <v>642</v>
      </c>
      <c r="X22" s="54" t="s">
        <v>643</v>
      </c>
      <c r="Y22" s="98" t="s">
        <v>644</v>
      </c>
      <c r="Z22" s="98" t="s">
        <v>436</v>
      </c>
      <c r="AA22" s="98" t="s">
        <v>644</v>
      </c>
      <c r="AB22" s="98" t="s">
        <v>86</v>
      </c>
      <c r="AC22" s="98" t="s">
        <v>59</v>
      </c>
      <c r="AD22" s="54" t="s">
        <v>645</v>
      </c>
      <c r="AE22" s="98" t="s">
        <v>646</v>
      </c>
      <c r="AF22" s="98" t="s">
        <v>418</v>
      </c>
      <c r="AG22" s="98" t="s">
        <v>646</v>
      </c>
      <c r="AH22" s="98" t="s">
        <v>86</v>
      </c>
      <c r="AI22" s="98" t="s">
        <v>60</v>
      </c>
      <c r="AJ22" s="100" t="s">
        <v>144</v>
      </c>
      <c r="AK22" s="100" t="s">
        <v>52</v>
      </c>
      <c r="AL22" s="98" t="s">
        <v>54</v>
      </c>
      <c r="AM22" s="54" t="s">
        <v>647</v>
      </c>
      <c r="AN22" s="98" t="s">
        <v>398</v>
      </c>
      <c r="AO22" s="54" t="s">
        <v>648</v>
      </c>
      <c r="AP22" s="54" t="s">
        <v>649</v>
      </c>
      <c r="AQ22" s="54" t="s">
        <v>650</v>
      </c>
      <c r="AR22" s="54" t="s">
        <v>651</v>
      </c>
      <c r="AS22" s="54" t="s">
        <v>652</v>
      </c>
      <c r="AT22" s="54" t="s">
        <v>379</v>
      </c>
      <c r="AU22" s="54" t="s">
        <v>379</v>
      </c>
      <c r="AV22" s="54" t="s">
        <v>379</v>
      </c>
      <c r="AW22" s="54" t="s">
        <v>379</v>
      </c>
      <c r="AX22" s="54" t="s">
        <v>379</v>
      </c>
      <c r="AY22" s="54" t="s">
        <v>653</v>
      </c>
      <c r="AZ22" s="54" t="s">
        <v>654</v>
      </c>
      <c r="BA22" s="54" t="s">
        <v>655</v>
      </c>
      <c r="BB22" s="71">
        <v>44013</v>
      </c>
      <c r="BC22" s="72" t="s">
        <v>380</v>
      </c>
      <c r="BD22" s="77" t="s">
        <v>634</v>
      </c>
      <c r="BE22" s="69">
        <v>44167</v>
      </c>
      <c r="BF22" s="78" t="s">
        <v>414</v>
      </c>
      <c r="BG22" s="74" t="s">
        <v>635</v>
      </c>
      <c r="BH22" s="69" t="s">
        <v>385</v>
      </c>
      <c r="BI22" s="72" t="s">
        <v>386</v>
      </c>
      <c r="BJ22" s="77" t="s">
        <v>385</v>
      </c>
      <c r="BK22" s="69" t="s">
        <v>385</v>
      </c>
      <c r="BL22" s="78" t="s">
        <v>386</v>
      </c>
      <c r="BM22" s="74" t="s">
        <v>385</v>
      </c>
      <c r="BN22" s="69" t="s">
        <v>385</v>
      </c>
      <c r="BO22" s="72" t="s">
        <v>386</v>
      </c>
      <c r="BP22" s="77" t="s">
        <v>385</v>
      </c>
      <c r="BQ22" s="69" t="s">
        <v>385</v>
      </c>
      <c r="BR22" s="78" t="s">
        <v>386</v>
      </c>
      <c r="BS22" s="74" t="s">
        <v>385</v>
      </c>
      <c r="BT22" s="69" t="s">
        <v>385</v>
      </c>
      <c r="BU22" s="72" t="s">
        <v>386</v>
      </c>
      <c r="BV22" s="77" t="s">
        <v>385</v>
      </c>
      <c r="BW22" s="69" t="s">
        <v>385</v>
      </c>
      <c r="BX22" s="78" t="s">
        <v>386</v>
      </c>
      <c r="BY22" s="74" t="s">
        <v>385</v>
      </c>
      <c r="BZ22" s="69" t="s">
        <v>385</v>
      </c>
      <c r="CA22" s="72" t="s">
        <v>386</v>
      </c>
      <c r="CB22" s="77" t="s">
        <v>385</v>
      </c>
      <c r="CC22" s="69" t="s">
        <v>385</v>
      </c>
      <c r="CD22" s="78" t="s">
        <v>386</v>
      </c>
      <c r="CE22" s="74" t="s">
        <v>385</v>
      </c>
      <c r="CF22" s="69" t="s">
        <v>385</v>
      </c>
      <c r="CG22" s="72" t="s">
        <v>386</v>
      </c>
      <c r="CH22" s="77" t="s">
        <v>385</v>
      </c>
      <c r="CI22" s="69" t="s">
        <v>385</v>
      </c>
      <c r="CJ22" s="78" t="s">
        <v>386</v>
      </c>
      <c r="CK22" s="80" t="s">
        <v>385</v>
      </c>
      <c r="CL22" s="164" t="str">
        <f>IFERROR(VLOOKUP(A22,Listas!$A$2:$B$23,2,FALSE),"")</f>
        <v>Subdirección Financiera</v>
      </c>
      <c r="CM22" s="165">
        <f t="shared" si="52"/>
        <v>2</v>
      </c>
      <c r="CN22" s="165">
        <f t="shared" si="53"/>
        <v>5</v>
      </c>
      <c r="CO22" s="165">
        <f t="shared" si="54"/>
        <v>1</v>
      </c>
      <c r="CP22" s="165">
        <f t="shared" si="55"/>
        <v>5</v>
      </c>
      <c r="CQ22" s="98">
        <f t="shared" si="4"/>
        <v>2</v>
      </c>
      <c r="CR22" s="98" t="str">
        <f t="shared" si="46"/>
        <v>Improbable (2)</v>
      </c>
      <c r="CS22" s="98">
        <f t="shared" si="6"/>
        <v>5</v>
      </c>
      <c r="CT22" s="98" t="str">
        <f t="shared" si="47"/>
        <v>Catastrófico (5)</v>
      </c>
      <c r="CU22" s="98">
        <f t="shared" si="8"/>
        <v>1</v>
      </c>
      <c r="CV22" s="98" t="str">
        <f t="shared" si="48"/>
        <v>Rara vez (1)</v>
      </c>
      <c r="CW22" s="98">
        <f t="shared" si="10"/>
        <v>5</v>
      </c>
      <c r="CX22" s="98" t="str">
        <f t="shared" si="49"/>
        <v>Catastrófico (5)</v>
      </c>
      <c r="CY22" s="98" t="str">
        <f t="shared" si="50"/>
        <v>Antes de controles
Desde el cuadrante de probabilidad Improbable (2) e impacto Catastrófico (5)
Después de controles
Hasta el cuadrante de probabilidad Rara vez (1) e impacto Catastrófico (5)</v>
      </c>
      <c r="DH22" s="98" t="str">
        <f t="shared" si="51"/>
        <v xml:space="preserve">Antes de controles
Desde el cuadrante de probabilidad  e impacto 
Después de controles
Hasta el cuadrante de probabilidad  e impacto </v>
      </c>
      <c r="DM22" s="170" t="str">
        <f t="shared" si="56"/>
        <v>Antes de controles
Desde el cuadrante de probabilidad Improbable (2) e impacto Catastrófico (5)
Después de controles
Hasta el cuadrante de probabilidad Rara vez (1) e impacto Catastrófico (5)</v>
      </c>
      <c r="DN22" s="55" t="str">
        <f t="shared" si="57"/>
        <v xml:space="preserve">Antes de controles
Desde el cuadrante de probabilidad  e impacto 
Después de controles
Hasta el cuadrante de probabilidad  e impacto </v>
      </c>
    </row>
    <row r="23" spans="1:118" ht="409.5" customHeight="1" x14ac:dyDescent="0.3">
      <c r="A23" s="54" t="s">
        <v>336</v>
      </c>
      <c r="B23" s="101" t="s">
        <v>656</v>
      </c>
      <c r="C23" s="58" t="s">
        <v>40</v>
      </c>
      <c r="D23" s="56" t="s">
        <v>658</v>
      </c>
      <c r="E23" s="98" t="s">
        <v>64</v>
      </c>
      <c r="F23" s="98" t="s">
        <v>152</v>
      </c>
      <c r="G23" s="54" t="s">
        <v>659</v>
      </c>
      <c r="H23" s="54" t="s">
        <v>660</v>
      </c>
      <c r="I23" s="54" t="s">
        <v>661</v>
      </c>
      <c r="J23" s="54" t="s">
        <v>662</v>
      </c>
      <c r="K23" s="54" t="s">
        <v>375</v>
      </c>
      <c r="L23" s="54" t="s">
        <v>423</v>
      </c>
      <c r="M23" s="54" t="s">
        <v>416</v>
      </c>
      <c r="N23" s="100" t="s">
        <v>144</v>
      </c>
      <c r="O23" s="100" t="s">
        <v>104</v>
      </c>
      <c r="P23" s="100" t="s">
        <v>125</v>
      </c>
      <c r="Q23" s="100" t="s">
        <v>79</v>
      </c>
      <c r="R23" s="100" t="s">
        <v>145</v>
      </c>
      <c r="S23" s="100" t="s">
        <v>104</v>
      </c>
      <c r="T23" s="100" t="s">
        <v>145</v>
      </c>
      <c r="U23" s="100" t="s">
        <v>52</v>
      </c>
      <c r="V23" s="98" t="s">
        <v>54</v>
      </c>
      <c r="W23" s="54" t="s">
        <v>663</v>
      </c>
      <c r="X23" s="54" t="s">
        <v>664</v>
      </c>
      <c r="Y23" s="98" t="s">
        <v>481</v>
      </c>
      <c r="Z23" s="98" t="s">
        <v>481</v>
      </c>
      <c r="AA23" s="98" t="s">
        <v>481</v>
      </c>
      <c r="AB23" s="98" t="s">
        <v>61</v>
      </c>
      <c r="AC23" s="98" t="s">
        <v>59</v>
      </c>
      <c r="AD23" s="54" t="s">
        <v>665</v>
      </c>
      <c r="AE23" s="98" t="s">
        <v>418</v>
      </c>
      <c r="AF23" s="98" t="s">
        <v>418</v>
      </c>
      <c r="AG23" s="98" t="s">
        <v>418</v>
      </c>
      <c r="AH23" s="98" t="s">
        <v>61</v>
      </c>
      <c r="AI23" s="98" t="s">
        <v>60</v>
      </c>
      <c r="AJ23" s="100" t="s">
        <v>144</v>
      </c>
      <c r="AK23" s="100" t="s">
        <v>52</v>
      </c>
      <c r="AL23" s="98" t="s">
        <v>54</v>
      </c>
      <c r="AM23" s="54" t="s">
        <v>666</v>
      </c>
      <c r="AN23" s="98" t="s">
        <v>398</v>
      </c>
      <c r="AO23" s="54" t="s">
        <v>379</v>
      </c>
      <c r="AP23" s="54" t="s">
        <v>379</v>
      </c>
      <c r="AQ23" s="54" t="s">
        <v>379</v>
      </c>
      <c r="AR23" s="54" t="s">
        <v>379</v>
      </c>
      <c r="AS23" s="54" t="s">
        <v>379</v>
      </c>
      <c r="AT23" s="54" t="s">
        <v>667</v>
      </c>
      <c r="AU23" s="54" t="s">
        <v>668</v>
      </c>
      <c r="AV23" s="54" t="s">
        <v>669</v>
      </c>
      <c r="AW23" s="54" t="s">
        <v>670</v>
      </c>
      <c r="AX23" s="54" t="s">
        <v>671</v>
      </c>
      <c r="AY23" s="54" t="s">
        <v>672</v>
      </c>
      <c r="AZ23" s="54" t="s">
        <v>673</v>
      </c>
      <c r="BA23" s="54" t="s">
        <v>674</v>
      </c>
      <c r="BB23" s="71">
        <v>43599</v>
      </c>
      <c r="BC23" s="72" t="s">
        <v>380</v>
      </c>
      <c r="BD23" s="77" t="s">
        <v>543</v>
      </c>
      <c r="BE23" s="69">
        <v>43767</v>
      </c>
      <c r="BF23" s="78" t="s">
        <v>523</v>
      </c>
      <c r="BG23" s="74" t="s">
        <v>675</v>
      </c>
      <c r="BH23" s="69">
        <v>43901</v>
      </c>
      <c r="BI23" s="72" t="s">
        <v>469</v>
      </c>
      <c r="BJ23" s="77" t="s">
        <v>676</v>
      </c>
      <c r="BK23" s="69">
        <v>44074</v>
      </c>
      <c r="BL23" s="78" t="s">
        <v>384</v>
      </c>
      <c r="BM23" s="74" t="s">
        <v>657</v>
      </c>
      <c r="BN23" s="69">
        <v>44169</v>
      </c>
      <c r="BO23" s="72" t="s">
        <v>412</v>
      </c>
      <c r="BP23" s="77" t="s">
        <v>677</v>
      </c>
      <c r="BQ23" s="69" t="s">
        <v>385</v>
      </c>
      <c r="BR23" s="78" t="s">
        <v>386</v>
      </c>
      <c r="BS23" s="74" t="s">
        <v>385</v>
      </c>
      <c r="BT23" s="69" t="s">
        <v>385</v>
      </c>
      <c r="BU23" s="72" t="s">
        <v>386</v>
      </c>
      <c r="BV23" s="77" t="s">
        <v>385</v>
      </c>
      <c r="BW23" s="69" t="s">
        <v>385</v>
      </c>
      <c r="BX23" s="78" t="s">
        <v>386</v>
      </c>
      <c r="BY23" s="74" t="s">
        <v>385</v>
      </c>
      <c r="BZ23" s="69" t="s">
        <v>385</v>
      </c>
      <c r="CA23" s="72" t="s">
        <v>386</v>
      </c>
      <c r="CB23" s="77" t="s">
        <v>385</v>
      </c>
      <c r="CC23" s="69" t="s">
        <v>385</v>
      </c>
      <c r="CD23" s="78" t="s">
        <v>386</v>
      </c>
      <c r="CE23" s="74" t="s">
        <v>385</v>
      </c>
      <c r="CF23" s="69" t="s">
        <v>385</v>
      </c>
      <c r="CG23" s="72" t="s">
        <v>386</v>
      </c>
      <c r="CH23" s="77" t="s">
        <v>385</v>
      </c>
      <c r="CI23" s="69" t="s">
        <v>385</v>
      </c>
      <c r="CJ23" s="78" t="s">
        <v>386</v>
      </c>
      <c r="CK23" s="80" t="s">
        <v>385</v>
      </c>
      <c r="CL23" s="164" t="str">
        <f>IFERROR(VLOOKUP(A23,Listas!$A$2:$B$23,2,FALSE),"")</f>
        <v xml:space="preserve"> Oficina Asesora de Jurídica</v>
      </c>
      <c r="CM23" s="165">
        <f t="shared" si="52"/>
        <v>1</v>
      </c>
      <c r="CN23" s="165">
        <f t="shared" si="53"/>
        <v>5</v>
      </c>
      <c r="CO23" s="165">
        <f t="shared" si="54"/>
        <v>1</v>
      </c>
      <c r="CP23" s="165">
        <f t="shared" si="55"/>
        <v>5</v>
      </c>
      <c r="CQ23" s="98">
        <f t="shared" si="4"/>
        <v>1</v>
      </c>
      <c r="CR23" s="98" t="str">
        <f t="shared" si="46"/>
        <v>Rara vez (1)</v>
      </c>
      <c r="CS23" s="98">
        <f t="shared" si="6"/>
        <v>5</v>
      </c>
      <c r="CT23" s="98" t="str">
        <f t="shared" si="47"/>
        <v>Catastrófico (5)</v>
      </c>
      <c r="CU23" s="98">
        <f t="shared" si="8"/>
        <v>1</v>
      </c>
      <c r="CV23" s="98" t="str">
        <f t="shared" si="48"/>
        <v>Rara vez (1)</v>
      </c>
      <c r="CW23" s="98">
        <f t="shared" si="10"/>
        <v>5</v>
      </c>
      <c r="CX23" s="98" t="str">
        <f t="shared" si="49"/>
        <v>Catastrófico (5)</v>
      </c>
      <c r="CY23" s="98" t="str">
        <f t="shared" si="50"/>
        <v>Antes de controles
Desde el cuadrante de probabilidad Rara vez (1) e impacto Catastrófico (5)
Después de controles
Hasta el cuadrante de probabilidad Rara vez (1) e impacto Catastrófico (5)</v>
      </c>
      <c r="DH23" s="98" t="str">
        <f t="shared" si="51"/>
        <v xml:space="preserve">Antes de controles
Desde el cuadrante de probabilidad  e impacto 
Después de controles
Hasta el cuadrante de probabilidad  e impacto </v>
      </c>
      <c r="DM23" s="170" t="str">
        <f t="shared" si="56"/>
        <v>Antes de controles
Desde el cuadrante de probabilidad Rara vez (1) e impacto Catastrófico (5)
Después de controles
Hasta el cuadrante de probabilidad Rara vez (1) e impacto Catastrófico (5)</v>
      </c>
      <c r="DN23" s="55" t="str">
        <f t="shared" si="57"/>
        <v xml:space="preserve">Antes de controles
Desde el cuadrante de probabilidad  e impacto 
Después de controles
Hasta el cuadrante de probabilidad  e impacto </v>
      </c>
    </row>
    <row r="24" spans="1:118" ht="409.5" customHeight="1" x14ac:dyDescent="0.3">
      <c r="A24" s="54" t="s">
        <v>209</v>
      </c>
      <c r="B24" s="101" t="s">
        <v>680</v>
      </c>
      <c r="C24" s="58" t="s">
        <v>116</v>
      </c>
      <c r="D24" s="56" t="s">
        <v>681</v>
      </c>
      <c r="E24" s="98" t="s">
        <v>64</v>
      </c>
      <c r="F24" s="98" t="s">
        <v>70</v>
      </c>
      <c r="G24" s="54" t="s">
        <v>682</v>
      </c>
      <c r="H24" s="54" t="s">
        <v>683</v>
      </c>
      <c r="I24" s="54" t="s">
        <v>684</v>
      </c>
      <c r="J24" s="54" t="s">
        <v>393</v>
      </c>
      <c r="K24" s="54" t="s">
        <v>375</v>
      </c>
      <c r="L24" s="54" t="s">
        <v>376</v>
      </c>
      <c r="M24" s="54" t="s">
        <v>678</v>
      </c>
      <c r="N24" s="100" t="s">
        <v>124</v>
      </c>
      <c r="O24" s="100" t="s">
        <v>125</v>
      </c>
      <c r="P24" s="100" t="s">
        <v>104</v>
      </c>
      <c r="Q24" s="100" t="s">
        <v>125</v>
      </c>
      <c r="R24" s="100" t="s">
        <v>125</v>
      </c>
      <c r="S24" s="100" t="s">
        <v>125</v>
      </c>
      <c r="T24" s="100" t="s">
        <v>104</v>
      </c>
      <c r="U24" s="100" t="s">
        <v>104</v>
      </c>
      <c r="V24" s="98" t="s">
        <v>105</v>
      </c>
      <c r="W24" s="54" t="s">
        <v>685</v>
      </c>
      <c r="X24" s="54" t="s">
        <v>686</v>
      </c>
      <c r="Y24" s="98" t="s">
        <v>378</v>
      </c>
      <c r="Z24" s="98" t="s">
        <v>378</v>
      </c>
      <c r="AA24" s="98" t="s">
        <v>378</v>
      </c>
      <c r="AB24" s="98" t="s">
        <v>61</v>
      </c>
      <c r="AC24" s="98" t="s">
        <v>59</v>
      </c>
      <c r="AD24" s="54" t="s">
        <v>687</v>
      </c>
      <c r="AE24" s="98" t="s">
        <v>378</v>
      </c>
      <c r="AF24" s="98" t="s">
        <v>378</v>
      </c>
      <c r="AG24" s="98" t="s">
        <v>378</v>
      </c>
      <c r="AH24" s="98" t="s">
        <v>61</v>
      </c>
      <c r="AI24" s="98" t="s">
        <v>60</v>
      </c>
      <c r="AJ24" s="100" t="s">
        <v>144</v>
      </c>
      <c r="AK24" s="100" t="s">
        <v>104</v>
      </c>
      <c r="AL24" s="98" t="s">
        <v>105</v>
      </c>
      <c r="AM24" s="54" t="s">
        <v>688</v>
      </c>
      <c r="AN24" s="98" t="s">
        <v>398</v>
      </c>
      <c r="AO24" s="54" t="s">
        <v>379</v>
      </c>
      <c r="AP24" s="54" t="s">
        <v>379</v>
      </c>
      <c r="AQ24" s="54" t="s">
        <v>379</v>
      </c>
      <c r="AR24" s="54" t="s">
        <v>379</v>
      </c>
      <c r="AS24" s="54" t="s">
        <v>379</v>
      </c>
      <c r="AT24" s="54" t="s">
        <v>689</v>
      </c>
      <c r="AU24" s="54" t="s">
        <v>690</v>
      </c>
      <c r="AV24" s="54" t="s">
        <v>691</v>
      </c>
      <c r="AW24" s="54" t="s">
        <v>554</v>
      </c>
      <c r="AX24" s="54" t="s">
        <v>692</v>
      </c>
      <c r="AY24" s="54" t="s">
        <v>693</v>
      </c>
      <c r="AZ24" s="54" t="s">
        <v>694</v>
      </c>
      <c r="BA24" s="54" t="s">
        <v>695</v>
      </c>
      <c r="BB24" s="71">
        <v>43496</v>
      </c>
      <c r="BC24" s="72" t="s">
        <v>380</v>
      </c>
      <c r="BD24" s="77" t="s">
        <v>696</v>
      </c>
      <c r="BE24" s="69">
        <v>43759</v>
      </c>
      <c r="BF24" s="78" t="s">
        <v>530</v>
      </c>
      <c r="BG24" s="74" t="s">
        <v>697</v>
      </c>
      <c r="BH24" s="69">
        <v>43909</v>
      </c>
      <c r="BI24" s="72" t="s">
        <v>522</v>
      </c>
      <c r="BJ24" s="77" t="s">
        <v>698</v>
      </c>
      <c r="BK24" s="69">
        <v>44074</v>
      </c>
      <c r="BL24" s="78" t="s">
        <v>424</v>
      </c>
      <c r="BM24" s="74" t="s">
        <v>699</v>
      </c>
      <c r="BN24" s="69">
        <v>44168</v>
      </c>
      <c r="BO24" s="72" t="s">
        <v>412</v>
      </c>
      <c r="BP24" s="77" t="s">
        <v>700</v>
      </c>
      <c r="BQ24" s="69" t="s">
        <v>385</v>
      </c>
      <c r="BR24" s="78" t="s">
        <v>386</v>
      </c>
      <c r="BS24" s="74" t="s">
        <v>385</v>
      </c>
      <c r="BT24" s="69" t="s">
        <v>385</v>
      </c>
      <c r="BU24" s="72" t="s">
        <v>386</v>
      </c>
      <c r="BV24" s="77" t="s">
        <v>385</v>
      </c>
      <c r="BW24" s="69" t="s">
        <v>385</v>
      </c>
      <c r="BX24" s="78" t="s">
        <v>386</v>
      </c>
      <c r="BY24" s="74" t="s">
        <v>385</v>
      </c>
      <c r="BZ24" s="69" t="s">
        <v>385</v>
      </c>
      <c r="CA24" s="72" t="s">
        <v>386</v>
      </c>
      <c r="CB24" s="77" t="s">
        <v>385</v>
      </c>
      <c r="CC24" s="69" t="s">
        <v>385</v>
      </c>
      <c r="CD24" s="78" t="s">
        <v>386</v>
      </c>
      <c r="CE24" s="74" t="s">
        <v>385</v>
      </c>
      <c r="CF24" s="69" t="s">
        <v>385</v>
      </c>
      <c r="CG24" s="72" t="s">
        <v>386</v>
      </c>
      <c r="CH24" s="77" t="s">
        <v>385</v>
      </c>
      <c r="CI24" s="69" t="s">
        <v>385</v>
      </c>
      <c r="CJ24" s="78" t="s">
        <v>386</v>
      </c>
      <c r="CK24" s="80" t="s">
        <v>385</v>
      </c>
      <c r="CL24" s="164" t="str">
        <f>IFERROR(VLOOKUP(A24,Listas!$A$2:$B$23,2,FALSE),"")</f>
        <v>Subsecretaría de Servicio a la Ciudadanía</v>
      </c>
      <c r="CM24" s="165">
        <f t="shared" ref="CM24:CM27" si="58">_xlfn.NUMBERVALUE(MID(N24,LEN(N24)-1,1))</f>
        <v>2</v>
      </c>
      <c r="CN24" s="165">
        <f t="shared" ref="CN24:CN27" si="59">_xlfn.NUMBERVALUE(MID(U24,LEN(U24)-1,1))</f>
        <v>3</v>
      </c>
      <c r="CO24" s="165">
        <f t="shared" ref="CO24:CO27" si="60">_xlfn.NUMBERVALUE(MID(AJ24,LEN(AJ24)-1,1))</f>
        <v>1</v>
      </c>
      <c r="CP24" s="165">
        <f t="shared" ref="CP24:CP27" si="61">_xlfn.NUMBERVALUE(MID(AK24,LEN(AK24)-1,1))</f>
        <v>3</v>
      </c>
      <c r="CQ24" s="98">
        <f t="shared" si="4"/>
        <v>2</v>
      </c>
      <c r="CR24" s="98" t="str">
        <f t="shared" ref="CR24:CR30" si="62">IF(CQ24="","",IF(CQ24=1,"Rara vez (1)",IF(CQ24=2,"Improbable (2)",IF(CQ24=3,"Posible (3)",IF(CQ24=4,"Probable (4)",IF(CQ24=5,"Casi seguro (5)",""))))))</f>
        <v>Improbable (2)</v>
      </c>
      <c r="CS24" s="98">
        <f t="shared" si="6"/>
        <v>3</v>
      </c>
      <c r="CT24" s="98" t="str">
        <f t="shared" ref="CT24:CT30" si="63">IF(CS24="","",IF(CS24=1,"Insignificante (1)",IF(CS24=2,"Menor (2)",IF(CS24=3,"Moderado (3)",IF(CS24=4,"Mayor (4)",IF(CS24=5,"Catastrófico (5)",""))))))</f>
        <v>Moderado (3)</v>
      </c>
      <c r="CU24" s="98">
        <f t="shared" si="8"/>
        <v>1</v>
      </c>
      <c r="CV24" s="98" t="str">
        <f t="shared" ref="CV24:CV30" si="64">IF(CU24="","",IF(CU24=1,"Rara vez (1)",IF(CU24=2,"Improbable (2)",IF(CU24=3,"Posible (3)",IF(CU24=4,"Probable (4)",IF(CU24=5,"Casi seguro (5)",""))))))</f>
        <v>Rara vez (1)</v>
      </c>
      <c r="CW24" s="98">
        <f t="shared" si="10"/>
        <v>3</v>
      </c>
      <c r="CX24" s="98" t="str">
        <f t="shared" ref="CX24:CX30" si="65">IF(CW24="","",IF(CW24=1,"Insignificante (1)",IF(CW24=2,"Menor (2)",IF(CW24=3,"Moderado (3)",IF(CW24=4,"Mayor (4)",IF(CW24=5,"Catastrófico (5)",""))))))</f>
        <v>Moderado (3)</v>
      </c>
      <c r="CY24" s="98" t="str">
        <f t="shared" ref="CY24:CY30" si="66">CONCATENATE("Antes de controles
Desde el cuadrante de probabilidad ",CR24," e impacto ",CT24,"
Después de controles
Hasta el cuadrante de probabilidad ",CV24," e impacto ",CX24)</f>
        <v>Antes de controles
Desde el cuadrante de probabilidad Improbable (2) e impacto Moderado (3)
Después de controles
Hasta el cuadrante de probabilidad Rara vez (1) e impacto Moderado (3)</v>
      </c>
      <c r="DH24" s="98" t="str">
        <f t="shared" ref="DH24:DH30" si="67">CONCATENATE("Antes de controles
Desde el cuadrante de probabilidad ",DA24," e impacto ",DC24,"
Después de controles
Hasta el cuadrante de probabilidad ",DE24," e impacto ",DG24)</f>
        <v xml:space="preserve">Antes de controles
Desde el cuadrante de probabilidad  e impacto 
Después de controles
Hasta el cuadrante de probabilidad  e impacto </v>
      </c>
      <c r="DM24" s="170" t="str">
        <f t="shared" ref="DM24:DM27" si="68">IF(A24="","",CY24)</f>
        <v>Antes de controles
Desde el cuadrante de probabilidad Improbable (2) e impacto Moderado (3)
Después de controles
Hasta el cuadrante de probabilidad Rara vez (1) e impacto Moderado (3)</v>
      </c>
      <c r="DN24" s="55" t="str">
        <f t="shared" ref="DN24:DN27" si="69">IF(A24="","",DH24)</f>
        <v xml:space="preserve">Antes de controles
Desde el cuadrante de probabilidad  e impacto 
Después de controles
Hasta el cuadrante de probabilidad  e impacto </v>
      </c>
    </row>
    <row r="25" spans="1:118" ht="409.5" customHeight="1" x14ac:dyDescent="0.3">
      <c r="A25" s="54" t="s">
        <v>209</v>
      </c>
      <c r="B25" s="101" t="s">
        <v>701</v>
      </c>
      <c r="C25" s="58" t="s">
        <v>40</v>
      </c>
      <c r="D25" s="56" t="s">
        <v>702</v>
      </c>
      <c r="E25" s="98" t="s">
        <v>64</v>
      </c>
      <c r="F25" s="98" t="s">
        <v>152</v>
      </c>
      <c r="G25" s="54" t="s">
        <v>703</v>
      </c>
      <c r="H25" s="54" t="s">
        <v>619</v>
      </c>
      <c r="I25" s="54" t="s">
        <v>704</v>
      </c>
      <c r="J25" s="54" t="s">
        <v>393</v>
      </c>
      <c r="K25" s="54" t="s">
        <v>375</v>
      </c>
      <c r="L25" s="54" t="s">
        <v>705</v>
      </c>
      <c r="M25" s="54" t="s">
        <v>678</v>
      </c>
      <c r="N25" s="100" t="s">
        <v>144</v>
      </c>
      <c r="O25" s="100" t="s">
        <v>145</v>
      </c>
      <c r="P25" s="100" t="s">
        <v>125</v>
      </c>
      <c r="Q25" s="100" t="s">
        <v>125</v>
      </c>
      <c r="R25" s="100" t="s">
        <v>145</v>
      </c>
      <c r="S25" s="100" t="s">
        <v>145</v>
      </c>
      <c r="T25" s="100" t="s">
        <v>125</v>
      </c>
      <c r="U25" s="100" t="s">
        <v>104</v>
      </c>
      <c r="V25" s="98" t="s">
        <v>105</v>
      </c>
      <c r="W25" s="54" t="s">
        <v>706</v>
      </c>
      <c r="X25" s="54" t="s">
        <v>707</v>
      </c>
      <c r="Y25" s="98" t="s">
        <v>378</v>
      </c>
      <c r="Z25" s="98" t="s">
        <v>378</v>
      </c>
      <c r="AA25" s="98" t="s">
        <v>378</v>
      </c>
      <c r="AB25" s="98" t="s">
        <v>61</v>
      </c>
      <c r="AC25" s="98" t="s">
        <v>59</v>
      </c>
      <c r="AD25" s="54" t="s">
        <v>708</v>
      </c>
      <c r="AE25" s="98" t="s">
        <v>378</v>
      </c>
      <c r="AF25" s="98" t="s">
        <v>378</v>
      </c>
      <c r="AG25" s="98" t="s">
        <v>378</v>
      </c>
      <c r="AH25" s="98" t="s">
        <v>61</v>
      </c>
      <c r="AI25" s="98" t="s">
        <v>60</v>
      </c>
      <c r="AJ25" s="100" t="s">
        <v>144</v>
      </c>
      <c r="AK25" s="100" t="s">
        <v>104</v>
      </c>
      <c r="AL25" s="98" t="s">
        <v>105</v>
      </c>
      <c r="AM25" s="54" t="s">
        <v>709</v>
      </c>
      <c r="AN25" s="98" t="s">
        <v>398</v>
      </c>
      <c r="AO25" s="54" t="s">
        <v>379</v>
      </c>
      <c r="AP25" s="54" t="s">
        <v>379</v>
      </c>
      <c r="AQ25" s="54" t="s">
        <v>379</v>
      </c>
      <c r="AR25" s="54" t="s">
        <v>379</v>
      </c>
      <c r="AS25" s="54" t="s">
        <v>379</v>
      </c>
      <c r="AT25" s="54" t="s">
        <v>710</v>
      </c>
      <c r="AU25" s="54" t="s">
        <v>711</v>
      </c>
      <c r="AV25" s="54" t="s">
        <v>691</v>
      </c>
      <c r="AW25" s="54" t="s">
        <v>554</v>
      </c>
      <c r="AX25" s="54" t="s">
        <v>692</v>
      </c>
      <c r="AY25" s="54" t="s">
        <v>712</v>
      </c>
      <c r="AZ25" s="54" t="s">
        <v>713</v>
      </c>
      <c r="BA25" s="54" t="s">
        <v>714</v>
      </c>
      <c r="BB25" s="71">
        <v>43496</v>
      </c>
      <c r="BC25" s="72" t="s">
        <v>380</v>
      </c>
      <c r="BD25" s="77" t="s">
        <v>679</v>
      </c>
      <c r="BE25" s="69">
        <v>43593</v>
      </c>
      <c r="BF25" s="78" t="s">
        <v>380</v>
      </c>
      <c r="BG25" s="74" t="s">
        <v>715</v>
      </c>
      <c r="BH25" s="69">
        <v>43759</v>
      </c>
      <c r="BI25" s="72" t="s">
        <v>427</v>
      </c>
      <c r="BJ25" s="77" t="s">
        <v>716</v>
      </c>
      <c r="BK25" s="69">
        <v>43909</v>
      </c>
      <c r="BL25" s="78" t="s">
        <v>549</v>
      </c>
      <c r="BM25" s="74" t="s">
        <v>717</v>
      </c>
      <c r="BN25" s="69">
        <v>44074</v>
      </c>
      <c r="BO25" s="72" t="s">
        <v>424</v>
      </c>
      <c r="BP25" s="77" t="s">
        <v>718</v>
      </c>
      <c r="BQ25" s="69">
        <v>44168</v>
      </c>
      <c r="BR25" s="78" t="s">
        <v>414</v>
      </c>
      <c r="BS25" s="74" t="s">
        <v>719</v>
      </c>
      <c r="BT25" s="69" t="s">
        <v>385</v>
      </c>
      <c r="BU25" s="72" t="s">
        <v>386</v>
      </c>
      <c r="BV25" s="77" t="s">
        <v>385</v>
      </c>
      <c r="BW25" s="69" t="s">
        <v>385</v>
      </c>
      <c r="BX25" s="78" t="s">
        <v>386</v>
      </c>
      <c r="BY25" s="74" t="s">
        <v>385</v>
      </c>
      <c r="BZ25" s="69" t="s">
        <v>385</v>
      </c>
      <c r="CA25" s="72" t="s">
        <v>386</v>
      </c>
      <c r="CB25" s="77" t="s">
        <v>385</v>
      </c>
      <c r="CC25" s="69" t="s">
        <v>385</v>
      </c>
      <c r="CD25" s="78" t="s">
        <v>386</v>
      </c>
      <c r="CE25" s="74" t="s">
        <v>385</v>
      </c>
      <c r="CF25" s="69" t="s">
        <v>385</v>
      </c>
      <c r="CG25" s="72" t="s">
        <v>386</v>
      </c>
      <c r="CH25" s="77" t="s">
        <v>385</v>
      </c>
      <c r="CI25" s="69" t="s">
        <v>385</v>
      </c>
      <c r="CJ25" s="78" t="s">
        <v>386</v>
      </c>
      <c r="CK25" s="80" t="s">
        <v>385</v>
      </c>
      <c r="CL25" s="164" t="str">
        <f>IFERROR(VLOOKUP(A25,Listas!$A$2:$B$23,2,FALSE),"")</f>
        <v>Subsecretaría de Servicio a la Ciudadanía</v>
      </c>
      <c r="CM25" s="165">
        <f t="shared" si="58"/>
        <v>1</v>
      </c>
      <c r="CN25" s="165">
        <f t="shared" si="59"/>
        <v>3</v>
      </c>
      <c r="CO25" s="165">
        <f t="shared" si="60"/>
        <v>1</v>
      </c>
      <c r="CP25" s="165">
        <f t="shared" si="61"/>
        <v>3</v>
      </c>
      <c r="CQ25" s="98">
        <f t="shared" si="4"/>
        <v>2</v>
      </c>
      <c r="CR25" s="98" t="str">
        <f t="shared" si="62"/>
        <v>Improbable (2)</v>
      </c>
      <c r="CS25" s="98">
        <f t="shared" si="6"/>
        <v>3</v>
      </c>
      <c r="CT25" s="98" t="str">
        <f t="shared" si="63"/>
        <v>Moderado (3)</v>
      </c>
      <c r="CU25" s="98">
        <f t="shared" si="8"/>
        <v>1</v>
      </c>
      <c r="CV25" s="98" t="str">
        <f t="shared" si="64"/>
        <v>Rara vez (1)</v>
      </c>
      <c r="CW25" s="98">
        <f t="shared" si="10"/>
        <v>3</v>
      </c>
      <c r="CX25" s="98" t="str">
        <f t="shared" si="65"/>
        <v>Moderado (3)</v>
      </c>
      <c r="CY25" s="98" t="str">
        <f t="shared" si="66"/>
        <v>Antes de controles
Desde el cuadrante de probabilidad Improbable (2) e impacto Moderado (3)
Después de controles
Hasta el cuadrante de probabilidad Rara vez (1) e impacto Moderado (3)</v>
      </c>
      <c r="DH25" s="98" t="str">
        <f t="shared" si="67"/>
        <v xml:space="preserve">Antes de controles
Desde el cuadrante de probabilidad  e impacto 
Después de controles
Hasta el cuadrante de probabilidad  e impacto </v>
      </c>
      <c r="DM25" s="170" t="str">
        <f t="shared" si="68"/>
        <v>Antes de controles
Desde el cuadrante de probabilidad Improbable (2) e impacto Moderado (3)
Después de controles
Hasta el cuadrante de probabilidad Rara vez (1) e impacto Moderado (3)</v>
      </c>
      <c r="DN25" s="55" t="str">
        <f t="shared" si="69"/>
        <v xml:space="preserve">Antes de controles
Desde el cuadrante de probabilidad  e impacto 
Después de controles
Hasta el cuadrante de probabilidad  e impacto </v>
      </c>
    </row>
    <row r="26" spans="1:118" ht="409.5" customHeight="1" x14ac:dyDescent="0.3">
      <c r="A26" s="54" t="s">
        <v>65</v>
      </c>
      <c r="B26" s="101" t="s">
        <v>720</v>
      </c>
      <c r="C26" s="58" t="s">
        <v>40</v>
      </c>
      <c r="D26" s="56" t="s">
        <v>730</v>
      </c>
      <c r="E26" s="98" t="s">
        <v>64</v>
      </c>
      <c r="F26" s="98" t="s">
        <v>42</v>
      </c>
      <c r="G26" s="54" t="s">
        <v>731</v>
      </c>
      <c r="H26" s="54" t="s">
        <v>732</v>
      </c>
      <c r="I26" s="54" t="s">
        <v>733</v>
      </c>
      <c r="J26" s="54" t="s">
        <v>734</v>
      </c>
      <c r="K26" s="54" t="s">
        <v>375</v>
      </c>
      <c r="L26" s="54" t="s">
        <v>376</v>
      </c>
      <c r="M26" s="54" t="s">
        <v>721</v>
      </c>
      <c r="N26" s="100" t="s">
        <v>144</v>
      </c>
      <c r="O26" s="100" t="s">
        <v>104</v>
      </c>
      <c r="P26" s="100" t="s">
        <v>104</v>
      </c>
      <c r="Q26" s="100" t="s">
        <v>125</v>
      </c>
      <c r="R26" s="100" t="s">
        <v>104</v>
      </c>
      <c r="S26" s="100" t="s">
        <v>104</v>
      </c>
      <c r="T26" s="100" t="s">
        <v>125</v>
      </c>
      <c r="U26" s="100" t="s">
        <v>79</v>
      </c>
      <c r="V26" s="98" t="s">
        <v>81</v>
      </c>
      <c r="W26" s="54" t="s">
        <v>735</v>
      </c>
      <c r="X26" s="54" t="s">
        <v>736</v>
      </c>
      <c r="Y26" s="98" t="s">
        <v>418</v>
      </c>
      <c r="Z26" s="98" t="s">
        <v>418</v>
      </c>
      <c r="AA26" s="98" t="s">
        <v>418</v>
      </c>
      <c r="AB26" s="98" t="s">
        <v>61</v>
      </c>
      <c r="AC26" s="98" t="s">
        <v>85</v>
      </c>
      <c r="AD26" s="54" t="s">
        <v>722</v>
      </c>
      <c r="AE26" s="98" t="s">
        <v>378</v>
      </c>
      <c r="AF26" s="98" t="s">
        <v>378</v>
      </c>
      <c r="AG26" s="98" t="s">
        <v>378</v>
      </c>
      <c r="AH26" s="98" t="s">
        <v>61</v>
      </c>
      <c r="AI26" s="98" t="s">
        <v>85</v>
      </c>
      <c r="AJ26" s="100" t="s">
        <v>144</v>
      </c>
      <c r="AK26" s="100" t="s">
        <v>79</v>
      </c>
      <c r="AL26" s="98" t="s">
        <v>81</v>
      </c>
      <c r="AM26" s="54" t="s">
        <v>737</v>
      </c>
      <c r="AN26" s="98" t="s">
        <v>398</v>
      </c>
      <c r="AO26" s="54" t="s">
        <v>379</v>
      </c>
      <c r="AP26" s="54" t="s">
        <v>379</v>
      </c>
      <c r="AQ26" s="54" t="s">
        <v>379</v>
      </c>
      <c r="AR26" s="54" t="s">
        <v>379</v>
      </c>
      <c r="AS26" s="54" t="s">
        <v>379</v>
      </c>
      <c r="AT26" s="54" t="s">
        <v>723</v>
      </c>
      <c r="AU26" s="54" t="s">
        <v>724</v>
      </c>
      <c r="AV26" s="54" t="s">
        <v>725</v>
      </c>
      <c r="AW26" s="54" t="s">
        <v>726</v>
      </c>
      <c r="AX26" s="54" t="s">
        <v>727</v>
      </c>
      <c r="AY26" s="54" t="s">
        <v>738</v>
      </c>
      <c r="AZ26" s="54" t="s">
        <v>728</v>
      </c>
      <c r="BA26" s="54" t="s">
        <v>739</v>
      </c>
      <c r="BB26" s="71">
        <v>43496</v>
      </c>
      <c r="BC26" s="72" t="s">
        <v>380</v>
      </c>
      <c r="BD26" s="77" t="s">
        <v>543</v>
      </c>
      <c r="BE26" s="69">
        <v>43599</v>
      </c>
      <c r="BF26" s="78" t="s">
        <v>380</v>
      </c>
      <c r="BG26" s="74" t="s">
        <v>740</v>
      </c>
      <c r="BH26" s="69">
        <v>43759</v>
      </c>
      <c r="BI26" s="72" t="s">
        <v>414</v>
      </c>
      <c r="BJ26" s="77" t="s">
        <v>741</v>
      </c>
      <c r="BK26" s="69">
        <v>43896</v>
      </c>
      <c r="BL26" s="78" t="s">
        <v>530</v>
      </c>
      <c r="BM26" s="74" t="s">
        <v>742</v>
      </c>
      <c r="BN26" s="69">
        <v>44075</v>
      </c>
      <c r="BO26" s="72" t="s">
        <v>424</v>
      </c>
      <c r="BP26" s="77" t="s">
        <v>729</v>
      </c>
      <c r="BQ26" s="69">
        <v>44168</v>
      </c>
      <c r="BR26" s="78" t="s">
        <v>412</v>
      </c>
      <c r="BS26" s="74" t="s">
        <v>677</v>
      </c>
      <c r="BT26" s="69" t="s">
        <v>385</v>
      </c>
      <c r="BU26" s="72" t="s">
        <v>386</v>
      </c>
      <c r="BV26" s="77" t="s">
        <v>385</v>
      </c>
      <c r="BW26" s="69" t="s">
        <v>385</v>
      </c>
      <c r="BX26" s="78" t="s">
        <v>386</v>
      </c>
      <c r="BY26" s="74" t="s">
        <v>385</v>
      </c>
      <c r="BZ26" s="69" t="s">
        <v>385</v>
      </c>
      <c r="CA26" s="72" t="s">
        <v>386</v>
      </c>
      <c r="CB26" s="77" t="s">
        <v>385</v>
      </c>
      <c r="CC26" s="69" t="s">
        <v>385</v>
      </c>
      <c r="CD26" s="78" t="s">
        <v>386</v>
      </c>
      <c r="CE26" s="74" t="s">
        <v>385</v>
      </c>
      <c r="CF26" s="69" t="s">
        <v>385</v>
      </c>
      <c r="CG26" s="72" t="s">
        <v>386</v>
      </c>
      <c r="CH26" s="77" t="s">
        <v>385</v>
      </c>
      <c r="CI26" s="69" t="s">
        <v>385</v>
      </c>
      <c r="CJ26" s="78" t="s">
        <v>386</v>
      </c>
      <c r="CK26" s="80" t="s">
        <v>385</v>
      </c>
      <c r="CL26" s="164" t="str">
        <f>IFERROR(VLOOKUP(A26,Listas!$A$2:$B$23,2,FALSE),"")</f>
        <v>Alta Consejería para los Derechos de las Víctimas, la Paz y la Reconciliación</v>
      </c>
      <c r="CM26" s="165">
        <f t="shared" si="58"/>
        <v>1</v>
      </c>
      <c r="CN26" s="165">
        <f t="shared" si="59"/>
        <v>4</v>
      </c>
      <c r="CO26" s="165">
        <f t="shared" si="60"/>
        <v>1</v>
      </c>
      <c r="CP26" s="165">
        <f t="shared" si="61"/>
        <v>4</v>
      </c>
      <c r="CQ26" s="98">
        <f t="shared" si="4"/>
        <v>1</v>
      </c>
      <c r="CR26" s="98" t="str">
        <f t="shared" si="62"/>
        <v>Rara vez (1)</v>
      </c>
      <c r="CS26" s="98">
        <f t="shared" si="6"/>
        <v>4</v>
      </c>
      <c r="CT26" s="98" t="str">
        <f t="shared" si="63"/>
        <v>Mayor (4)</v>
      </c>
      <c r="CU26" s="98">
        <f t="shared" si="8"/>
        <v>1</v>
      </c>
      <c r="CV26" s="98" t="str">
        <f t="shared" si="64"/>
        <v>Rara vez (1)</v>
      </c>
      <c r="CW26" s="98">
        <f t="shared" si="10"/>
        <v>4</v>
      </c>
      <c r="CX26" s="98" t="str">
        <f t="shared" si="65"/>
        <v>Mayor (4)</v>
      </c>
      <c r="CY26" s="98" t="str">
        <f t="shared" si="66"/>
        <v>Antes de controles
Desde el cuadrante de probabilidad Rara vez (1) e impacto Mayor (4)
Después de controles
Hasta el cuadrante de probabilidad Rara vez (1) e impacto Mayor (4)</v>
      </c>
      <c r="DH26" s="98" t="str">
        <f t="shared" si="67"/>
        <v xml:space="preserve">Antes de controles
Desde el cuadrante de probabilidad  e impacto 
Después de controles
Hasta el cuadrante de probabilidad  e impacto </v>
      </c>
      <c r="DM26" s="170" t="str">
        <f t="shared" si="68"/>
        <v>Antes de controles
Desde el cuadrante de probabilidad Rara vez (1) e impacto Mayor (4)
Después de controles
Hasta el cuadrante de probabilidad Rara vez (1) e impacto Mayor (4)</v>
      </c>
      <c r="DN26" s="55" t="str">
        <f t="shared" si="69"/>
        <v xml:space="preserve">Antes de controles
Desde el cuadrante de probabilidad  e impacto 
Después de controles
Hasta el cuadrante de probabilidad  e impacto </v>
      </c>
    </row>
    <row r="27" spans="1:118" ht="409.5" customHeight="1" x14ac:dyDescent="0.3">
      <c r="A27" s="54" t="s">
        <v>186</v>
      </c>
      <c r="B27" s="101" t="s">
        <v>751</v>
      </c>
      <c r="C27" s="58" t="s">
        <v>94</v>
      </c>
      <c r="D27" s="56" t="s">
        <v>752</v>
      </c>
      <c r="E27" s="98" t="s">
        <v>64</v>
      </c>
      <c r="F27" s="98" t="s">
        <v>96</v>
      </c>
      <c r="G27" s="54" t="s">
        <v>753</v>
      </c>
      <c r="H27" s="54" t="s">
        <v>754</v>
      </c>
      <c r="I27" s="54" t="s">
        <v>755</v>
      </c>
      <c r="J27" s="54" t="s">
        <v>393</v>
      </c>
      <c r="K27" s="54" t="s">
        <v>375</v>
      </c>
      <c r="L27" s="54" t="s">
        <v>423</v>
      </c>
      <c r="M27" s="54" t="s">
        <v>743</v>
      </c>
      <c r="N27" s="100" t="s">
        <v>144</v>
      </c>
      <c r="O27" s="100" t="s">
        <v>125</v>
      </c>
      <c r="P27" s="100" t="s">
        <v>125</v>
      </c>
      <c r="Q27" s="100" t="s">
        <v>79</v>
      </c>
      <c r="R27" s="100" t="s">
        <v>145</v>
      </c>
      <c r="S27" s="100" t="s">
        <v>145</v>
      </c>
      <c r="T27" s="100" t="s">
        <v>125</v>
      </c>
      <c r="U27" s="100" t="s">
        <v>52</v>
      </c>
      <c r="V27" s="98" t="s">
        <v>54</v>
      </c>
      <c r="W27" s="54" t="s">
        <v>756</v>
      </c>
      <c r="X27" s="54" t="s">
        <v>744</v>
      </c>
      <c r="Y27" s="98" t="s">
        <v>524</v>
      </c>
      <c r="Z27" s="98" t="s">
        <v>524</v>
      </c>
      <c r="AA27" s="98" t="s">
        <v>524</v>
      </c>
      <c r="AB27" s="98" t="s">
        <v>61</v>
      </c>
      <c r="AC27" s="98" t="s">
        <v>85</v>
      </c>
      <c r="AD27" s="54" t="s">
        <v>757</v>
      </c>
      <c r="AE27" s="98" t="s">
        <v>417</v>
      </c>
      <c r="AF27" s="98" t="s">
        <v>417</v>
      </c>
      <c r="AG27" s="98" t="s">
        <v>417</v>
      </c>
      <c r="AH27" s="98" t="s">
        <v>61</v>
      </c>
      <c r="AI27" s="98" t="s">
        <v>60</v>
      </c>
      <c r="AJ27" s="100" t="s">
        <v>144</v>
      </c>
      <c r="AK27" s="100" t="s">
        <v>52</v>
      </c>
      <c r="AL27" s="98" t="s">
        <v>54</v>
      </c>
      <c r="AM27" s="54" t="s">
        <v>758</v>
      </c>
      <c r="AN27" s="98" t="s">
        <v>398</v>
      </c>
      <c r="AO27" s="54" t="s">
        <v>379</v>
      </c>
      <c r="AP27" s="54" t="s">
        <v>379</v>
      </c>
      <c r="AQ27" s="54" t="s">
        <v>379</v>
      </c>
      <c r="AR27" s="54" t="s">
        <v>379</v>
      </c>
      <c r="AS27" s="54" t="s">
        <v>379</v>
      </c>
      <c r="AT27" s="54" t="s">
        <v>745</v>
      </c>
      <c r="AU27" s="54" t="s">
        <v>746</v>
      </c>
      <c r="AV27" s="54" t="s">
        <v>759</v>
      </c>
      <c r="AW27" s="54" t="s">
        <v>747</v>
      </c>
      <c r="AX27" s="54" t="s">
        <v>748</v>
      </c>
      <c r="AY27" s="54" t="s">
        <v>760</v>
      </c>
      <c r="AZ27" s="54" t="s">
        <v>761</v>
      </c>
      <c r="BA27" s="54" t="s">
        <v>762</v>
      </c>
      <c r="BB27" s="71">
        <v>43593</v>
      </c>
      <c r="BC27" s="72" t="s">
        <v>380</v>
      </c>
      <c r="BD27" s="77" t="s">
        <v>763</v>
      </c>
      <c r="BE27" s="69">
        <v>43784</v>
      </c>
      <c r="BF27" s="78" t="s">
        <v>381</v>
      </c>
      <c r="BG27" s="74" t="s">
        <v>764</v>
      </c>
      <c r="BH27" s="69">
        <v>43895</v>
      </c>
      <c r="BI27" s="72" t="s">
        <v>410</v>
      </c>
      <c r="BJ27" s="77" t="s">
        <v>749</v>
      </c>
      <c r="BK27" s="69">
        <v>44062</v>
      </c>
      <c r="BL27" s="78" t="s">
        <v>469</v>
      </c>
      <c r="BM27" s="74" t="s">
        <v>750</v>
      </c>
      <c r="BN27" s="69">
        <v>44169</v>
      </c>
      <c r="BO27" s="72" t="s">
        <v>420</v>
      </c>
      <c r="BP27" s="77" t="s">
        <v>765</v>
      </c>
      <c r="BQ27" s="69" t="s">
        <v>385</v>
      </c>
      <c r="BR27" s="78" t="s">
        <v>386</v>
      </c>
      <c r="BS27" s="74" t="s">
        <v>385</v>
      </c>
      <c r="BT27" s="69" t="s">
        <v>385</v>
      </c>
      <c r="BU27" s="72" t="s">
        <v>386</v>
      </c>
      <c r="BV27" s="77" t="s">
        <v>385</v>
      </c>
      <c r="BW27" s="69" t="s">
        <v>385</v>
      </c>
      <c r="BX27" s="78" t="s">
        <v>386</v>
      </c>
      <c r="BY27" s="74" t="s">
        <v>385</v>
      </c>
      <c r="BZ27" s="69" t="s">
        <v>385</v>
      </c>
      <c r="CA27" s="72" t="s">
        <v>386</v>
      </c>
      <c r="CB27" s="77" t="s">
        <v>385</v>
      </c>
      <c r="CC27" s="69" t="s">
        <v>385</v>
      </c>
      <c r="CD27" s="78" t="s">
        <v>386</v>
      </c>
      <c r="CE27" s="74" t="s">
        <v>385</v>
      </c>
      <c r="CF27" s="69" t="s">
        <v>385</v>
      </c>
      <c r="CG27" s="72" t="s">
        <v>386</v>
      </c>
      <c r="CH27" s="77" t="s">
        <v>385</v>
      </c>
      <c r="CI27" s="69" t="s">
        <v>385</v>
      </c>
      <c r="CJ27" s="78" t="s">
        <v>386</v>
      </c>
      <c r="CK27" s="80" t="s">
        <v>385</v>
      </c>
      <c r="CL27" s="164" t="str">
        <f>IFERROR(VLOOKUP(A27,Listas!$A$2:$B$23,2,FALSE),"")</f>
        <v xml:space="preserve"> Oficina de Tecnologías de la Información y las Comunicaciones</v>
      </c>
      <c r="CM27" s="165">
        <f t="shared" si="58"/>
        <v>1</v>
      </c>
      <c r="CN27" s="165">
        <f t="shared" si="59"/>
        <v>5</v>
      </c>
      <c r="CO27" s="165">
        <f t="shared" si="60"/>
        <v>1</v>
      </c>
      <c r="CP27" s="165">
        <f t="shared" si="61"/>
        <v>5</v>
      </c>
      <c r="CQ27" s="98">
        <f t="shared" si="4"/>
        <v>1</v>
      </c>
      <c r="CR27" s="98" t="str">
        <f t="shared" si="62"/>
        <v>Rara vez (1)</v>
      </c>
      <c r="CS27" s="98">
        <f t="shared" si="6"/>
        <v>5</v>
      </c>
      <c r="CT27" s="98" t="str">
        <f t="shared" si="63"/>
        <v>Catastrófico (5)</v>
      </c>
      <c r="CU27" s="98">
        <f t="shared" si="8"/>
        <v>1</v>
      </c>
      <c r="CV27" s="98" t="str">
        <f t="shared" si="64"/>
        <v>Rara vez (1)</v>
      </c>
      <c r="CW27" s="98">
        <f t="shared" si="10"/>
        <v>5</v>
      </c>
      <c r="CX27" s="98" t="str">
        <f t="shared" si="65"/>
        <v>Catastrófico (5)</v>
      </c>
      <c r="CY27" s="98" t="str">
        <f t="shared" si="66"/>
        <v>Antes de controles
Desde el cuadrante de probabilidad Rara vez (1) e impacto Catastrófico (5)
Después de controles
Hasta el cuadrante de probabilidad Rara vez (1) e impacto Catastrófico (5)</v>
      </c>
      <c r="DH27" s="98" t="str">
        <f t="shared" si="67"/>
        <v xml:space="preserve">Antes de controles
Desde el cuadrante de probabilidad  e impacto 
Después de controles
Hasta el cuadrante de probabilidad  e impacto </v>
      </c>
      <c r="DM27" s="170" t="str">
        <f t="shared" si="68"/>
        <v>Antes de controles
Desde el cuadrante de probabilidad Rara vez (1) e impacto Catastrófico (5)
Después de controles
Hasta el cuadrante de probabilidad Rara vez (1) e impacto Catastrófico (5)</v>
      </c>
      <c r="DN27" s="55" t="str">
        <f t="shared" si="69"/>
        <v xml:space="preserve">Antes de controles
Desde el cuadrante de probabilidad  e impacto 
Después de controles
Hasta el cuadrante de probabilidad  e impacto </v>
      </c>
    </row>
    <row r="28" spans="1:118" ht="409.5" customHeight="1" x14ac:dyDescent="0.3">
      <c r="A28" s="54" t="s">
        <v>329</v>
      </c>
      <c r="B28" s="101" t="s">
        <v>770</v>
      </c>
      <c r="C28" s="58" t="s">
        <v>40</v>
      </c>
      <c r="D28" s="56" t="s">
        <v>771</v>
      </c>
      <c r="E28" s="98" t="s">
        <v>64</v>
      </c>
      <c r="F28" s="98" t="s">
        <v>42</v>
      </c>
      <c r="G28" s="54" t="s">
        <v>772</v>
      </c>
      <c r="H28" s="54" t="s">
        <v>391</v>
      </c>
      <c r="I28" s="54" t="s">
        <v>773</v>
      </c>
      <c r="J28" s="54" t="s">
        <v>774</v>
      </c>
      <c r="K28" s="54" t="s">
        <v>766</v>
      </c>
      <c r="L28" s="54" t="s">
        <v>423</v>
      </c>
      <c r="M28" s="54" t="s">
        <v>478</v>
      </c>
      <c r="N28" s="100" t="s">
        <v>144</v>
      </c>
      <c r="O28" s="100" t="s">
        <v>52</v>
      </c>
      <c r="P28" s="100" t="s">
        <v>79</v>
      </c>
      <c r="Q28" s="100" t="s">
        <v>52</v>
      </c>
      <c r="R28" s="100" t="s">
        <v>52</v>
      </c>
      <c r="S28" s="100" t="s">
        <v>145</v>
      </c>
      <c r="T28" s="100" t="s">
        <v>52</v>
      </c>
      <c r="U28" s="100" t="s">
        <v>52</v>
      </c>
      <c r="V28" s="98" t="s">
        <v>54</v>
      </c>
      <c r="W28" s="54" t="s">
        <v>775</v>
      </c>
      <c r="X28" s="54" t="s">
        <v>776</v>
      </c>
      <c r="Y28" s="98" t="s">
        <v>418</v>
      </c>
      <c r="Z28" s="98" t="s">
        <v>418</v>
      </c>
      <c r="AA28" s="98" t="s">
        <v>418</v>
      </c>
      <c r="AB28" s="98" t="s">
        <v>61</v>
      </c>
      <c r="AC28" s="98" t="s">
        <v>59</v>
      </c>
      <c r="AD28" s="54" t="s">
        <v>777</v>
      </c>
      <c r="AE28" s="98" t="s">
        <v>378</v>
      </c>
      <c r="AF28" s="98" t="s">
        <v>378</v>
      </c>
      <c r="AG28" s="98" t="s">
        <v>378</v>
      </c>
      <c r="AH28" s="98" t="s">
        <v>61</v>
      </c>
      <c r="AI28" s="98" t="s">
        <v>60</v>
      </c>
      <c r="AJ28" s="100" t="s">
        <v>144</v>
      </c>
      <c r="AK28" s="100" t="s">
        <v>52</v>
      </c>
      <c r="AL28" s="98" t="s">
        <v>54</v>
      </c>
      <c r="AM28" s="54" t="s">
        <v>778</v>
      </c>
      <c r="AN28" s="98" t="s">
        <v>398</v>
      </c>
      <c r="AO28" s="54" t="s">
        <v>379</v>
      </c>
      <c r="AP28" s="54" t="s">
        <v>379</v>
      </c>
      <c r="AQ28" s="54" t="s">
        <v>379</v>
      </c>
      <c r="AR28" s="54" t="s">
        <v>379</v>
      </c>
      <c r="AS28" s="54" t="s">
        <v>379</v>
      </c>
      <c r="AT28" s="54" t="s">
        <v>779</v>
      </c>
      <c r="AU28" s="54" t="s">
        <v>767</v>
      </c>
      <c r="AV28" s="54" t="s">
        <v>780</v>
      </c>
      <c r="AW28" s="54" t="s">
        <v>781</v>
      </c>
      <c r="AX28" s="54" t="s">
        <v>782</v>
      </c>
      <c r="AY28" s="54" t="s">
        <v>783</v>
      </c>
      <c r="AZ28" s="54" t="s">
        <v>768</v>
      </c>
      <c r="BA28" s="54" t="s">
        <v>784</v>
      </c>
      <c r="BB28" s="71">
        <v>43496</v>
      </c>
      <c r="BC28" s="72" t="s">
        <v>380</v>
      </c>
      <c r="BD28" s="77" t="s">
        <v>521</v>
      </c>
      <c r="BE28" s="69">
        <v>43593</v>
      </c>
      <c r="BF28" s="78" t="s">
        <v>380</v>
      </c>
      <c r="BG28" s="74" t="s">
        <v>785</v>
      </c>
      <c r="BH28" s="69">
        <v>43755</v>
      </c>
      <c r="BI28" s="72" t="s">
        <v>412</v>
      </c>
      <c r="BJ28" s="77" t="s">
        <v>786</v>
      </c>
      <c r="BK28" s="69">
        <v>43917</v>
      </c>
      <c r="BL28" s="78" t="s">
        <v>410</v>
      </c>
      <c r="BM28" s="74" t="s">
        <v>787</v>
      </c>
      <c r="BN28" s="69">
        <v>44022</v>
      </c>
      <c r="BO28" s="72" t="s">
        <v>383</v>
      </c>
      <c r="BP28" s="77" t="s">
        <v>769</v>
      </c>
      <c r="BQ28" s="69">
        <v>44084</v>
      </c>
      <c r="BR28" s="78" t="s">
        <v>384</v>
      </c>
      <c r="BS28" s="74" t="s">
        <v>788</v>
      </c>
      <c r="BT28" s="69">
        <v>44169</v>
      </c>
      <c r="BU28" s="72" t="s">
        <v>523</v>
      </c>
      <c r="BV28" s="77" t="s">
        <v>789</v>
      </c>
      <c r="BW28" s="69" t="s">
        <v>385</v>
      </c>
      <c r="BX28" s="78" t="s">
        <v>386</v>
      </c>
      <c r="BY28" s="74" t="s">
        <v>385</v>
      </c>
      <c r="BZ28" s="69" t="s">
        <v>385</v>
      </c>
      <c r="CA28" s="72" t="s">
        <v>386</v>
      </c>
      <c r="CB28" s="77" t="s">
        <v>385</v>
      </c>
      <c r="CC28" s="69" t="s">
        <v>385</v>
      </c>
      <c r="CD28" s="78" t="s">
        <v>386</v>
      </c>
      <c r="CE28" s="74" t="s">
        <v>385</v>
      </c>
      <c r="CF28" s="69" t="s">
        <v>385</v>
      </c>
      <c r="CG28" s="72" t="s">
        <v>386</v>
      </c>
      <c r="CH28" s="77" t="s">
        <v>385</v>
      </c>
      <c r="CI28" s="69" t="s">
        <v>385</v>
      </c>
      <c r="CJ28" s="78" t="s">
        <v>386</v>
      </c>
      <c r="CK28" s="80" t="s">
        <v>385</v>
      </c>
      <c r="CL28" s="164" t="str">
        <f>IFERROR(VLOOKUP(A28,Listas!$A$2:$B$23,2,FALSE),"")</f>
        <v>Dirección de Contratación</v>
      </c>
      <c r="CM28" s="165">
        <f t="shared" ref="CM28:CM30" si="70">_xlfn.NUMBERVALUE(MID(N28,LEN(N28)-1,1))</f>
        <v>1</v>
      </c>
      <c r="CN28" s="165">
        <f t="shared" ref="CN28:CN30" si="71">_xlfn.NUMBERVALUE(MID(U28,LEN(U28)-1,1))</f>
        <v>5</v>
      </c>
      <c r="CO28" s="165">
        <f t="shared" ref="CO28:CO30" si="72">_xlfn.NUMBERVALUE(MID(AJ28,LEN(AJ28)-1,1))</f>
        <v>1</v>
      </c>
      <c r="CP28" s="165">
        <f t="shared" ref="CP28:CP30" si="73">_xlfn.NUMBERVALUE(MID(AK28,LEN(AK28)-1,1))</f>
        <v>5</v>
      </c>
      <c r="CQ28" s="98">
        <f t="shared" si="4"/>
        <v>1</v>
      </c>
      <c r="CR28" s="98" t="str">
        <f t="shared" si="62"/>
        <v>Rara vez (1)</v>
      </c>
      <c r="CS28" s="98">
        <f t="shared" si="6"/>
        <v>5</v>
      </c>
      <c r="CT28" s="98" t="str">
        <f t="shared" si="63"/>
        <v>Catastrófico (5)</v>
      </c>
      <c r="CU28" s="98">
        <f t="shared" si="8"/>
        <v>1</v>
      </c>
      <c r="CV28" s="98" t="str">
        <f t="shared" si="64"/>
        <v>Rara vez (1)</v>
      </c>
      <c r="CW28" s="98">
        <f t="shared" si="10"/>
        <v>5</v>
      </c>
      <c r="CX28" s="98" t="str">
        <f t="shared" si="65"/>
        <v>Catastrófico (5)</v>
      </c>
      <c r="CY28" s="98" t="str">
        <f t="shared" si="66"/>
        <v>Antes de controles
Desde el cuadrante de probabilidad Rara vez (1) e impacto Catastrófico (5)
Después de controles
Hasta el cuadrante de probabilidad Rara vez (1) e impacto Catastrófico (5)</v>
      </c>
      <c r="DH28" s="98" t="str">
        <f t="shared" si="67"/>
        <v xml:space="preserve">Antes de controles
Desde el cuadrante de probabilidad  e impacto 
Después de controles
Hasta el cuadrante de probabilidad  e impacto </v>
      </c>
      <c r="DM28" s="170" t="str">
        <f t="shared" ref="DM28:DM30" si="74">IF(A28="","",CY28)</f>
        <v>Antes de controles
Desde el cuadrante de probabilidad Rara vez (1) e impacto Catastrófico (5)
Después de controles
Hasta el cuadrante de probabilidad Rara vez (1) e impacto Catastrófico (5)</v>
      </c>
      <c r="DN28" s="55" t="str">
        <f t="shared" ref="DN28:DN30" si="75">IF(A28="","",DH28)</f>
        <v xml:space="preserve">Antes de controles
Desde el cuadrante de probabilidad  e impacto 
Después de controles
Hasta el cuadrante de probabilidad  e impacto </v>
      </c>
    </row>
    <row r="29" spans="1:118" ht="409.5" customHeight="1" x14ac:dyDescent="0.3">
      <c r="A29" s="54" t="s">
        <v>329</v>
      </c>
      <c r="B29" s="101" t="s">
        <v>790</v>
      </c>
      <c r="C29" s="58" t="s">
        <v>116</v>
      </c>
      <c r="D29" s="56" t="s">
        <v>791</v>
      </c>
      <c r="E29" s="98" t="s">
        <v>64</v>
      </c>
      <c r="F29" s="98" t="s">
        <v>42</v>
      </c>
      <c r="G29" s="54" t="s">
        <v>792</v>
      </c>
      <c r="H29" s="54" t="s">
        <v>793</v>
      </c>
      <c r="I29" s="54" t="s">
        <v>794</v>
      </c>
      <c r="J29" s="54" t="s">
        <v>774</v>
      </c>
      <c r="K29" s="54" t="s">
        <v>766</v>
      </c>
      <c r="L29" s="54" t="s">
        <v>423</v>
      </c>
      <c r="M29" s="54" t="s">
        <v>795</v>
      </c>
      <c r="N29" s="100" t="s">
        <v>144</v>
      </c>
      <c r="O29" s="100" t="s">
        <v>52</v>
      </c>
      <c r="P29" s="100" t="s">
        <v>79</v>
      </c>
      <c r="Q29" s="100" t="s">
        <v>52</v>
      </c>
      <c r="R29" s="100" t="s">
        <v>52</v>
      </c>
      <c r="S29" s="100" t="s">
        <v>145</v>
      </c>
      <c r="T29" s="100" t="s">
        <v>52</v>
      </c>
      <c r="U29" s="100" t="s">
        <v>52</v>
      </c>
      <c r="V29" s="98" t="s">
        <v>54</v>
      </c>
      <c r="W29" s="54" t="s">
        <v>796</v>
      </c>
      <c r="X29" s="54" t="s">
        <v>797</v>
      </c>
      <c r="Y29" s="98" t="s">
        <v>378</v>
      </c>
      <c r="Z29" s="98" t="s">
        <v>378</v>
      </c>
      <c r="AA29" s="98" t="s">
        <v>378</v>
      </c>
      <c r="AB29" s="98" t="s">
        <v>61</v>
      </c>
      <c r="AC29" s="98" t="s">
        <v>85</v>
      </c>
      <c r="AD29" s="54" t="s">
        <v>798</v>
      </c>
      <c r="AE29" s="98" t="s">
        <v>378</v>
      </c>
      <c r="AF29" s="98" t="s">
        <v>378</v>
      </c>
      <c r="AG29" s="98" t="s">
        <v>378</v>
      </c>
      <c r="AH29" s="98" t="s">
        <v>61</v>
      </c>
      <c r="AI29" s="98" t="s">
        <v>60</v>
      </c>
      <c r="AJ29" s="100" t="s">
        <v>144</v>
      </c>
      <c r="AK29" s="100" t="s">
        <v>52</v>
      </c>
      <c r="AL29" s="98" t="s">
        <v>54</v>
      </c>
      <c r="AM29" s="54" t="s">
        <v>799</v>
      </c>
      <c r="AN29" s="98" t="s">
        <v>398</v>
      </c>
      <c r="AO29" s="54" t="s">
        <v>379</v>
      </c>
      <c r="AP29" s="54" t="s">
        <v>379</v>
      </c>
      <c r="AQ29" s="54" t="s">
        <v>379</v>
      </c>
      <c r="AR29" s="54" t="s">
        <v>379</v>
      </c>
      <c r="AS29" s="54" t="s">
        <v>379</v>
      </c>
      <c r="AT29" s="54" t="s">
        <v>800</v>
      </c>
      <c r="AU29" s="54" t="s">
        <v>801</v>
      </c>
      <c r="AV29" s="54" t="s">
        <v>802</v>
      </c>
      <c r="AW29" s="54" t="s">
        <v>803</v>
      </c>
      <c r="AX29" s="54" t="s">
        <v>804</v>
      </c>
      <c r="AY29" s="54" t="s">
        <v>805</v>
      </c>
      <c r="AZ29" s="54" t="s">
        <v>768</v>
      </c>
      <c r="BA29" s="54" t="s">
        <v>806</v>
      </c>
      <c r="BB29" s="71">
        <v>43496</v>
      </c>
      <c r="BC29" s="72" t="s">
        <v>380</v>
      </c>
      <c r="BD29" s="77" t="s">
        <v>521</v>
      </c>
      <c r="BE29" s="69">
        <v>43594</v>
      </c>
      <c r="BF29" s="78" t="s">
        <v>380</v>
      </c>
      <c r="BG29" s="74" t="s">
        <v>785</v>
      </c>
      <c r="BH29" s="69">
        <v>43917</v>
      </c>
      <c r="BI29" s="72" t="s">
        <v>410</v>
      </c>
      <c r="BJ29" s="77" t="s">
        <v>807</v>
      </c>
      <c r="BK29" s="69">
        <v>44022</v>
      </c>
      <c r="BL29" s="78" t="s">
        <v>383</v>
      </c>
      <c r="BM29" s="74" t="s">
        <v>769</v>
      </c>
      <c r="BN29" s="69">
        <v>44169</v>
      </c>
      <c r="BO29" s="72" t="s">
        <v>427</v>
      </c>
      <c r="BP29" s="77" t="s">
        <v>808</v>
      </c>
      <c r="BQ29" s="69" t="s">
        <v>385</v>
      </c>
      <c r="BR29" s="78" t="s">
        <v>386</v>
      </c>
      <c r="BS29" s="74" t="s">
        <v>385</v>
      </c>
      <c r="BT29" s="69" t="s">
        <v>385</v>
      </c>
      <c r="BU29" s="72" t="s">
        <v>386</v>
      </c>
      <c r="BV29" s="77" t="s">
        <v>385</v>
      </c>
      <c r="BW29" s="69" t="s">
        <v>385</v>
      </c>
      <c r="BX29" s="78" t="s">
        <v>386</v>
      </c>
      <c r="BY29" s="74" t="s">
        <v>385</v>
      </c>
      <c r="BZ29" s="69" t="s">
        <v>385</v>
      </c>
      <c r="CA29" s="72" t="s">
        <v>386</v>
      </c>
      <c r="CB29" s="77" t="s">
        <v>385</v>
      </c>
      <c r="CC29" s="69" t="s">
        <v>385</v>
      </c>
      <c r="CD29" s="78" t="s">
        <v>386</v>
      </c>
      <c r="CE29" s="74" t="s">
        <v>385</v>
      </c>
      <c r="CF29" s="69" t="s">
        <v>385</v>
      </c>
      <c r="CG29" s="72" t="s">
        <v>386</v>
      </c>
      <c r="CH29" s="77" t="s">
        <v>385</v>
      </c>
      <c r="CI29" s="69" t="s">
        <v>385</v>
      </c>
      <c r="CJ29" s="78" t="s">
        <v>386</v>
      </c>
      <c r="CK29" s="80" t="s">
        <v>385</v>
      </c>
      <c r="CL29" s="164" t="str">
        <f>IFERROR(VLOOKUP(A29,Listas!$A$2:$B$23,2,FALSE),"")</f>
        <v>Dirección de Contratación</v>
      </c>
      <c r="CM29" s="165">
        <f t="shared" si="70"/>
        <v>1</v>
      </c>
      <c r="CN29" s="165">
        <f t="shared" si="71"/>
        <v>5</v>
      </c>
      <c r="CO29" s="165">
        <f t="shared" si="72"/>
        <v>1</v>
      </c>
      <c r="CP29" s="165">
        <f t="shared" si="73"/>
        <v>5</v>
      </c>
      <c r="CQ29" s="98">
        <f t="shared" si="4"/>
        <v>1</v>
      </c>
      <c r="CR29" s="98" t="str">
        <f t="shared" si="62"/>
        <v>Rara vez (1)</v>
      </c>
      <c r="CS29" s="98">
        <f t="shared" si="6"/>
        <v>5</v>
      </c>
      <c r="CT29" s="98" t="str">
        <f t="shared" si="63"/>
        <v>Catastrófico (5)</v>
      </c>
      <c r="CU29" s="98">
        <f t="shared" si="8"/>
        <v>1</v>
      </c>
      <c r="CV29" s="98" t="str">
        <f t="shared" si="64"/>
        <v>Rara vez (1)</v>
      </c>
      <c r="CW29" s="98">
        <f t="shared" si="10"/>
        <v>5</v>
      </c>
      <c r="CX29" s="98" t="str">
        <f t="shared" si="65"/>
        <v>Catastrófico (5)</v>
      </c>
      <c r="CY29" s="98" t="str">
        <f t="shared" si="66"/>
        <v>Antes de controles
Desde el cuadrante de probabilidad Rara vez (1) e impacto Catastrófico (5)
Después de controles
Hasta el cuadrante de probabilidad Rara vez (1) e impacto Catastrófico (5)</v>
      </c>
      <c r="DH29" s="98" t="str">
        <f t="shared" si="67"/>
        <v xml:space="preserve">Antes de controles
Desde el cuadrante de probabilidad  e impacto 
Después de controles
Hasta el cuadrante de probabilidad  e impacto </v>
      </c>
      <c r="DM29" s="170" t="str">
        <f t="shared" si="74"/>
        <v>Antes de controles
Desde el cuadrante de probabilidad Rara vez (1) e impacto Catastrófico (5)
Después de controles
Hasta el cuadrante de probabilidad Rara vez (1) e impacto Catastrófico (5)</v>
      </c>
      <c r="DN29" s="55" t="str">
        <f t="shared" si="75"/>
        <v xml:space="preserve">Antes de controles
Desde el cuadrante de probabilidad  e impacto 
Después de controles
Hasta el cuadrante de probabilidad  e impacto </v>
      </c>
    </row>
    <row r="30" spans="1:118" ht="409.5" customHeight="1" x14ac:dyDescent="0.3">
      <c r="A30" s="54" t="s">
        <v>330</v>
      </c>
      <c r="B30" s="101" t="s">
        <v>810</v>
      </c>
      <c r="C30" s="58" t="s">
        <v>40</v>
      </c>
      <c r="D30" s="56" t="s">
        <v>811</v>
      </c>
      <c r="E30" s="98" t="s">
        <v>64</v>
      </c>
      <c r="F30" s="98" t="s">
        <v>42</v>
      </c>
      <c r="G30" s="154" t="s">
        <v>812</v>
      </c>
      <c r="H30" s="54" t="s">
        <v>619</v>
      </c>
      <c r="I30" s="54" t="s">
        <v>813</v>
      </c>
      <c r="J30" s="54" t="s">
        <v>393</v>
      </c>
      <c r="K30" s="54" t="s">
        <v>375</v>
      </c>
      <c r="L30" s="54" t="s">
        <v>423</v>
      </c>
      <c r="M30" s="54" t="s">
        <v>531</v>
      </c>
      <c r="N30" s="100" t="s">
        <v>144</v>
      </c>
      <c r="O30" s="100" t="s">
        <v>145</v>
      </c>
      <c r="P30" s="100" t="s">
        <v>125</v>
      </c>
      <c r="Q30" s="100" t="s">
        <v>104</v>
      </c>
      <c r="R30" s="100" t="s">
        <v>145</v>
      </c>
      <c r="S30" s="100" t="s">
        <v>125</v>
      </c>
      <c r="T30" s="100" t="s">
        <v>125</v>
      </c>
      <c r="U30" s="100" t="s">
        <v>79</v>
      </c>
      <c r="V30" s="98" t="s">
        <v>81</v>
      </c>
      <c r="W30" s="54" t="s">
        <v>814</v>
      </c>
      <c r="X30" s="54" t="s">
        <v>815</v>
      </c>
      <c r="Y30" s="98" t="s">
        <v>418</v>
      </c>
      <c r="Z30" s="98" t="s">
        <v>418</v>
      </c>
      <c r="AA30" s="98" t="s">
        <v>418</v>
      </c>
      <c r="AB30" s="98" t="s">
        <v>61</v>
      </c>
      <c r="AC30" s="98" t="s">
        <v>59</v>
      </c>
      <c r="AD30" s="54" t="s">
        <v>816</v>
      </c>
      <c r="AE30" s="98" t="s">
        <v>418</v>
      </c>
      <c r="AF30" s="98" t="s">
        <v>418</v>
      </c>
      <c r="AG30" s="98" t="s">
        <v>418</v>
      </c>
      <c r="AH30" s="98" t="s">
        <v>61</v>
      </c>
      <c r="AI30" s="98" t="s">
        <v>60</v>
      </c>
      <c r="AJ30" s="100" t="s">
        <v>144</v>
      </c>
      <c r="AK30" s="100" t="s">
        <v>79</v>
      </c>
      <c r="AL30" s="98" t="s">
        <v>81</v>
      </c>
      <c r="AM30" s="54" t="s">
        <v>817</v>
      </c>
      <c r="AN30" s="98" t="s">
        <v>398</v>
      </c>
      <c r="AO30" s="54" t="s">
        <v>379</v>
      </c>
      <c r="AP30" s="54" t="s">
        <v>379</v>
      </c>
      <c r="AQ30" s="54" t="s">
        <v>379</v>
      </c>
      <c r="AR30" s="54" t="s">
        <v>379</v>
      </c>
      <c r="AS30" s="54" t="s">
        <v>379</v>
      </c>
      <c r="AT30" s="54" t="s">
        <v>818</v>
      </c>
      <c r="AU30" s="54" t="s">
        <v>819</v>
      </c>
      <c r="AV30" s="54" t="s">
        <v>820</v>
      </c>
      <c r="AW30" s="54" t="s">
        <v>821</v>
      </c>
      <c r="AX30" s="54" t="s">
        <v>822</v>
      </c>
      <c r="AY30" s="54" t="s">
        <v>823</v>
      </c>
      <c r="AZ30" s="54" t="s">
        <v>824</v>
      </c>
      <c r="BA30" s="54" t="s">
        <v>825</v>
      </c>
      <c r="BB30" s="71">
        <v>43353</v>
      </c>
      <c r="BC30" s="72" t="s">
        <v>380</v>
      </c>
      <c r="BD30" s="77" t="s">
        <v>809</v>
      </c>
      <c r="BE30" s="69">
        <v>43593</v>
      </c>
      <c r="BF30" s="78" t="s">
        <v>380</v>
      </c>
      <c r="BG30" s="74" t="s">
        <v>826</v>
      </c>
      <c r="BH30" s="69">
        <v>43763</v>
      </c>
      <c r="BI30" s="72" t="s">
        <v>427</v>
      </c>
      <c r="BJ30" s="77" t="s">
        <v>827</v>
      </c>
      <c r="BK30" s="69">
        <v>43895</v>
      </c>
      <c r="BL30" s="78" t="s">
        <v>522</v>
      </c>
      <c r="BM30" s="74" t="s">
        <v>828</v>
      </c>
      <c r="BN30" s="69">
        <v>44074</v>
      </c>
      <c r="BO30" s="72" t="s">
        <v>424</v>
      </c>
      <c r="BP30" s="77" t="s">
        <v>829</v>
      </c>
      <c r="BQ30" s="69">
        <v>44167</v>
      </c>
      <c r="BR30" s="78" t="s">
        <v>412</v>
      </c>
      <c r="BS30" s="74" t="s">
        <v>830</v>
      </c>
      <c r="BT30" s="69" t="s">
        <v>385</v>
      </c>
      <c r="BU30" s="72" t="s">
        <v>386</v>
      </c>
      <c r="BV30" s="77" t="s">
        <v>385</v>
      </c>
      <c r="BW30" s="69" t="s">
        <v>385</v>
      </c>
      <c r="BX30" s="78" t="s">
        <v>386</v>
      </c>
      <c r="BY30" s="74" t="s">
        <v>385</v>
      </c>
      <c r="BZ30" s="69" t="s">
        <v>385</v>
      </c>
      <c r="CA30" s="72" t="s">
        <v>386</v>
      </c>
      <c r="CB30" s="77" t="s">
        <v>385</v>
      </c>
      <c r="CC30" s="69" t="s">
        <v>385</v>
      </c>
      <c r="CD30" s="78" t="s">
        <v>386</v>
      </c>
      <c r="CE30" s="74" t="s">
        <v>385</v>
      </c>
      <c r="CF30" s="69" t="s">
        <v>385</v>
      </c>
      <c r="CG30" s="72" t="s">
        <v>386</v>
      </c>
      <c r="CH30" s="77" t="s">
        <v>385</v>
      </c>
      <c r="CI30" s="69" t="s">
        <v>385</v>
      </c>
      <c r="CJ30" s="78" t="s">
        <v>386</v>
      </c>
      <c r="CK30" s="80" t="s">
        <v>385</v>
      </c>
      <c r="CL30" s="164" t="str">
        <f>IFERROR(VLOOKUP(A30,Listas!$A$2:$B$23,2,FALSE),"")</f>
        <v xml:space="preserve"> Oficina de Control Interno Disciplinario</v>
      </c>
      <c r="CM30" s="165">
        <f t="shared" si="70"/>
        <v>1</v>
      </c>
      <c r="CN30" s="165">
        <f t="shared" si="71"/>
        <v>4</v>
      </c>
      <c r="CO30" s="165">
        <f t="shared" si="72"/>
        <v>1</v>
      </c>
      <c r="CP30" s="165">
        <f t="shared" si="73"/>
        <v>4</v>
      </c>
      <c r="CQ30" s="98">
        <f t="shared" si="4"/>
        <v>1</v>
      </c>
      <c r="CR30" s="98" t="str">
        <f t="shared" si="62"/>
        <v>Rara vez (1)</v>
      </c>
      <c r="CS30" s="98">
        <f t="shared" si="6"/>
        <v>4</v>
      </c>
      <c r="CT30" s="98" t="str">
        <f t="shared" si="63"/>
        <v>Mayor (4)</v>
      </c>
      <c r="CU30" s="98">
        <f t="shared" si="8"/>
        <v>1</v>
      </c>
      <c r="CV30" s="98" t="str">
        <f t="shared" si="64"/>
        <v>Rara vez (1)</v>
      </c>
      <c r="CW30" s="98">
        <f t="shared" si="10"/>
        <v>4</v>
      </c>
      <c r="CX30" s="98" t="str">
        <f t="shared" si="65"/>
        <v>Mayor (4)</v>
      </c>
      <c r="CY30" s="98" t="str">
        <f t="shared" si="66"/>
        <v>Antes de controles
Desde el cuadrante de probabilidad Rara vez (1) e impacto Mayor (4)
Después de controles
Hasta el cuadrante de probabilidad Rara vez (1) e impacto Mayor (4)</v>
      </c>
      <c r="DH30" s="98" t="str">
        <f t="shared" si="67"/>
        <v xml:space="preserve">Antes de controles
Desde el cuadrante de probabilidad  e impacto 
Después de controles
Hasta el cuadrante de probabilidad  e impacto </v>
      </c>
      <c r="DM30" s="170" t="str">
        <f t="shared" si="74"/>
        <v>Antes de controles
Desde el cuadrante de probabilidad Rara vez (1) e impacto Mayor (4)
Después de controles
Hasta el cuadrante de probabilidad Rara vez (1) e impacto Mayor (4)</v>
      </c>
      <c r="DN30" s="55" t="str">
        <f t="shared" si="75"/>
        <v xml:space="preserve">Antes de controles
Desde el cuadrante de probabilidad  e impacto 
Después de controles
Hasta el cuadrante de probabilidad  e impacto </v>
      </c>
    </row>
    <row r="31" spans="1:118" ht="409.5" customHeight="1" x14ac:dyDescent="0.3">
      <c r="A31" s="54" t="s">
        <v>159</v>
      </c>
      <c r="B31" s="101" t="s">
        <v>834</v>
      </c>
      <c r="C31" s="58" t="s">
        <v>68</v>
      </c>
      <c r="D31" s="56" t="s">
        <v>838</v>
      </c>
      <c r="E31" s="98" t="s">
        <v>64</v>
      </c>
      <c r="F31" s="98" t="s">
        <v>136</v>
      </c>
      <c r="G31" s="54" t="s">
        <v>839</v>
      </c>
      <c r="H31" s="54" t="s">
        <v>840</v>
      </c>
      <c r="I31" s="54" t="s">
        <v>841</v>
      </c>
      <c r="J31" s="54" t="s">
        <v>556</v>
      </c>
      <c r="K31" s="54" t="s">
        <v>831</v>
      </c>
      <c r="L31" s="54" t="s">
        <v>423</v>
      </c>
      <c r="M31" s="54" t="s">
        <v>416</v>
      </c>
      <c r="N31" s="100" t="s">
        <v>144</v>
      </c>
      <c r="O31" s="100" t="s">
        <v>125</v>
      </c>
      <c r="P31" s="100" t="s">
        <v>125</v>
      </c>
      <c r="Q31" s="100" t="s">
        <v>125</v>
      </c>
      <c r="R31" s="100" t="s">
        <v>125</v>
      </c>
      <c r="S31" s="100" t="s">
        <v>145</v>
      </c>
      <c r="T31" s="100" t="s">
        <v>125</v>
      </c>
      <c r="U31" s="100" t="s">
        <v>104</v>
      </c>
      <c r="V31" s="98" t="s">
        <v>105</v>
      </c>
      <c r="W31" s="54" t="s">
        <v>842</v>
      </c>
      <c r="X31" s="54" t="s">
        <v>843</v>
      </c>
      <c r="Y31" s="98" t="s">
        <v>436</v>
      </c>
      <c r="Z31" s="98" t="s">
        <v>844</v>
      </c>
      <c r="AA31" s="98" t="s">
        <v>844</v>
      </c>
      <c r="AB31" s="98" t="s">
        <v>110</v>
      </c>
      <c r="AC31" s="98" t="s">
        <v>85</v>
      </c>
      <c r="AD31" s="54" t="s">
        <v>845</v>
      </c>
      <c r="AE31" s="98" t="s">
        <v>418</v>
      </c>
      <c r="AF31" s="98" t="s">
        <v>846</v>
      </c>
      <c r="AG31" s="98" t="s">
        <v>846</v>
      </c>
      <c r="AH31" s="98" t="s">
        <v>110</v>
      </c>
      <c r="AI31" s="98" t="s">
        <v>85</v>
      </c>
      <c r="AJ31" s="100" t="s">
        <v>144</v>
      </c>
      <c r="AK31" s="100" t="s">
        <v>104</v>
      </c>
      <c r="AL31" s="98" t="s">
        <v>105</v>
      </c>
      <c r="AM31" s="54" t="s">
        <v>847</v>
      </c>
      <c r="AN31" s="98" t="s">
        <v>398</v>
      </c>
      <c r="AO31" s="54" t="s">
        <v>848</v>
      </c>
      <c r="AP31" s="54" t="s">
        <v>849</v>
      </c>
      <c r="AQ31" s="54" t="s">
        <v>850</v>
      </c>
      <c r="AR31" s="54" t="s">
        <v>851</v>
      </c>
      <c r="AS31" s="54" t="s">
        <v>852</v>
      </c>
      <c r="AT31" s="54" t="s">
        <v>853</v>
      </c>
      <c r="AU31" s="54" t="s">
        <v>854</v>
      </c>
      <c r="AV31" s="54" t="s">
        <v>855</v>
      </c>
      <c r="AW31" s="54" t="s">
        <v>856</v>
      </c>
      <c r="AX31" s="54" t="s">
        <v>857</v>
      </c>
      <c r="AY31" s="54" t="s">
        <v>858</v>
      </c>
      <c r="AZ31" s="54" t="s">
        <v>859</v>
      </c>
      <c r="BA31" s="54" t="s">
        <v>860</v>
      </c>
      <c r="BB31" s="71">
        <v>43496</v>
      </c>
      <c r="BC31" s="72" t="s">
        <v>380</v>
      </c>
      <c r="BD31" s="77" t="s">
        <v>521</v>
      </c>
      <c r="BE31" s="69">
        <v>43594</v>
      </c>
      <c r="BF31" s="78" t="s">
        <v>380</v>
      </c>
      <c r="BG31" s="74" t="s">
        <v>832</v>
      </c>
      <c r="BH31" s="69">
        <v>43998</v>
      </c>
      <c r="BI31" s="72" t="s">
        <v>380</v>
      </c>
      <c r="BJ31" s="77" t="s">
        <v>861</v>
      </c>
      <c r="BK31" s="69">
        <v>44076</v>
      </c>
      <c r="BL31" s="78" t="s">
        <v>424</v>
      </c>
      <c r="BM31" s="74" t="s">
        <v>837</v>
      </c>
      <c r="BN31" s="69">
        <v>44168</v>
      </c>
      <c r="BO31" s="72" t="s">
        <v>380</v>
      </c>
      <c r="BP31" s="77" t="s">
        <v>836</v>
      </c>
      <c r="BQ31" s="69" t="s">
        <v>385</v>
      </c>
      <c r="BR31" s="78" t="s">
        <v>386</v>
      </c>
      <c r="BS31" s="74" t="s">
        <v>385</v>
      </c>
      <c r="BT31" s="69" t="s">
        <v>385</v>
      </c>
      <c r="BU31" s="72" t="s">
        <v>386</v>
      </c>
      <c r="BV31" s="77" t="s">
        <v>385</v>
      </c>
      <c r="BW31" s="69" t="s">
        <v>385</v>
      </c>
      <c r="BX31" s="78" t="s">
        <v>386</v>
      </c>
      <c r="BY31" s="74" t="s">
        <v>385</v>
      </c>
      <c r="BZ31" s="69" t="s">
        <v>385</v>
      </c>
      <c r="CA31" s="72" t="s">
        <v>386</v>
      </c>
      <c r="CB31" s="77" t="s">
        <v>385</v>
      </c>
      <c r="CC31" s="69" t="s">
        <v>385</v>
      </c>
      <c r="CD31" s="78" t="s">
        <v>386</v>
      </c>
      <c r="CE31" s="74" t="s">
        <v>385</v>
      </c>
      <c r="CF31" s="69" t="s">
        <v>385</v>
      </c>
      <c r="CG31" s="72" t="s">
        <v>386</v>
      </c>
      <c r="CH31" s="77" t="s">
        <v>385</v>
      </c>
      <c r="CI31" s="69" t="s">
        <v>385</v>
      </c>
      <c r="CJ31" s="78" t="s">
        <v>386</v>
      </c>
      <c r="CK31" s="80" t="s">
        <v>385</v>
      </c>
      <c r="CL31" s="164" t="str">
        <f>IFERROR(VLOOKUP(A31,Listas!$A$2:$B$23,2,FALSE),"")</f>
        <v>Subdirección de Imprenta Distrital</v>
      </c>
      <c r="CM31" s="165">
        <f t="shared" ref="CM31:CM32" si="76">_xlfn.NUMBERVALUE(MID(N31,LEN(N31)-1,1))</f>
        <v>1</v>
      </c>
      <c r="CN31" s="165">
        <f t="shared" ref="CN31:CN32" si="77">_xlfn.NUMBERVALUE(MID(U31,LEN(U31)-1,1))</f>
        <v>3</v>
      </c>
      <c r="CO31" s="165">
        <f t="shared" ref="CO31:CO32" si="78">_xlfn.NUMBERVALUE(MID(AJ31,LEN(AJ31)-1,1))</f>
        <v>1</v>
      </c>
      <c r="CP31" s="165">
        <f t="shared" ref="CP31:CP32" si="79">_xlfn.NUMBERVALUE(MID(AK31,LEN(AK31)-1,1))</f>
        <v>3</v>
      </c>
      <c r="CQ31" s="98">
        <f t="shared" si="4"/>
        <v>1</v>
      </c>
      <c r="CR31" s="98" t="str">
        <f t="shared" ref="CR31:CR35" si="80">IF(CQ31="","",IF(CQ31=1,"Rara vez (1)",IF(CQ31=2,"Improbable (2)",IF(CQ31=3,"Posible (3)",IF(CQ31=4,"Probable (4)",IF(CQ31=5,"Casi seguro (5)",""))))))</f>
        <v>Rara vez (1)</v>
      </c>
      <c r="CS31" s="98">
        <f t="shared" si="6"/>
        <v>3</v>
      </c>
      <c r="CT31" s="98" t="str">
        <f t="shared" ref="CT31:CT35" si="81">IF(CS31="","",IF(CS31=1,"Insignificante (1)",IF(CS31=2,"Menor (2)",IF(CS31=3,"Moderado (3)",IF(CS31=4,"Mayor (4)",IF(CS31=5,"Catastrófico (5)",""))))))</f>
        <v>Moderado (3)</v>
      </c>
      <c r="CU31" s="98">
        <f t="shared" si="8"/>
        <v>1</v>
      </c>
      <c r="CV31" s="98" t="str">
        <f t="shared" ref="CV31:CV35" si="82">IF(CU31="","",IF(CU31=1,"Rara vez (1)",IF(CU31=2,"Improbable (2)",IF(CU31=3,"Posible (3)",IF(CU31=4,"Probable (4)",IF(CU31=5,"Casi seguro (5)",""))))))</f>
        <v>Rara vez (1)</v>
      </c>
      <c r="CW31" s="98">
        <f t="shared" si="10"/>
        <v>3</v>
      </c>
      <c r="CX31" s="98" t="str">
        <f t="shared" ref="CX31:CX35" si="83">IF(CW31="","",IF(CW31=1,"Insignificante (1)",IF(CW31=2,"Menor (2)",IF(CW31=3,"Moderado (3)",IF(CW31=4,"Mayor (4)",IF(CW31=5,"Catastrófico (5)",""))))))</f>
        <v>Moderado (3)</v>
      </c>
      <c r="CY31" s="98" t="str">
        <f t="shared" ref="CY31:CY35" si="84">CONCATENATE("Antes de controles
Desde el cuadrante de probabilidad ",CR31," e impacto ",CT31,"
Después de controles
Hasta el cuadrante de probabilidad ",CV31," e impacto ",CX31)</f>
        <v>Antes de controles
Desde el cuadrante de probabilidad Rara vez (1) e impacto Moderado (3)
Después de controles
Hasta el cuadrante de probabilidad Rara vez (1) e impacto Moderado (3)</v>
      </c>
      <c r="DH31" s="98" t="str">
        <f t="shared" ref="DH31:DH35" si="85">CONCATENATE("Antes de controles
Desde el cuadrante de probabilidad ",DA31," e impacto ",DC31,"
Después de controles
Hasta el cuadrante de probabilidad ",DE31," e impacto ",DG31)</f>
        <v xml:space="preserve">Antes de controles
Desde el cuadrante de probabilidad  e impacto 
Después de controles
Hasta el cuadrante de probabilidad  e impacto </v>
      </c>
      <c r="DM31" s="170" t="str">
        <f t="shared" ref="DM31:DM32" si="86">IF(A31="","",CY31)</f>
        <v>Antes de controles
Desde el cuadrante de probabilidad Rara vez (1) e impacto Moderado (3)
Después de controles
Hasta el cuadrante de probabilidad Rara vez (1) e impacto Moderado (3)</v>
      </c>
      <c r="DN31" s="55" t="str">
        <f t="shared" ref="DN31:DN32" si="87">IF(A31="","",DH31)</f>
        <v xml:space="preserve">Antes de controles
Desde el cuadrante de probabilidad  e impacto 
Después de controles
Hasta el cuadrante de probabilidad  e impacto </v>
      </c>
    </row>
    <row r="32" spans="1:118" ht="409.5" customHeight="1" x14ac:dyDescent="0.3">
      <c r="A32" s="54" t="s">
        <v>159</v>
      </c>
      <c r="B32" s="101" t="s">
        <v>834</v>
      </c>
      <c r="C32" s="58" t="s">
        <v>68</v>
      </c>
      <c r="D32" s="56" t="s">
        <v>862</v>
      </c>
      <c r="E32" s="98" t="s">
        <v>64</v>
      </c>
      <c r="F32" s="98" t="s">
        <v>152</v>
      </c>
      <c r="G32" s="54" t="s">
        <v>863</v>
      </c>
      <c r="H32" s="54" t="s">
        <v>840</v>
      </c>
      <c r="I32" s="54" t="s">
        <v>864</v>
      </c>
      <c r="J32" s="54" t="s">
        <v>393</v>
      </c>
      <c r="K32" s="54" t="s">
        <v>375</v>
      </c>
      <c r="L32" s="54" t="s">
        <v>423</v>
      </c>
      <c r="M32" s="54" t="s">
        <v>416</v>
      </c>
      <c r="N32" s="100" t="s">
        <v>144</v>
      </c>
      <c r="O32" s="100" t="s">
        <v>145</v>
      </c>
      <c r="P32" s="100" t="s">
        <v>104</v>
      </c>
      <c r="Q32" s="100" t="s">
        <v>145</v>
      </c>
      <c r="R32" s="100" t="s">
        <v>145</v>
      </c>
      <c r="S32" s="100" t="s">
        <v>145</v>
      </c>
      <c r="T32" s="100" t="s">
        <v>145</v>
      </c>
      <c r="U32" s="100" t="s">
        <v>104</v>
      </c>
      <c r="V32" s="98" t="s">
        <v>105</v>
      </c>
      <c r="W32" s="54" t="s">
        <v>842</v>
      </c>
      <c r="X32" s="54" t="s">
        <v>865</v>
      </c>
      <c r="Y32" s="98" t="s">
        <v>378</v>
      </c>
      <c r="Z32" s="98" t="s">
        <v>378</v>
      </c>
      <c r="AA32" s="98" t="s">
        <v>378</v>
      </c>
      <c r="AB32" s="98" t="s">
        <v>61</v>
      </c>
      <c r="AC32" s="98" t="s">
        <v>85</v>
      </c>
      <c r="AD32" s="54" t="s">
        <v>866</v>
      </c>
      <c r="AE32" s="98" t="s">
        <v>378</v>
      </c>
      <c r="AF32" s="98" t="s">
        <v>835</v>
      </c>
      <c r="AG32" s="98" t="s">
        <v>835</v>
      </c>
      <c r="AH32" s="98" t="s">
        <v>110</v>
      </c>
      <c r="AI32" s="98" t="s">
        <v>85</v>
      </c>
      <c r="AJ32" s="100" t="s">
        <v>144</v>
      </c>
      <c r="AK32" s="100" t="s">
        <v>104</v>
      </c>
      <c r="AL32" s="98" t="s">
        <v>105</v>
      </c>
      <c r="AM32" s="54" t="s">
        <v>867</v>
      </c>
      <c r="AN32" s="98" t="s">
        <v>398</v>
      </c>
      <c r="AO32" s="54" t="s">
        <v>868</v>
      </c>
      <c r="AP32" s="54" t="s">
        <v>869</v>
      </c>
      <c r="AQ32" s="54" t="s">
        <v>870</v>
      </c>
      <c r="AR32" s="54" t="s">
        <v>871</v>
      </c>
      <c r="AS32" s="54" t="s">
        <v>872</v>
      </c>
      <c r="AT32" s="54" t="s">
        <v>873</v>
      </c>
      <c r="AU32" s="54" t="s">
        <v>874</v>
      </c>
      <c r="AV32" s="54" t="s">
        <v>875</v>
      </c>
      <c r="AW32" s="54" t="s">
        <v>876</v>
      </c>
      <c r="AX32" s="54" t="s">
        <v>877</v>
      </c>
      <c r="AY32" s="54" t="s">
        <v>878</v>
      </c>
      <c r="AZ32" s="54" t="s">
        <v>859</v>
      </c>
      <c r="BA32" s="54" t="s">
        <v>879</v>
      </c>
      <c r="BB32" s="71">
        <v>43496</v>
      </c>
      <c r="BC32" s="72" t="s">
        <v>380</v>
      </c>
      <c r="BD32" s="77" t="s">
        <v>521</v>
      </c>
      <c r="BE32" s="69">
        <v>43594</v>
      </c>
      <c r="BF32" s="78" t="s">
        <v>380</v>
      </c>
      <c r="BG32" s="74" t="s">
        <v>832</v>
      </c>
      <c r="BH32" s="69">
        <v>43998</v>
      </c>
      <c r="BI32" s="72" t="s">
        <v>380</v>
      </c>
      <c r="BJ32" s="77" t="s">
        <v>861</v>
      </c>
      <c r="BK32" s="69">
        <v>44076</v>
      </c>
      <c r="BL32" s="78" t="s">
        <v>384</v>
      </c>
      <c r="BM32" s="74" t="s">
        <v>833</v>
      </c>
      <c r="BN32" s="69">
        <v>44168</v>
      </c>
      <c r="BO32" s="72" t="s">
        <v>420</v>
      </c>
      <c r="BP32" s="77" t="s">
        <v>836</v>
      </c>
      <c r="BQ32" s="69" t="s">
        <v>385</v>
      </c>
      <c r="BR32" s="78" t="s">
        <v>386</v>
      </c>
      <c r="BS32" s="74" t="s">
        <v>385</v>
      </c>
      <c r="BT32" s="69" t="s">
        <v>385</v>
      </c>
      <c r="BU32" s="72" t="s">
        <v>386</v>
      </c>
      <c r="BV32" s="77" t="s">
        <v>385</v>
      </c>
      <c r="BW32" s="69" t="s">
        <v>385</v>
      </c>
      <c r="BX32" s="78" t="s">
        <v>386</v>
      </c>
      <c r="BY32" s="74" t="s">
        <v>385</v>
      </c>
      <c r="BZ32" s="69" t="s">
        <v>385</v>
      </c>
      <c r="CA32" s="72" t="s">
        <v>386</v>
      </c>
      <c r="CB32" s="77" t="s">
        <v>385</v>
      </c>
      <c r="CC32" s="69" t="s">
        <v>385</v>
      </c>
      <c r="CD32" s="78" t="s">
        <v>386</v>
      </c>
      <c r="CE32" s="74" t="s">
        <v>385</v>
      </c>
      <c r="CF32" s="69" t="s">
        <v>385</v>
      </c>
      <c r="CG32" s="72" t="s">
        <v>386</v>
      </c>
      <c r="CH32" s="77" t="s">
        <v>385</v>
      </c>
      <c r="CI32" s="69" t="s">
        <v>385</v>
      </c>
      <c r="CJ32" s="78" t="s">
        <v>386</v>
      </c>
      <c r="CK32" s="80" t="s">
        <v>385</v>
      </c>
      <c r="CL32" s="164" t="str">
        <f>IFERROR(VLOOKUP(A32,Listas!$A$2:$B$23,2,FALSE),"")</f>
        <v>Subdirección de Imprenta Distrital</v>
      </c>
      <c r="CM32" s="165">
        <f t="shared" si="76"/>
        <v>1</v>
      </c>
      <c r="CN32" s="165">
        <f t="shared" si="77"/>
        <v>3</v>
      </c>
      <c r="CO32" s="165">
        <f t="shared" si="78"/>
        <v>1</v>
      </c>
      <c r="CP32" s="165">
        <f t="shared" si="79"/>
        <v>3</v>
      </c>
      <c r="CQ32" s="98">
        <f t="shared" si="4"/>
        <v>1</v>
      </c>
      <c r="CR32" s="98" t="str">
        <f t="shared" si="80"/>
        <v>Rara vez (1)</v>
      </c>
      <c r="CS32" s="98">
        <f t="shared" si="6"/>
        <v>3</v>
      </c>
      <c r="CT32" s="98" t="str">
        <f t="shared" si="81"/>
        <v>Moderado (3)</v>
      </c>
      <c r="CU32" s="98">
        <f t="shared" si="8"/>
        <v>1</v>
      </c>
      <c r="CV32" s="98" t="str">
        <f t="shared" si="82"/>
        <v>Rara vez (1)</v>
      </c>
      <c r="CW32" s="98">
        <f t="shared" si="10"/>
        <v>3</v>
      </c>
      <c r="CX32" s="98" t="str">
        <f t="shared" si="83"/>
        <v>Moderado (3)</v>
      </c>
      <c r="CY32" s="98" t="str">
        <f t="shared" si="84"/>
        <v>Antes de controles
Desde el cuadrante de probabilidad Rara vez (1) e impacto Moderado (3)
Después de controles
Hasta el cuadrante de probabilidad Rara vez (1) e impacto Moderado (3)</v>
      </c>
      <c r="DH32" s="98" t="str">
        <f t="shared" si="85"/>
        <v xml:space="preserve">Antes de controles
Desde el cuadrante de probabilidad  e impacto 
Después de controles
Hasta el cuadrante de probabilidad  e impacto </v>
      </c>
      <c r="DM32" s="170" t="str">
        <f t="shared" si="86"/>
        <v>Antes de controles
Desde el cuadrante de probabilidad Rara vez (1) e impacto Moderado (3)
Después de controles
Hasta el cuadrante de probabilidad Rara vez (1) e impacto Moderado (3)</v>
      </c>
      <c r="DN32" s="55" t="str">
        <f t="shared" si="87"/>
        <v xml:space="preserve">Antes de controles
Desde el cuadrante de probabilidad  e impacto 
Después de controles
Hasta el cuadrante de probabilidad  e impacto </v>
      </c>
    </row>
    <row r="33" spans="1:118" ht="409.5" customHeight="1" x14ac:dyDescent="0.3">
      <c r="A33" s="54" t="s">
        <v>169</v>
      </c>
      <c r="B33" s="101" t="s">
        <v>883</v>
      </c>
      <c r="C33" s="58" t="s">
        <v>40</v>
      </c>
      <c r="D33" s="56" t="s">
        <v>884</v>
      </c>
      <c r="E33" s="98" t="s">
        <v>64</v>
      </c>
      <c r="F33" s="98" t="s">
        <v>92</v>
      </c>
      <c r="G33" s="54" t="s">
        <v>885</v>
      </c>
      <c r="H33" s="54" t="s">
        <v>886</v>
      </c>
      <c r="I33" s="54" t="s">
        <v>887</v>
      </c>
      <c r="J33" s="54" t="s">
        <v>393</v>
      </c>
      <c r="K33" s="54" t="s">
        <v>375</v>
      </c>
      <c r="L33" s="54" t="s">
        <v>423</v>
      </c>
      <c r="M33" s="54" t="s">
        <v>743</v>
      </c>
      <c r="N33" s="100" t="s">
        <v>144</v>
      </c>
      <c r="O33" s="100" t="s">
        <v>79</v>
      </c>
      <c r="P33" s="100" t="s">
        <v>125</v>
      </c>
      <c r="Q33" s="100" t="s">
        <v>104</v>
      </c>
      <c r="R33" s="100" t="s">
        <v>125</v>
      </c>
      <c r="S33" s="100" t="s">
        <v>145</v>
      </c>
      <c r="T33" s="100" t="s">
        <v>125</v>
      </c>
      <c r="U33" s="100" t="s">
        <v>79</v>
      </c>
      <c r="V33" s="98" t="s">
        <v>81</v>
      </c>
      <c r="W33" s="54" t="s">
        <v>888</v>
      </c>
      <c r="X33" s="54" t="s">
        <v>880</v>
      </c>
      <c r="Y33" s="98" t="s">
        <v>418</v>
      </c>
      <c r="Z33" s="98" t="s">
        <v>418</v>
      </c>
      <c r="AA33" s="98" t="s">
        <v>418</v>
      </c>
      <c r="AB33" s="98" t="s">
        <v>61</v>
      </c>
      <c r="AC33" s="98" t="s">
        <v>59</v>
      </c>
      <c r="AD33" s="54" t="s">
        <v>889</v>
      </c>
      <c r="AE33" s="98" t="s">
        <v>436</v>
      </c>
      <c r="AF33" s="98" t="s">
        <v>436</v>
      </c>
      <c r="AG33" s="98" t="s">
        <v>436</v>
      </c>
      <c r="AH33" s="98" t="s">
        <v>61</v>
      </c>
      <c r="AI33" s="98" t="s">
        <v>60</v>
      </c>
      <c r="AJ33" s="100" t="s">
        <v>144</v>
      </c>
      <c r="AK33" s="100" t="s">
        <v>79</v>
      </c>
      <c r="AL33" s="98" t="s">
        <v>81</v>
      </c>
      <c r="AM33" s="54" t="s">
        <v>890</v>
      </c>
      <c r="AN33" s="98" t="s">
        <v>398</v>
      </c>
      <c r="AO33" s="54" t="s">
        <v>379</v>
      </c>
      <c r="AP33" s="54" t="s">
        <v>379</v>
      </c>
      <c r="AQ33" s="54" t="s">
        <v>379</v>
      </c>
      <c r="AR33" s="54" t="s">
        <v>379</v>
      </c>
      <c r="AS33" s="54" t="s">
        <v>379</v>
      </c>
      <c r="AT33" s="54" t="s">
        <v>891</v>
      </c>
      <c r="AU33" s="54" t="s">
        <v>892</v>
      </c>
      <c r="AV33" s="54" t="s">
        <v>893</v>
      </c>
      <c r="AW33" s="54" t="s">
        <v>894</v>
      </c>
      <c r="AX33" s="54" t="s">
        <v>895</v>
      </c>
      <c r="AY33" s="54" t="s">
        <v>896</v>
      </c>
      <c r="AZ33" s="54" t="s">
        <v>897</v>
      </c>
      <c r="BA33" s="54" t="s">
        <v>898</v>
      </c>
      <c r="BB33" s="71">
        <v>43593</v>
      </c>
      <c r="BC33" s="72" t="s">
        <v>380</v>
      </c>
      <c r="BD33" s="77" t="s">
        <v>899</v>
      </c>
      <c r="BE33" s="69">
        <v>43784</v>
      </c>
      <c r="BF33" s="78" t="s">
        <v>380</v>
      </c>
      <c r="BG33" s="74" t="s">
        <v>900</v>
      </c>
      <c r="BH33" s="69">
        <v>43895</v>
      </c>
      <c r="BI33" s="72" t="s">
        <v>522</v>
      </c>
      <c r="BJ33" s="77" t="s">
        <v>901</v>
      </c>
      <c r="BK33" s="69">
        <v>44062</v>
      </c>
      <c r="BL33" s="78" t="s">
        <v>382</v>
      </c>
      <c r="BM33" s="74" t="s">
        <v>881</v>
      </c>
      <c r="BN33" s="69">
        <v>44169</v>
      </c>
      <c r="BO33" s="72" t="s">
        <v>414</v>
      </c>
      <c r="BP33" s="77" t="s">
        <v>882</v>
      </c>
      <c r="BQ33" s="69" t="s">
        <v>385</v>
      </c>
      <c r="BR33" s="78" t="s">
        <v>386</v>
      </c>
      <c r="BS33" s="74" t="s">
        <v>385</v>
      </c>
      <c r="BT33" s="69" t="s">
        <v>385</v>
      </c>
      <c r="BU33" s="72" t="s">
        <v>386</v>
      </c>
      <c r="BV33" s="77" t="s">
        <v>385</v>
      </c>
      <c r="BW33" s="69" t="s">
        <v>385</v>
      </c>
      <c r="BX33" s="78" t="s">
        <v>386</v>
      </c>
      <c r="BY33" s="74" t="s">
        <v>385</v>
      </c>
      <c r="BZ33" s="69" t="s">
        <v>385</v>
      </c>
      <c r="CA33" s="72" t="s">
        <v>386</v>
      </c>
      <c r="CB33" s="77" t="s">
        <v>385</v>
      </c>
      <c r="CC33" s="69" t="s">
        <v>385</v>
      </c>
      <c r="CD33" s="78" t="s">
        <v>386</v>
      </c>
      <c r="CE33" s="74" t="s">
        <v>385</v>
      </c>
      <c r="CF33" s="69" t="s">
        <v>385</v>
      </c>
      <c r="CG33" s="72" t="s">
        <v>386</v>
      </c>
      <c r="CH33" s="77" t="s">
        <v>385</v>
      </c>
      <c r="CI33" s="69" t="s">
        <v>385</v>
      </c>
      <c r="CJ33" s="78" t="s">
        <v>386</v>
      </c>
      <c r="CK33" s="80" t="s">
        <v>385</v>
      </c>
      <c r="CL33" s="164" t="str">
        <f>IFERROR(VLOOKUP(A33,Listas!$A$2:$B$23,2,FALSE),"")</f>
        <v xml:space="preserve"> Oficina de Tecnologías de la Información y las Comunicaciones</v>
      </c>
      <c r="CM33" s="165">
        <f t="shared" ref="CM33:CM35" si="88">_xlfn.NUMBERVALUE(MID(N33,LEN(N33)-1,1))</f>
        <v>1</v>
      </c>
      <c r="CN33" s="165">
        <f t="shared" ref="CN33:CN35" si="89">_xlfn.NUMBERVALUE(MID(U33,LEN(U33)-1,1))</f>
        <v>4</v>
      </c>
      <c r="CO33" s="165">
        <f t="shared" ref="CO33:CO35" si="90">_xlfn.NUMBERVALUE(MID(AJ33,LEN(AJ33)-1,1))</f>
        <v>1</v>
      </c>
      <c r="CP33" s="165">
        <f t="shared" ref="CP33:CP35" si="91">_xlfn.NUMBERVALUE(MID(AK33,LEN(AK33)-1,1))</f>
        <v>4</v>
      </c>
      <c r="CQ33" s="98">
        <f t="shared" si="4"/>
        <v>1</v>
      </c>
      <c r="CR33" s="98" t="str">
        <f t="shared" si="80"/>
        <v>Rara vez (1)</v>
      </c>
      <c r="CS33" s="98">
        <f t="shared" si="6"/>
        <v>4</v>
      </c>
      <c r="CT33" s="98" t="str">
        <f t="shared" si="81"/>
        <v>Mayor (4)</v>
      </c>
      <c r="CU33" s="98">
        <f t="shared" si="8"/>
        <v>1</v>
      </c>
      <c r="CV33" s="98" t="str">
        <f t="shared" si="82"/>
        <v>Rara vez (1)</v>
      </c>
      <c r="CW33" s="98">
        <f t="shared" si="10"/>
        <v>4</v>
      </c>
      <c r="CX33" s="98" t="str">
        <f t="shared" si="83"/>
        <v>Mayor (4)</v>
      </c>
      <c r="CY33" s="98" t="str">
        <f t="shared" si="84"/>
        <v>Antes de controles
Desde el cuadrante de probabilidad Rara vez (1) e impacto Mayor (4)
Después de controles
Hasta el cuadrante de probabilidad Rara vez (1) e impacto Mayor (4)</v>
      </c>
      <c r="DH33" s="98" t="str">
        <f t="shared" si="85"/>
        <v xml:space="preserve">Antes de controles
Desde el cuadrante de probabilidad  e impacto 
Después de controles
Hasta el cuadrante de probabilidad  e impacto </v>
      </c>
      <c r="DM33" s="170" t="str">
        <f t="shared" ref="DM33:DM35" si="92">IF(A33="","",CY33)</f>
        <v>Antes de controles
Desde el cuadrante de probabilidad Rara vez (1) e impacto Mayor (4)
Después de controles
Hasta el cuadrante de probabilidad Rara vez (1) e impacto Mayor (4)</v>
      </c>
      <c r="DN33" s="55" t="str">
        <f t="shared" ref="DN33:DN35" si="93">IF(A33="","",DH33)</f>
        <v xml:space="preserve">Antes de controles
Desde el cuadrante de probabilidad  e impacto 
Después de controles
Hasta el cuadrante de probabilidad  e impacto </v>
      </c>
    </row>
    <row r="34" spans="1:118" ht="409.5" customHeight="1" x14ac:dyDescent="0.3">
      <c r="A34" s="54" t="s">
        <v>331</v>
      </c>
      <c r="B34" s="101" t="s">
        <v>902</v>
      </c>
      <c r="C34" s="58" t="s">
        <v>40</v>
      </c>
      <c r="D34" s="56" t="s">
        <v>903</v>
      </c>
      <c r="E34" s="98" t="s">
        <v>64</v>
      </c>
      <c r="F34" s="98" t="s">
        <v>42</v>
      </c>
      <c r="G34" s="54" t="s">
        <v>904</v>
      </c>
      <c r="H34" s="54" t="s">
        <v>391</v>
      </c>
      <c r="I34" s="54" t="s">
        <v>905</v>
      </c>
      <c r="J34" s="54" t="s">
        <v>393</v>
      </c>
      <c r="K34" s="54" t="s">
        <v>375</v>
      </c>
      <c r="L34" s="54" t="s">
        <v>423</v>
      </c>
      <c r="M34" s="54" t="s">
        <v>478</v>
      </c>
      <c r="N34" s="100" t="s">
        <v>144</v>
      </c>
      <c r="O34" s="100" t="s">
        <v>104</v>
      </c>
      <c r="P34" s="100" t="s">
        <v>79</v>
      </c>
      <c r="Q34" s="100" t="s">
        <v>79</v>
      </c>
      <c r="R34" s="100" t="s">
        <v>145</v>
      </c>
      <c r="S34" s="100" t="s">
        <v>145</v>
      </c>
      <c r="T34" s="100" t="s">
        <v>104</v>
      </c>
      <c r="U34" s="100" t="s">
        <v>79</v>
      </c>
      <c r="V34" s="98" t="s">
        <v>81</v>
      </c>
      <c r="W34" s="54" t="s">
        <v>906</v>
      </c>
      <c r="X34" s="54" t="s">
        <v>907</v>
      </c>
      <c r="Y34" s="98" t="s">
        <v>418</v>
      </c>
      <c r="Z34" s="98" t="s">
        <v>418</v>
      </c>
      <c r="AA34" s="98" t="s">
        <v>418</v>
      </c>
      <c r="AB34" s="98" t="s">
        <v>61</v>
      </c>
      <c r="AC34" s="98" t="s">
        <v>59</v>
      </c>
      <c r="AD34" s="54" t="s">
        <v>908</v>
      </c>
      <c r="AE34" s="98" t="s">
        <v>418</v>
      </c>
      <c r="AF34" s="98" t="s">
        <v>418</v>
      </c>
      <c r="AG34" s="98" t="s">
        <v>418</v>
      </c>
      <c r="AH34" s="98" t="s">
        <v>61</v>
      </c>
      <c r="AI34" s="98" t="s">
        <v>60</v>
      </c>
      <c r="AJ34" s="100" t="s">
        <v>144</v>
      </c>
      <c r="AK34" s="100" t="s">
        <v>79</v>
      </c>
      <c r="AL34" s="98" t="s">
        <v>81</v>
      </c>
      <c r="AM34" s="54" t="s">
        <v>909</v>
      </c>
      <c r="AN34" s="98" t="s">
        <v>398</v>
      </c>
      <c r="AO34" s="54" t="s">
        <v>379</v>
      </c>
      <c r="AP34" s="54" t="s">
        <v>379</v>
      </c>
      <c r="AQ34" s="54" t="s">
        <v>379</v>
      </c>
      <c r="AR34" s="54" t="s">
        <v>379</v>
      </c>
      <c r="AS34" s="54" t="s">
        <v>379</v>
      </c>
      <c r="AT34" s="54" t="s">
        <v>910</v>
      </c>
      <c r="AU34" s="54" t="s">
        <v>911</v>
      </c>
      <c r="AV34" s="54" t="s">
        <v>912</v>
      </c>
      <c r="AW34" s="54" t="s">
        <v>913</v>
      </c>
      <c r="AX34" s="54" t="s">
        <v>914</v>
      </c>
      <c r="AY34" s="54" t="s">
        <v>915</v>
      </c>
      <c r="AZ34" s="54" t="s">
        <v>916</v>
      </c>
      <c r="BA34" s="54" t="s">
        <v>917</v>
      </c>
      <c r="BB34" s="71">
        <v>43496</v>
      </c>
      <c r="BC34" s="72" t="s">
        <v>380</v>
      </c>
      <c r="BD34" s="77" t="s">
        <v>492</v>
      </c>
      <c r="BE34" s="69">
        <v>43594</v>
      </c>
      <c r="BF34" s="78" t="s">
        <v>380</v>
      </c>
      <c r="BG34" s="74" t="s">
        <v>918</v>
      </c>
      <c r="BH34" s="69">
        <v>43902</v>
      </c>
      <c r="BI34" s="72" t="s">
        <v>522</v>
      </c>
      <c r="BJ34" s="77" t="s">
        <v>828</v>
      </c>
      <c r="BK34" s="69">
        <v>44075</v>
      </c>
      <c r="BL34" s="78" t="s">
        <v>424</v>
      </c>
      <c r="BM34" s="74" t="s">
        <v>919</v>
      </c>
      <c r="BN34" s="69">
        <v>44167</v>
      </c>
      <c r="BO34" s="72" t="s">
        <v>412</v>
      </c>
      <c r="BP34" s="77" t="s">
        <v>830</v>
      </c>
      <c r="BQ34" s="69" t="s">
        <v>385</v>
      </c>
      <c r="BR34" s="78" t="s">
        <v>386</v>
      </c>
      <c r="BS34" s="74" t="s">
        <v>385</v>
      </c>
      <c r="BT34" s="69" t="s">
        <v>385</v>
      </c>
      <c r="BU34" s="72" t="s">
        <v>386</v>
      </c>
      <c r="BV34" s="77" t="s">
        <v>385</v>
      </c>
      <c r="BW34" s="69" t="s">
        <v>385</v>
      </c>
      <c r="BX34" s="78" t="s">
        <v>386</v>
      </c>
      <c r="BY34" s="74" t="s">
        <v>385</v>
      </c>
      <c r="BZ34" s="69" t="s">
        <v>385</v>
      </c>
      <c r="CA34" s="72" t="s">
        <v>386</v>
      </c>
      <c r="CB34" s="77" t="s">
        <v>385</v>
      </c>
      <c r="CC34" s="69" t="s">
        <v>385</v>
      </c>
      <c r="CD34" s="78" t="s">
        <v>386</v>
      </c>
      <c r="CE34" s="74" t="s">
        <v>385</v>
      </c>
      <c r="CF34" s="69" t="s">
        <v>385</v>
      </c>
      <c r="CG34" s="72" t="s">
        <v>386</v>
      </c>
      <c r="CH34" s="77" t="s">
        <v>385</v>
      </c>
      <c r="CI34" s="69" t="s">
        <v>385</v>
      </c>
      <c r="CJ34" s="78" t="s">
        <v>386</v>
      </c>
      <c r="CK34" s="80" t="s">
        <v>385</v>
      </c>
      <c r="CL34" s="164" t="str">
        <f>IFERROR(VLOOKUP(A34,Listas!$A$2:$B$23,2,FALSE),"")</f>
        <v xml:space="preserve"> Oficina de Control Interno </v>
      </c>
      <c r="CM34" s="165">
        <f t="shared" si="88"/>
        <v>1</v>
      </c>
      <c r="CN34" s="165">
        <f t="shared" si="89"/>
        <v>4</v>
      </c>
      <c r="CO34" s="165">
        <f t="shared" si="90"/>
        <v>1</v>
      </c>
      <c r="CP34" s="165">
        <f t="shared" si="91"/>
        <v>4</v>
      </c>
      <c r="CQ34" s="98">
        <f t="shared" si="4"/>
        <v>1</v>
      </c>
      <c r="CR34" s="98" t="str">
        <f t="shared" si="80"/>
        <v>Rara vez (1)</v>
      </c>
      <c r="CS34" s="98">
        <f t="shared" si="6"/>
        <v>4</v>
      </c>
      <c r="CT34" s="98" t="str">
        <f t="shared" si="81"/>
        <v>Mayor (4)</v>
      </c>
      <c r="CU34" s="98">
        <f t="shared" si="8"/>
        <v>1</v>
      </c>
      <c r="CV34" s="98" t="str">
        <f t="shared" si="82"/>
        <v>Rara vez (1)</v>
      </c>
      <c r="CW34" s="98">
        <f t="shared" si="10"/>
        <v>4</v>
      </c>
      <c r="CX34" s="98" t="str">
        <f t="shared" si="83"/>
        <v>Mayor (4)</v>
      </c>
      <c r="CY34" s="98" t="str">
        <f t="shared" si="84"/>
        <v>Antes de controles
Desde el cuadrante de probabilidad Rara vez (1) e impacto Mayor (4)
Después de controles
Hasta el cuadrante de probabilidad Rara vez (1) e impacto Mayor (4)</v>
      </c>
      <c r="DH34" s="98" t="str">
        <f t="shared" si="85"/>
        <v xml:space="preserve">Antes de controles
Desde el cuadrante de probabilidad  e impacto 
Después de controles
Hasta el cuadrante de probabilidad  e impacto </v>
      </c>
      <c r="DM34" s="170" t="str">
        <f t="shared" si="92"/>
        <v>Antes de controles
Desde el cuadrante de probabilidad Rara vez (1) e impacto Mayor (4)
Después de controles
Hasta el cuadrante de probabilidad Rara vez (1) e impacto Mayor (4)</v>
      </c>
      <c r="DN34" s="55" t="str">
        <f t="shared" si="93"/>
        <v xml:space="preserve">Antes de controles
Desde el cuadrante de probabilidad  e impacto 
Después de controles
Hasta el cuadrante de probabilidad  e impacto </v>
      </c>
    </row>
    <row r="35" spans="1:118" ht="409.5" customHeight="1" x14ac:dyDescent="0.3">
      <c r="A35" s="54" t="s">
        <v>331</v>
      </c>
      <c r="B35" s="101" t="s">
        <v>902</v>
      </c>
      <c r="C35" s="58" t="s">
        <v>150</v>
      </c>
      <c r="D35" s="56" t="s">
        <v>920</v>
      </c>
      <c r="E35" s="98" t="s">
        <v>64</v>
      </c>
      <c r="F35" s="98" t="s">
        <v>42</v>
      </c>
      <c r="G35" s="54" t="s">
        <v>921</v>
      </c>
      <c r="H35" s="54" t="s">
        <v>391</v>
      </c>
      <c r="I35" s="54" t="s">
        <v>922</v>
      </c>
      <c r="J35" s="54" t="s">
        <v>393</v>
      </c>
      <c r="K35" s="54" t="s">
        <v>375</v>
      </c>
      <c r="L35" s="54" t="s">
        <v>423</v>
      </c>
      <c r="M35" s="54" t="s">
        <v>478</v>
      </c>
      <c r="N35" s="100" t="s">
        <v>144</v>
      </c>
      <c r="O35" s="100" t="s">
        <v>104</v>
      </c>
      <c r="P35" s="100" t="s">
        <v>79</v>
      </c>
      <c r="Q35" s="100" t="s">
        <v>79</v>
      </c>
      <c r="R35" s="100" t="s">
        <v>145</v>
      </c>
      <c r="S35" s="100" t="s">
        <v>145</v>
      </c>
      <c r="T35" s="100" t="s">
        <v>104</v>
      </c>
      <c r="U35" s="100" t="s">
        <v>79</v>
      </c>
      <c r="V35" s="98" t="s">
        <v>81</v>
      </c>
      <c r="W35" s="54" t="s">
        <v>906</v>
      </c>
      <c r="X35" s="54" t="s">
        <v>923</v>
      </c>
      <c r="Y35" s="98" t="s">
        <v>418</v>
      </c>
      <c r="Z35" s="98" t="s">
        <v>418</v>
      </c>
      <c r="AA35" s="98" t="s">
        <v>418</v>
      </c>
      <c r="AB35" s="98" t="s">
        <v>61</v>
      </c>
      <c r="AC35" s="98" t="s">
        <v>59</v>
      </c>
      <c r="AD35" s="54" t="s">
        <v>924</v>
      </c>
      <c r="AE35" s="98" t="s">
        <v>378</v>
      </c>
      <c r="AF35" s="98" t="s">
        <v>378</v>
      </c>
      <c r="AG35" s="98" t="s">
        <v>378</v>
      </c>
      <c r="AH35" s="98" t="s">
        <v>61</v>
      </c>
      <c r="AI35" s="98" t="s">
        <v>60</v>
      </c>
      <c r="AJ35" s="100" t="s">
        <v>144</v>
      </c>
      <c r="AK35" s="100" t="s">
        <v>79</v>
      </c>
      <c r="AL35" s="98" t="s">
        <v>81</v>
      </c>
      <c r="AM35" s="54" t="s">
        <v>909</v>
      </c>
      <c r="AN35" s="98" t="s">
        <v>398</v>
      </c>
      <c r="AO35" s="54" t="s">
        <v>379</v>
      </c>
      <c r="AP35" s="54" t="s">
        <v>379</v>
      </c>
      <c r="AQ35" s="54" t="s">
        <v>379</v>
      </c>
      <c r="AR35" s="54" t="s">
        <v>379</v>
      </c>
      <c r="AS35" s="54" t="s">
        <v>379</v>
      </c>
      <c r="AT35" s="54" t="s">
        <v>910</v>
      </c>
      <c r="AU35" s="54" t="s">
        <v>911</v>
      </c>
      <c r="AV35" s="54" t="s">
        <v>912</v>
      </c>
      <c r="AW35" s="54" t="s">
        <v>913</v>
      </c>
      <c r="AX35" s="54" t="s">
        <v>914</v>
      </c>
      <c r="AY35" s="54" t="s">
        <v>925</v>
      </c>
      <c r="AZ35" s="54" t="s">
        <v>926</v>
      </c>
      <c r="BA35" s="54" t="s">
        <v>927</v>
      </c>
      <c r="BB35" s="71">
        <v>43496</v>
      </c>
      <c r="BC35" s="72" t="s">
        <v>380</v>
      </c>
      <c r="BD35" s="77" t="s">
        <v>492</v>
      </c>
      <c r="BE35" s="69">
        <v>43594</v>
      </c>
      <c r="BF35" s="78" t="s">
        <v>380</v>
      </c>
      <c r="BG35" s="74" t="s">
        <v>918</v>
      </c>
      <c r="BH35" s="69">
        <v>43902</v>
      </c>
      <c r="BI35" s="72" t="s">
        <v>522</v>
      </c>
      <c r="BJ35" s="77" t="s">
        <v>828</v>
      </c>
      <c r="BK35" s="69">
        <v>44075</v>
      </c>
      <c r="BL35" s="78" t="s">
        <v>424</v>
      </c>
      <c r="BM35" s="74" t="s">
        <v>919</v>
      </c>
      <c r="BN35" s="69">
        <v>44167</v>
      </c>
      <c r="BO35" s="72" t="s">
        <v>412</v>
      </c>
      <c r="BP35" s="77" t="s">
        <v>830</v>
      </c>
      <c r="BQ35" s="69" t="s">
        <v>385</v>
      </c>
      <c r="BR35" s="78" t="s">
        <v>386</v>
      </c>
      <c r="BS35" s="74" t="s">
        <v>385</v>
      </c>
      <c r="BT35" s="69" t="s">
        <v>385</v>
      </c>
      <c r="BU35" s="72" t="s">
        <v>386</v>
      </c>
      <c r="BV35" s="77" t="s">
        <v>385</v>
      </c>
      <c r="BW35" s="69" t="s">
        <v>385</v>
      </c>
      <c r="BX35" s="78" t="s">
        <v>386</v>
      </c>
      <c r="BY35" s="74" t="s">
        <v>385</v>
      </c>
      <c r="BZ35" s="69" t="s">
        <v>385</v>
      </c>
      <c r="CA35" s="72" t="s">
        <v>386</v>
      </c>
      <c r="CB35" s="77" t="s">
        <v>385</v>
      </c>
      <c r="CC35" s="69" t="s">
        <v>385</v>
      </c>
      <c r="CD35" s="78" t="s">
        <v>386</v>
      </c>
      <c r="CE35" s="74" t="s">
        <v>385</v>
      </c>
      <c r="CF35" s="69" t="s">
        <v>385</v>
      </c>
      <c r="CG35" s="72" t="s">
        <v>386</v>
      </c>
      <c r="CH35" s="77" t="s">
        <v>385</v>
      </c>
      <c r="CI35" s="69" t="s">
        <v>385</v>
      </c>
      <c r="CJ35" s="78" t="s">
        <v>386</v>
      </c>
      <c r="CK35" s="80" t="s">
        <v>385</v>
      </c>
      <c r="CL35" s="164" t="str">
        <f>IFERROR(VLOOKUP(A35,Listas!$A$2:$B$23,2,FALSE),"")</f>
        <v xml:space="preserve"> Oficina de Control Interno </v>
      </c>
      <c r="CM35" s="165">
        <f t="shared" si="88"/>
        <v>1</v>
      </c>
      <c r="CN35" s="165">
        <f t="shared" si="89"/>
        <v>4</v>
      </c>
      <c r="CO35" s="165">
        <f t="shared" si="90"/>
        <v>1</v>
      </c>
      <c r="CP35" s="165">
        <f t="shared" si="91"/>
        <v>4</v>
      </c>
      <c r="CQ35" s="98">
        <f t="shared" si="4"/>
        <v>1</v>
      </c>
      <c r="CR35" s="98" t="str">
        <f t="shared" si="80"/>
        <v>Rara vez (1)</v>
      </c>
      <c r="CS35" s="98">
        <f t="shared" si="6"/>
        <v>4</v>
      </c>
      <c r="CT35" s="98" t="str">
        <f t="shared" si="81"/>
        <v>Mayor (4)</v>
      </c>
      <c r="CU35" s="98">
        <f t="shared" si="8"/>
        <v>1</v>
      </c>
      <c r="CV35" s="98" t="str">
        <f t="shared" si="82"/>
        <v>Rara vez (1)</v>
      </c>
      <c r="CW35" s="98">
        <f t="shared" si="10"/>
        <v>4</v>
      </c>
      <c r="CX35" s="98" t="str">
        <f t="shared" si="83"/>
        <v>Mayor (4)</v>
      </c>
      <c r="CY35" s="98" t="str">
        <f t="shared" si="84"/>
        <v>Antes de controles
Desde el cuadrante de probabilidad Rara vez (1) e impacto Mayor (4)
Después de controles
Hasta el cuadrante de probabilidad Rara vez (1) e impacto Mayor (4)</v>
      </c>
      <c r="DH35" s="98" t="str">
        <f t="shared" si="85"/>
        <v xml:space="preserve">Antes de controles
Desde el cuadrante de probabilidad  e impacto 
Después de controles
Hasta el cuadrante de probabilidad  e impacto </v>
      </c>
      <c r="DM35" s="170" t="str">
        <f t="shared" si="92"/>
        <v>Antes de controles
Desde el cuadrante de probabilidad Rara vez (1) e impacto Mayor (4)
Después de controles
Hasta el cuadrante de probabilidad Rara vez (1) e impacto Mayor (4)</v>
      </c>
      <c r="DN35" s="55" t="str">
        <f t="shared" si="93"/>
        <v xml:space="preserve">Antes de controles
Desde el cuadrante de probabilidad  e impacto 
Después de controles
Hasta el cuadrante de probabilidad  e impacto </v>
      </c>
    </row>
  </sheetData>
  <sheetProtection formatColumns="0" formatRows="0" autoFilter="0"/>
  <autoFilter ref="A11:DN35" xr:uid="{00000000-0009-0000-0000-000006000000}"/>
  <mergeCells count="18">
    <mergeCell ref="A2:BA4"/>
    <mergeCell ref="A5:BA5"/>
    <mergeCell ref="A1:BA1"/>
    <mergeCell ref="DM9:DN10"/>
    <mergeCell ref="AO10:AS10"/>
    <mergeCell ref="AT10:AX10"/>
    <mergeCell ref="BB9:CK10"/>
    <mergeCell ref="B9:F10"/>
    <mergeCell ref="G9:I10"/>
    <mergeCell ref="J9:M10"/>
    <mergeCell ref="O10:T10"/>
    <mergeCell ref="AN9:BA9"/>
    <mergeCell ref="AY10:BA10"/>
    <mergeCell ref="U9:W10"/>
    <mergeCell ref="N9:T9"/>
    <mergeCell ref="X9:AC10"/>
    <mergeCell ref="AD9:AI10"/>
    <mergeCell ref="AJ9:AM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colBreaks count="1" manualBreakCount="1">
    <brk id="23"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117" operator="equal" id="{056AF3D6-E6F0-48B9-81D5-21524BDA0EBE}">
            <xm:f>Datos!$W$5</xm:f>
            <x14:dxf>
              <fill>
                <patternFill>
                  <bgColor rgb="FF92D050"/>
                </patternFill>
              </fill>
            </x14:dxf>
          </x14:cfRule>
          <x14:cfRule type="cellIs" priority="4118" operator="equal" id="{29FA1DEC-2F0E-42DF-BCD1-D3351139CC81}">
            <xm:f>Datos!$W$4</xm:f>
            <x14:dxf>
              <fill>
                <patternFill>
                  <bgColor rgb="FFFFFF00"/>
                </patternFill>
              </fill>
            </x14:dxf>
          </x14:cfRule>
          <x14:cfRule type="cellIs" priority="4119" operator="equal" id="{0775E4B0-F038-495A-81E8-26CAE48DAC27}">
            <xm:f>Datos!$W$3</xm:f>
            <x14:dxf>
              <fill>
                <patternFill>
                  <bgColor rgb="FFFFC000"/>
                </patternFill>
              </fill>
            </x14:dxf>
          </x14:cfRule>
          <x14:cfRule type="cellIs" priority="4120" operator="equal" id="{95617627-F561-474A-94D7-F7D0EC12F5A2}">
            <xm:f>Datos!$W$2</xm:f>
            <x14:dxf>
              <fill>
                <patternFill>
                  <bgColor rgb="FFFF0000"/>
                </patternFill>
              </fill>
            </x14:dxf>
          </x14:cfRule>
          <xm:sqref>AL12:AL35 V12:V35</xm:sqref>
        </x14:conditionalFormatting>
        <x14:conditionalFormatting xmlns:xm="http://schemas.microsoft.com/office/excel/2006/main">
          <x14:cfRule type="cellIs" priority="4110" operator="equal" id="{5EB5E12C-0552-4C7A-8E33-13A58BC9F42C}">
            <xm:f>Datos!$AD$4</xm:f>
            <x14:dxf>
              <fill>
                <patternFill>
                  <bgColor rgb="FFFF0000"/>
                </patternFill>
              </fill>
            </x14:dxf>
          </x14:cfRule>
          <x14:cfRule type="cellIs" priority="4111" operator="equal" id="{90DC971F-0368-4936-BB8D-084052FC8815}">
            <xm:f>Datos!$AD$3</xm:f>
            <x14:dxf>
              <fill>
                <patternFill>
                  <bgColor rgb="FFFFFF00"/>
                </patternFill>
              </fill>
            </x14:dxf>
          </x14:cfRule>
          <x14:cfRule type="cellIs" priority="4112" operator="equal" id="{4E861A07-93AB-45F7-A893-5D9502D5D199}">
            <xm:f>Datos!$AD$2</xm:f>
            <x14:dxf>
              <fill>
                <patternFill>
                  <bgColor rgb="FF92D050"/>
                </patternFill>
              </fill>
            </x14:dxf>
          </x14:cfRule>
          <xm:sqref>AH12:AH35 AB12:AB35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rgb="FF92D050"/>
  </sheetPr>
  <dimension ref="A1:D18"/>
  <sheetViews>
    <sheetView showGridLines="0" workbookViewId="0"/>
  </sheetViews>
  <sheetFormatPr baseColWidth="10" defaultColWidth="11.453125" defaultRowHeight="14.5" x14ac:dyDescent="0.35"/>
  <cols>
    <col min="1" max="1" width="30.453125" style="105" customWidth="1"/>
    <col min="2" max="2" width="48.7265625" style="105" customWidth="1"/>
    <col min="3" max="3" width="12.7265625" style="105" customWidth="1"/>
    <col min="4" max="16384" width="11.453125" style="105"/>
  </cols>
  <sheetData>
    <row r="1" spans="1:4" x14ac:dyDescent="0.35">
      <c r="A1" s="134" t="s">
        <v>305</v>
      </c>
      <c r="B1" s="134" t="s">
        <v>259</v>
      </c>
      <c r="C1" s="134" t="s">
        <v>301</v>
      </c>
      <c r="D1" s="134" t="s">
        <v>306</v>
      </c>
    </row>
    <row r="2" spans="1:4" x14ac:dyDescent="0.35">
      <c r="A2" s="138" t="s">
        <v>64</v>
      </c>
      <c r="B2" s="105" t="s">
        <v>40</v>
      </c>
      <c r="C2" s="156">
        <v>10</v>
      </c>
      <c r="D2" s="139">
        <f>C2/$C$7</f>
        <v>0.43478260869565216</v>
      </c>
    </row>
    <row r="3" spans="1:4" x14ac:dyDescent="0.35">
      <c r="B3" s="105" t="s">
        <v>68</v>
      </c>
      <c r="C3" s="156">
        <v>6</v>
      </c>
      <c r="D3" s="139">
        <f t="shared" ref="D3:D6" si="0">C3/$C$7</f>
        <v>0.2608695652173913</v>
      </c>
    </row>
    <row r="4" spans="1:4" x14ac:dyDescent="0.35">
      <c r="B4" s="105" t="s">
        <v>116</v>
      </c>
      <c r="C4" s="156">
        <v>3</v>
      </c>
      <c r="D4" s="139">
        <f t="shared" si="0"/>
        <v>0.13043478260869565</v>
      </c>
    </row>
    <row r="5" spans="1:4" x14ac:dyDescent="0.35">
      <c r="B5" s="105" t="s">
        <v>150</v>
      </c>
      <c r="C5" s="156">
        <v>3</v>
      </c>
      <c r="D5" s="139">
        <f t="shared" si="0"/>
        <v>0.13043478260869565</v>
      </c>
    </row>
    <row r="6" spans="1:4" x14ac:dyDescent="0.35">
      <c r="B6" s="105" t="s">
        <v>94</v>
      </c>
      <c r="C6" s="156">
        <v>1</v>
      </c>
      <c r="D6" s="139">
        <f t="shared" si="0"/>
        <v>4.3478260869565216E-2</v>
      </c>
    </row>
    <row r="7" spans="1:4" x14ac:dyDescent="0.35">
      <c r="A7" s="140" t="s">
        <v>303</v>
      </c>
      <c r="B7" s="141"/>
      <c r="C7" s="157">
        <f>SUM(C2:C6)</f>
        <v>23</v>
      </c>
      <c r="D7" s="142">
        <f>SUM(D2:D6)</f>
        <v>1</v>
      </c>
    </row>
    <row r="8" spans="1:4" x14ac:dyDescent="0.35">
      <c r="B8" s="155"/>
      <c r="C8" s="156"/>
      <c r="D8" s="143"/>
    </row>
    <row r="9" spans="1:4" x14ac:dyDescent="0.35">
      <c r="A9" s="144" t="s">
        <v>35</v>
      </c>
      <c r="B9" s="105" t="s">
        <v>39</v>
      </c>
      <c r="C9" s="158">
        <v>8</v>
      </c>
      <c r="D9" s="145">
        <f>C9/$C$17</f>
        <v>0.10126582278481013</v>
      </c>
    </row>
    <row r="10" spans="1:4" x14ac:dyDescent="0.35">
      <c r="B10" s="99" t="s">
        <v>93</v>
      </c>
      <c r="C10" s="156">
        <v>42</v>
      </c>
      <c r="D10" s="139">
        <f t="shared" ref="D10:D16" si="1">C10/$C$17</f>
        <v>0.53164556962025311</v>
      </c>
    </row>
    <row r="11" spans="1:4" x14ac:dyDescent="0.35">
      <c r="B11" s="99" t="s">
        <v>115</v>
      </c>
      <c r="C11" s="156">
        <v>2</v>
      </c>
      <c r="D11" s="139">
        <f t="shared" si="1"/>
        <v>2.5316455696202531E-2</v>
      </c>
    </row>
    <row r="12" spans="1:4" x14ac:dyDescent="0.35">
      <c r="B12" s="99" t="s">
        <v>133</v>
      </c>
      <c r="C12" s="156">
        <v>14</v>
      </c>
      <c r="D12" s="139">
        <f t="shared" si="1"/>
        <v>0.17721518987341772</v>
      </c>
    </row>
    <row r="13" spans="1:4" x14ac:dyDescent="0.35">
      <c r="B13" s="99" t="s">
        <v>149</v>
      </c>
      <c r="C13" s="156">
        <v>1</v>
      </c>
      <c r="D13" s="139">
        <f t="shared" si="1"/>
        <v>1.2658227848101266E-2</v>
      </c>
    </row>
    <row r="14" spans="1:4" x14ac:dyDescent="0.35">
      <c r="B14" s="99" t="s">
        <v>171</v>
      </c>
      <c r="C14" s="156">
        <v>7</v>
      </c>
      <c r="D14" s="139">
        <f t="shared" si="1"/>
        <v>8.8607594936708861E-2</v>
      </c>
    </row>
    <row r="15" spans="1:4" x14ac:dyDescent="0.35">
      <c r="B15" s="99" t="s">
        <v>178</v>
      </c>
      <c r="C15" s="156">
        <v>2</v>
      </c>
      <c r="D15" s="139">
        <f t="shared" si="1"/>
        <v>2.5316455696202531E-2</v>
      </c>
    </row>
    <row r="16" spans="1:4" x14ac:dyDescent="0.35">
      <c r="B16" s="99" t="s">
        <v>161</v>
      </c>
      <c r="C16" s="156">
        <v>3</v>
      </c>
      <c r="D16" s="139">
        <f t="shared" si="1"/>
        <v>3.7974683544303799E-2</v>
      </c>
    </row>
    <row r="17" spans="1:4" x14ac:dyDescent="0.35">
      <c r="A17" s="146" t="s">
        <v>304</v>
      </c>
      <c r="B17" s="146"/>
      <c r="C17" s="133">
        <f>SUM(C9:C16)</f>
        <v>79</v>
      </c>
      <c r="D17" s="147">
        <f>SUM(D9:D16)</f>
        <v>1</v>
      </c>
    </row>
    <row r="18" spans="1:4" x14ac:dyDescent="0.35">
      <c r="A18" s="146" t="s">
        <v>278</v>
      </c>
      <c r="B18" s="146"/>
      <c r="C18" s="133">
        <f>C7+C17</f>
        <v>102</v>
      </c>
      <c r="D18" s="148"/>
    </row>
  </sheetData>
  <sheetProtection algorithmName="SHA-512" hashValue="VeJB1BDkF8/qMBGIkbE8JEhQAWUWye9fsMlPYMwDq0Zms9qVurdWTEtrY6o/BsP8SO+/roZ3kW2zSHvjWNnlVw==" saltValue="53JJbTSXk6a9WtDYl5BSl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tabColor rgb="FFFFC000"/>
  </sheetPr>
  <dimension ref="A3:C49"/>
  <sheetViews>
    <sheetView showGridLines="0" zoomScale="85" zoomScaleNormal="85" workbookViewId="0"/>
  </sheetViews>
  <sheetFormatPr baseColWidth="10" defaultColWidth="87.1796875" defaultRowHeight="14.5" x14ac:dyDescent="0.35"/>
  <cols>
    <col min="1" max="1" width="73.26953125" style="99" bestFit="1" customWidth="1"/>
    <col min="2" max="2" width="17" style="99" bestFit="1" customWidth="1"/>
    <col min="3" max="3" width="87.1796875" style="99"/>
    <col min="4" max="9" width="45.7265625" style="99" customWidth="1"/>
    <col min="10" max="16384" width="87.1796875" style="99"/>
  </cols>
  <sheetData>
    <row r="3" spans="1:2" x14ac:dyDescent="0.35">
      <c r="A3" s="159" t="s">
        <v>277</v>
      </c>
      <c r="B3" s="99" t="s">
        <v>338</v>
      </c>
    </row>
    <row r="4" spans="1:2" x14ac:dyDescent="0.35">
      <c r="A4" s="160" t="s">
        <v>296</v>
      </c>
      <c r="B4" s="161">
        <v>4</v>
      </c>
    </row>
    <row r="5" spans="1:2" x14ac:dyDescent="0.35">
      <c r="A5" s="160" t="s">
        <v>297</v>
      </c>
      <c r="B5" s="161">
        <v>4</v>
      </c>
    </row>
    <row r="6" spans="1:2" x14ac:dyDescent="0.35">
      <c r="A6" s="160" t="s">
        <v>298</v>
      </c>
      <c r="B6" s="161">
        <v>4</v>
      </c>
    </row>
    <row r="7" spans="1:2" x14ac:dyDescent="0.35">
      <c r="A7" s="160" t="s">
        <v>284</v>
      </c>
      <c r="B7" s="161">
        <v>7</v>
      </c>
    </row>
    <row r="8" spans="1:2" x14ac:dyDescent="0.35">
      <c r="A8" s="160" t="s">
        <v>290</v>
      </c>
      <c r="B8" s="161">
        <v>3</v>
      </c>
    </row>
    <row r="9" spans="1:2" x14ac:dyDescent="0.35">
      <c r="A9" s="160" t="s">
        <v>291</v>
      </c>
      <c r="B9" s="161">
        <v>3</v>
      </c>
    </row>
    <row r="10" spans="1:2" x14ac:dyDescent="0.35">
      <c r="A10" s="160" t="s">
        <v>293</v>
      </c>
      <c r="B10" s="161">
        <v>7</v>
      </c>
    </row>
    <row r="11" spans="1:2" x14ac:dyDescent="0.35">
      <c r="A11" s="160" t="s">
        <v>283</v>
      </c>
      <c r="B11" s="161">
        <v>13</v>
      </c>
    </row>
    <row r="12" spans="1:2" x14ac:dyDescent="0.35">
      <c r="A12" s="160" t="s">
        <v>288</v>
      </c>
      <c r="B12" s="161">
        <v>4</v>
      </c>
    </row>
    <row r="13" spans="1:2" x14ac:dyDescent="0.35">
      <c r="A13" s="160" t="s">
        <v>286</v>
      </c>
      <c r="B13" s="161">
        <v>2</v>
      </c>
    </row>
    <row r="14" spans="1:2" x14ac:dyDescent="0.35">
      <c r="A14" s="160" t="s">
        <v>289</v>
      </c>
      <c r="B14" s="161">
        <v>3</v>
      </c>
    </row>
    <row r="15" spans="1:2" x14ac:dyDescent="0.35">
      <c r="A15" s="160" t="s">
        <v>281</v>
      </c>
      <c r="B15" s="161">
        <v>3</v>
      </c>
    </row>
    <row r="16" spans="1:2" x14ac:dyDescent="0.35">
      <c r="A16" s="160" t="s">
        <v>282</v>
      </c>
      <c r="B16" s="161">
        <v>4</v>
      </c>
    </row>
    <row r="17" spans="1:3" x14ac:dyDescent="0.35">
      <c r="A17" s="160" t="s">
        <v>287</v>
      </c>
      <c r="B17" s="161">
        <v>6</v>
      </c>
    </row>
    <row r="18" spans="1:3" x14ac:dyDescent="0.35">
      <c r="A18" s="160" t="s">
        <v>295</v>
      </c>
      <c r="B18" s="161">
        <v>17</v>
      </c>
    </row>
    <row r="19" spans="1:3" x14ac:dyDescent="0.35">
      <c r="A19" s="160" t="s">
        <v>294</v>
      </c>
      <c r="B19" s="161">
        <v>6</v>
      </c>
    </row>
    <row r="20" spans="1:3" x14ac:dyDescent="0.35">
      <c r="A20" s="160" t="s">
        <v>285</v>
      </c>
      <c r="B20" s="161">
        <v>12</v>
      </c>
    </row>
    <row r="21" spans="1:3" x14ac:dyDescent="0.35">
      <c r="A21" s="160" t="s">
        <v>278</v>
      </c>
      <c r="B21" s="161">
        <v>102</v>
      </c>
    </row>
    <row r="22" spans="1:3" x14ac:dyDescent="0.35">
      <c r="A22"/>
      <c r="B22"/>
    </row>
    <row r="26" spans="1:3" x14ac:dyDescent="0.35">
      <c r="A26" s="159" t="s">
        <v>277</v>
      </c>
      <c r="B26" s="99" t="s">
        <v>338</v>
      </c>
      <c r="C26" s="159"/>
    </row>
    <row r="27" spans="1:3" x14ac:dyDescent="0.35">
      <c r="A27" s="160" t="s">
        <v>327</v>
      </c>
      <c r="B27" s="161">
        <v>3</v>
      </c>
    </row>
    <row r="28" spans="1:3" ht="29" x14ac:dyDescent="0.35">
      <c r="A28" s="160" t="s">
        <v>65</v>
      </c>
      <c r="B28" s="161">
        <v>3</v>
      </c>
    </row>
    <row r="29" spans="1:3" x14ac:dyDescent="0.35">
      <c r="A29" s="160" t="s">
        <v>328</v>
      </c>
      <c r="B29" s="161">
        <v>4</v>
      </c>
    </row>
    <row r="30" spans="1:3" x14ac:dyDescent="0.35">
      <c r="A30" s="160" t="s">
        <v>329</v>
      </c>
      <c r="B30" s="161">
        <v>7</v>
      </c>
    </row>
    <row r="31" spans="1:3" x14ac:dyDescent="0.35">
      <c r="A31" s="160" t="s">
        <v>330</v>
      </c>
      <c r="B31" s="161">
        <v>4</v>
      </c>
    </row>
    <row r="32" spans="1:3" x14ac:dyDescent="0.35">
      <c r="A32" s="160" t="s">
        <v>147</v>
      </c>
      <c r="B32" s="161">
        <v>3</v>
      </c>
    </row>
    <row r="33" spans="1:2" x14ac:dyDescent="0.35">
      <c r="A33" s="160" t="s">
        <v>159</v>
      </c>
      <c r="B33" s="161">
        <v>6</v>
      </c>
    </row>
    <row r="34" spans="1:2" x14ac:dyDescent="0.35">
      <c r="A34" s="160" t="s">
        <v>169</v>
      </c>
      <c r="B34" s="161">
        <v>5</v>
      </c>
    </row>
    <row r="35" spans="1:2" x14ac:dyDescent="0.35">
      <c r="A35" s="160" t="s">
        <v>331</v>
      </c>
      <c r="B35" s="161">
        <v>4</v>
      </c>
    </row>
    <row r="36" spans="1:2" x14ac:dyDescent="0.35">
      <c r="A36" s="160" t="s">
        <v>182</v>
      </c>
      <c r="B36" s="161">
        <v>2</v>
      </c>
    </row>
    <row r="37" spans="1:2" x14ac:dyDescent="0.35">
      <c r="A37" s="160" t="s">
        <v>189</v>
      </c>
      <c r="B37" s="161">
        <v>4</v>
      </c>
    </row>
    <row r="38" spans="1:2" x14ac:dyDescent="0.35">
      <c r="A38" s="160" t="s">
        <v>197</v>
      </c>
      <c r="B38" s="161">
        <v>4</v>
      </c>
    </row>
    <row r="39" spans="1:2" x14ac:dyDescent="0.35">
      <c r="A39" s="160" t="s">
        <v>332</v>
      </c>
      <c r="B39" s="161">
        <v>5</v>
      </c>
    </row>
    <row r="40" spans="1:2" x14ac:dyDescent="0.35">
      <c r="A40" s="160" t="s">
        <v>205</v>
      </c>
      <c r="B40" s="161">
        <v>5</v>
      </c>
    </row>
    <row r="41" spans="1:2" x14ac:dyDescent="0.35">
      <c r="A41" s="160" t="s">
        <v>209</v>
      </c>
      <c r="B41" s="161">
        <v>12</v>
      </c>
    </row>
    <row r="42" spans="1:2" x14ac:dyDescent="0.35">
      <c r="A42" s="160" t="s">
        <v>333</v>
      </c>
      <c r="B42" s="161">
        <v>8</v>
      </c>
    </row>
    <row r="43" spans="1:2" x14ac:dyDescent="0.35">
      <c r="A43" s="160" t="s">
        <v>334</v>
      </c>
      <c r="B43" s="161">
        <v>8</v>
      </c>
    </row>
    <row r="44" spans="1:2" x14ac:dyDescent="0.35">
      <c r="A44" s="160" t="s">
        <v>335</v>
      </c>
      <c r="B44" s="161">
        <v>6</v>
      </c>
    </row>
    <row r="45" spans="1:2" x14ac:dyDescent="0.35">
      <c r="A45" s="160" t="s">
        <v>336</v>
      </c>
      <c r="B45" s="161">
        <v>4</v>
      </c>
    </row>
    <row r="46" spans="1:2" x14ac:dyDescent="0.35">
      <c r="A46" s="160" t="s">
        <v>186</v>
      </c>
      <c r="B46" s="161">
        <v>2</v>
      </c>
    </row>
    <row r="47" spans="1:2" x14ac:dyDescent="0.35">
      <c r="A47" s="160" t="s">
        <v>337</v>
      </c>
      <c r="B47" s="161">
        <v>3</v>
      </c>
    </row>
    <row r="48" spans="1:2" x14ac:dyDescent="0.35">
      <c r="A48" s="160" t="s">
        <v>278</v>
      </c>
      <c r="B48" s="161">
        <v>102</v>
      </c>
    </row>
    <row r="49" spans="1:2" x14ac:dyDescent="0.35">
      <c r="A49"/>
      <c r="B49"/>
    </row>
  </sheetData>
  <sheetProtection algorithmName="SHA-512" hashValue="asFUrMus/TgzdR4hUylBCRvqRJWHACrqu+Ihz3nEwm9sa+1e9+/qiWZRM4ZX/rflIHh1Ql/MkRN3mOb/4GOpVA==" saltValue="0FtbUlCkk1v+E/A/bTiVdA==" spinCount="100000"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Autor</cp:lastModifiedBy>
  <cp:revision/>
  <cp:lastPrinted>2019-05-31T22:31:03Z</cp:lastPrinted>
  <dcterms:created xsi:type="dcterms:W3CDTF">2019-02-01T14:35:23Z</dcterms:created>
  <dcterms:modified xsi:type="dcterms:W3CDTF">2021-02-02T23:10:51Z</dcterms:modified>
  <cp:category/>
  <cp:contentStatus/>
</cp:coreProperties>
</file>