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hidePivotFieldList="1"/>
  <mc:AlternateContent xmlns:mc="http://schemas.openxmlformats.org/markup-compatibility/2006">
    <mc:Choice Requires="x15">
      <x15ac:absPath xmlns:x15ac="http://schemas.microsoft.com/office/spreadsheetml/2010/11/ac" url="C:\Users\Cesar Arcos\Desktop\2\"/>
    </mc:Choice>
  </mc:AlternateContent>
  <xr:revisionPtr revIDLastSave="0" documentId="13_ncr:1_{A9B56606-595B-4AD1-977E-5ECBD2FBA5A9}" xr6:coauthVersionLast="36" xr6:coauthVersionMax="36" xr10:uidLastSave="{00000000-0000-0000-0000-000000000000}"/>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state="hidden" r:id="rId8"/>
    <sheet name="Dependencias_Procesos" sheetId="51" state="hidden" r:id="rId9"/>
    <sheet name="Valoración Inicial" sheetId="56" state="hidden" r:id="rId10"/>
    <sheet name="Eficacia acciones" sheetId="49" state="hidden" r:id="rId11"/>
    <sheet name="Valoración Final" sheetId="57" state="hidden"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Mapa_Proceso!$A$11:$CD$11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Mapa_Proceso!$A$1:$AH$35</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81029"/>
  <pivotCaches>
    <pivotCache cacheId="3" r:id="rId14"/>
    <pivotCache cacheId="4" r:id="rId15"/>
    <pivotCache cacheId="5"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57" l="1"/>
  <c r="J12" i="57"/>
  <c r="H14" i="57"/>
  <c r="F14" i="57"/>
  <c r="F12" i="57"/>
  <c r="J14" i="56"/>
  <c r="J12" i="56"/>
  <c r="J10" i="56"/>
  <c r="H12" i="56"/>
  <c r="BS35" i="41"/>
  <c r="BS34" i="41"/>
  <c r="BS33" i="41"/>
  <c r="BS32" i="41"/>
  <c r="BS31" i="41"/>
  <c r="BS30" i="41"/>
  <c r="BS29" i="41"/>
  <c r="BS28" i="41"/>
  <c r="BS27" i="41"/>
  <c r="BS26" i="41"/>
  <c r="BS25" i="41"/>
  <c r="BS24" i="41"/>
  <c r="BS23" i="41"/>
  <c r="BS22" i="41"/>
  <c r="BS21" i="41"/>
  <c r="BS20" i="41"/>
  <c r="BS19" i="41"/>
  <c r="BS18" i="41"/>
  <c r="BS17" i="41"/>
  <c r="BS16" i="41"/>
  <c r="BS15" i="41"/>
  <c r="BS14" i="41"/>
  <c r="BS13" i="41"/>
  <c r="BS12" i="41"/>
  <c r="BU35" i="41" l="1"/>
  <c r="BV35" i="41" s="1"/>
  <c r="BW35" i="41" s="1"/>
  <c r="BX35" i="41" s="1"/>
  <c r="BY35" i="41" s="1"/>
  <c r="BZ35" i="41" s="1"/>
  <c r="BU34" i="41"/>
  <c r="BV34" i="41" s="1"/>
  <c r="BW34" i="41" s="1"/>
  <c r="BX34" i="41" s="1"/>
  <c r="BY34" i="41" s="1"/>
  <c r="BZ34" i="41" s="1"/>
  <c r="BU33" i="41"/>
  <c r="BV33" i="41" s="1"/>
  <c r="BW33" i="41" s="1"/>
  <c r="BX33" i="41" s="1"/>
  <c r="BY33" i="41" s="1"/>
  <c r="BU32" i="41"/>
  <c r="BV32" i="41" s="1"/>
  <c r="BW32" i="41" s="1"/>
  <c r="BX32" i="41" s="1"/>
  <c r="BY32" i="41" s="1"/>
  <c r="BZ32" i="41" s="1"/>
  <c r="BU31" i="41"/>
  <c r="BV31" i="41" s="1"/>
  <c r="BW31" i="41" s="1"/>
  <c r="BX31" i="41" s="1"/>
  <c r="BY31" i="41" s="1"/>
  <c r="BZ31" i="41" s="1"/>
  <c r="BU30" i="41"/>
  <c r="BV30" i="41" s="1"/>
  <c r="BW30" i="41" s="1"/>
  <c r="BX30" i="41" s="1"/>
  <c r="BY30" i="41" s="1"/>
  <c r="BZ30" i="41" s="1"/>
  <c r="BU29" i="41"/>
  <c r="BV29" i="41" s="1"/>
  <c r="BW29" i="41" s="1"/>
  <c r="BX29" i="41" s="1"/>
  <c r="BY29" i="41" s="1"/>
  <c r="BU28" i="41"/>
  <c r="BV28" i="41" s="1"/>
  <c r="BW28" i="41" s="1"/>
  <c r="BX28" i="41" s="1"/>
  <c r="BY28" i="41" s="1"/>
  <c r="BZ28" i="41" s="1"/>
  <c r="BU27" i="41"/>
  <c r="BV27" i="41" s="1"/>
  <c r="BW27" i="41" s="1"/>
  <c r="BX27" i="41" s="1"/>
  <c r="BY27" i="41" s="1"/>
  <c r="BU26" i="41"/>
  <c r="BV26" i="41" s="1"/>
  <c r="BW26" i="41" s="1"/>
  <c r="BX26" i="41" s="1"/>
  <c r="BY26" i="41" s="1"/>
  <c r="BU25" i="41"/>
  <c r="BV25" i="41" s="1"/>
  <c r="BW25" i="41" s="1"/>
  <c r="BX25" i="41" s="1"/>
  <c r="BY25" i="41" s="1"/>
  <c r="BU24" i="41"/>
  <c r="BV24" i="41" s="1"/>
  <c r="BW24" i="41" s="1"/>
  <c r="BX24" i="41" s="1"/>
  <c r="BY24" i="41" s="1"/>
  <c r="BZ24" i="41" s="1"/>
  <c r="BU23" i="41"/>
  <c r="BV23" i="41" s="1"/>
  <c r="BW23" i="41" s="1"/>
  <c r="BX23" i="41" s="1"/>
  <c r="BY23" i="41" s="1"/>
  <c r="BZ23" i="41" s="1"/>
  <c r="BU22" i="41"/>
  <c r="BV22" i="41" s="1"/>
  <c r="BW22" i="41" s="1"/>
  <c r="BX22" i="41" s="1"/>
  <c r="BY22" i="41" s="1"/>
  <c r="BU21" i="41"/>
  <c r="BV21" i="41" s="1"/>
  <c r="BW21" i="41" s="1"/>
  <c r="BX21" i="41" s="1"/>
  <c r="BY21" i="41" s="1"/>
  <c r="BZ21" i="41" s="1"/>
  <c r="BU20" i="41"/>
  <c r="BV20" i="41" s="1"/>
  <c r="BW20" i="41" s="1"/>
  <c r="BX20" i="41" s="1"/>
  <c r="BY20" i="41" s="1"/>
  <c r="BZ20" i="41" s="1"/>
  <c r="BU19" i="41"/>
  <c r="BV19" i="41" s="1"/>
  <c r="BW19" i="41" s="1"/>
  <c r="BX19" i="41" s="1"/>
  <c r="BY19" i="41" s="1"/>
  <c r="BZ19" i="41" s="1"/>
  <c r="BU18" i="41"/>
  <c r="BV18" i="41" s="1"/>
  <c r="BW18" i="41" s="1"/>
  <c r="BX18" i="41" s="1"/>
  <c r="BY18" i="41" s="1"/>
  <c r="BZ18" i="41" s="1"/>
  <c r="BU17" i="41"/>
  <c r="BV17" i="41" s="1"/>
  <c r="BW17" i="41" s="1"/>
  <c r="BX17" i="41" s="1"/>
  <c r="BY17" i="41" s="1"/>
  <c r="BZ17" i="41" s="1"/>
  <c r="BU16" i="41"/>
  <c r="BV16" i="41" s="1"/>
  <c r="BW16" i="41" s="1"/>
  <c r="BX16" i="41" s="1"/>
  <c r="BY16" i="41" s="1"/>
  <c r="BZ16" i="41" s="1"/>
  <c r="BU15" i="41"/>
  <c r="BV15" i="41" s="1"/>
  <c r="BW15" i="41" s="1"/>
  <c r="BX15" i="41" s="1"/>
  <c r="BY15" i="41" s="1"/>
  <c r="BZ15" i="41" s="1"/>
  <c r="BU14" i="41"/>
  <c r="BV14" i="41" s="1"/>
  <c r="BW14" i="41" s="1"/>
  <c r="BX14" i="41" s="1"/>
  <c r="BY14" i="41" s="1"/>
  <c r="BZ14" i="41" s="1"/>
  <c r="BU13" i="41"/>
  <c r="BV13" i="41" s="1"/>
  <c r="BW13" i="41" s="1"/>
  <c r="BX13" i="41" s="1"/>
  <c r="BY13" i="41" s="1"/>
  <c r="BZ13" i="41" s="1"/>
  <c r="BU12" i="41"/>
  <c r="BV12" i="41" s="1"/>
  <c r="BW12" i="41" s="1"/>
  <c r="BX12" i="41" s="1"/>
  <c r="BY12" i="41" s="1"/>
  <c r="BZ12" i="41" s="1"/>
  <c r="BZ25" i="41" l="1"/>
  <c r="BZ29" i="41"/>
  <c r="BZ22" i="41"/>
  <c r="BZ27" i="41"/>
  <c r="BZ33" i="41"/>
  <c r="BZ26" i="41"/>
  <c r="N14" i="57"/>
  <c r="L14" i="57"/>
  <c r="N12" i="57"/>
  <c r="L12" i="57"/>
  <c r="H12" i="57"/>
  <c r="N10" i="57"/>
  <c r="L10" i="57"/>
  <c r="J10" i="57"/>
  <c r="H10" i="57"/>
  <c r="F10" i="57"/>
  <c r="N8" i="57"/>
  <c r="L8" i="57"/>
  <c r="J8" i="57"/>
  <c r="H8" i="57"/>
  <c r="F8" i="57"/>
  <c r="N6" i="57"/>
  <c r="L6" i="57"/>
  <c r="J6" i="57"/>
  <c r="H6" i="57"/>
  <c r="F6" i="57"/>
  <c r="N14" i="56"/>
  <c r="L14" i="56"/>
  <c r="H14" i="56"/>
  <c r="F14" i="56"/>
  <c r="N12" i="56"/>
  <c r="L12" i="56"/>
  <c r="F12" i="56"/>
  <c r="N10" i="56"/>
  <c r="L10" i="56"/>
  <c r="H10" i="56"/>
  <c r="F10" i="56"/>
  <c r="N8" i="56"/>
  <c r="L8" i="56"/>
  <c r="J8" i="56"/>
  <c r="H8" i="56"/>
  <c r="F8" i="56"/>
  <c r="N6" i="56"/>
  <c r="L6" i="56"/>
  <c r="J6" i="56"/>
  <c r="H6" i="56"/>
  <c r="F6" i="56"/>
  <c r="D12" i="57" l="1"/>
  <c r="J16" i="57"/>
  <c r="F16" i="57"/>
  <c r="H16" i="57"/>
  <c r="D10" i="56"/>
  <c r="H16" i="56"/>
  <c r="D12" i="56"/>
  <c r="J16" i="56"/>
  <c r="C7" i="50"/>
  <c r="D6" i="50" s="1"/>
  <c r="B14" i="55"/>
  <c r="B13" i="55"/>
  <c r="B12" i="55"/>
  <c r="B11" i="55"/>
  <c r="B10" i="55"/>
  <c r="B9" i="55"/>
  <c r="D6" i="49"/>
  <c r="N16" i="57"/>
  <c r="L16" i="57"/>
  <c r="D10" i="57"/>
  <c r="D8" i="57"/>
  <c r="D6" i="57"/>
  <c r="N16" i="56"/>
  <c r="L16" i="56"/>
  <c r="F16" i="56"/>
  <c r="D8" i="56"/>
  <c r="D6" i="56"/>
  <c r="D3" i="50"/>
  <c r="D4" i="50"/>
  <c r="D5" i="50"/>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D2" i="50" l="1"/>
  <c r="D7" i="50"/>
  <c r="H19" i="56"/>
  <c r="F19" i="56"/>
  <c r="F19" i="57"/>
  <c r="H19" i="57"/>
  <c r="J19" i="56"/>
  <c r="D20" i="57"/>
  <c r="L19" i="57"/>
  <c r="D20" i="56"/>
  <c r="J19" i="57"/>
  <c r="L19" i="56"/>
</calcChain>
</file>

<file path=xl/sharedStrings.xml><?xml version="1.0" encoding="utf-8"?>
<sst xmlns="http://schemas.openxmlformats.org/spreadsheetml/2006/main" count="2057" uniqueCount="880">
  <si>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</si>
  <si>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</si>
  <si>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</si>
  <si>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</si>
  <si>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</si>
  <si>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</si>
  <si>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</si>
  <si>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</si>
  <si>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</si>
  <si>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</si>
  <si>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</si>
  <si>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</si>
  <si>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</si>
  <si>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</si>
  <si>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</si>
  <si>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</si>
  <si>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</si>
  <si>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</si>
  <si>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</si>
  <si>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</si>
  <si>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</si>
  <si>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</si>
  <si>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</si>
  <si>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</si>
  <si>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</si>
  <si>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</si>
  <si>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</si>
  <si>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</si>
  <si>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</si>
  <si>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</si>
  <si>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</si>
  <si>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</si>
  <si>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</si>
  <si>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</si>
  <si>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</si>
  <si>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</si>
  <si>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</si>
  <si>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</si>
  <si>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</si>
  <si>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</si>
  <si>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</si>
  <si>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</si>
  <si>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</si>
  <si>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</si>
  <si>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</si>
  <si>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</si>
  <si>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</si>
  <si>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</si>
  <si>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</si>
  <si>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</si>
  <si>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</si>
  <si>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</si>
  <si>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</si>
  <si>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</si>
  <si>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</si>
  <si>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</si>
  <si>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</si>
  <si>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</si>
  <si>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</si>
  <si>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</si>
  <si>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</si>
  <si>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</si>
  <si>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</si>
  <si>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</si>
  <si>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</si>
  <si>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</si>
  <si>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</si>
  <si>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</si>
  <si>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</si>
  <si>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</si>
  <si>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</si>
  <si>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</si>
  <si>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</si>
  <si>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</si>
  <si>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</si>
  <si>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</si>
  <si>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</si>
  <si>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</si>
  <si>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</si>
  <si>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</si>
  <si>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</si>
  <si>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</si>
  <si>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</si>
  <si>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</si>
  <si>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</si>
  <si>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</si>
  <si>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</si>
  <si>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</si>
  <si>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</si>
  <si>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</si>
  <si>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</si>
  <si>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</si>
  <si>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</si>
  <si>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</si>
  <si>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</si>
  <si>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</si>
  <si>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</si>
  <si>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</si>
  <si>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</si>
  <si>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</si>
  <si>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</si>
  <si>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</si>
  <si>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</si>
  <si>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</si>
  <si>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</si>
  <si>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</si>
  <si>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</si>
  <si>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</si>
  <si>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</si>
  <si>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</si>
  <si>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</si>
  <si>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</si>
  <si>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</si>
  <si>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</si>
  <si>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</si>
  <si>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</si>
  <si>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</si>
  <si>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</si>
  <si>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</si>
  <si>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</si>
  <si>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</si>
  <si>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</si>
  <si>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</si>
  <si>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</si>
  <si>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</si>
  <si>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</si>
  <si>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</si>
  <si>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</si>
  <si>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</si>
  <si>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</si>
  <si>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</si>
  <si>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</si>
  <si>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</si>
  <si>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</si>
  <si>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</si>
  <si>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</si>
  <si>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</si>
  <si>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</si>
  <si>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</si>
  <si>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</si>
  <si>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</si>
  <si>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</si>
  <si>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</si>
  <si>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</si>
  <si>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</si>
  <si>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</si>
  <si>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</si>
  <si>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</si>
  <si>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</si>
  <si>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</si>
  <si>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</si>
  <si>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</si>
  <si>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</si>
  <si>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</si>
  <si>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</si>
  <si>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</si>
  <si>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</si>
  <si>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</si>
  <si>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</si>
  <si>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</si>
  <si>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</si>
  <si>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</si>
  <si>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</si>
  <si>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</si>
  <si>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</si>
  <si>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</si>
  <si>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</si>
  <si>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</si>
  <si>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</si>
  <si>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</si>
  <si>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</si>
  <si>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</si>
  <si>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</si>
  <si>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</si>
  <si>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</si>
  <si>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</si>
  <si>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</si>
  <si>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</si>
  <si>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</si>
  <si>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</si>
  <si>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</si>
  <si>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</si>
  <si>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</si>
  <si>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</si>
  <si>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</si>
  <si>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</si>
  <si>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</si>
  <si>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</si>
  <si>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</si>
  <si>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</si>
  <si>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</si>
  <si>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</si>
  <si>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</si>
  <si>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</si>
  <si>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</si>
  <si>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</si>
  <si>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</si>
  <si>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</si>
  <si>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</si>
  <si>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</si>
  <si>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</si>
  <si>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</si>
  <si>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</si>
  <si>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</si>
  <si>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</si>
  <si>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</si>
  <si>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</si>
  <si>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</si>
  <si>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</si>
  <si>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</si>
  <si>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</si>
  <si>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</si>
  <si>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</si>
  <si>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</si>
  <si>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</si>
  <si>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</si>
  <si>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</si>
  <si>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</si>
  <si>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</si>
  <si>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</si>
  <si>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</si>
  <si>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</si>
  <si>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</si>
  <si>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</si>
  <si>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</si>
  <si>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</si>
  <si>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</si>
  <si>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</si>
  <si>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</si>
  <si>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</si>
  <si>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</si>
  <si>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</si>
  <si>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</si>
  <si>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</si>
  <si>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</si>
  <si>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</si>
  <si>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</si>
  <si>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</si>
  <si>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</si>
  <si>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</si>
  <si>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</si>
  <si>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</si>
  <si>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</si>
  <si>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</si>
  <si>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</si>
  <si>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</si>
  <si>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</si>
  <si>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</si>
  <si>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</si>
  <si>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</si>
  <si>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valoración después de controles</t>
  </si>
  <si>
    <t>Acciones de contingencia</t>
  </si>
  <si>
    <t>Categoría</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</si>
  <si>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</si>
  <si>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</si>
  <si>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</si>
  <si>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</si>
  <si>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</si>
  <si>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</si>
  <si>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</si>
  <si>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</si>
  <si>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</si>
  <si>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</si>
  <si>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</si>
  <si>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</si>
  <si>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</si>
  <si>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</si>
  <si>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</si>
  <si>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</si>
  <si>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</si>
  <si>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</si>
  <si>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</si>
  <si>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</si>
  <si>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</si>
  <si>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</si>
  <si>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</si>
  <si>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</si>
  <si>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</si>
  <si>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</si>
  <si>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</si>
  <si>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</si>
  <si>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</si>
  <si>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</si>
  <si>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</si>
  <si>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</si>
  <si>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</si>
  <si>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</si>
  <si>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</si>
  <si>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</si>
  <si>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</si>
  <si>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</si>
  <si>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</si>
  <si>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</si>
  <si>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</si>
  <si>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</si>
  <si>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</si>
  <si>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</si>
  <si>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</si>
  <si>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</si>
  <si>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</si>
  <si>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</si>
  <si>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</si>
  <si>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Bajo</t>
  </si>
  <si>
    <t>Alto</t>
  </si>
  <si>
    <t>Extremo</t>
  </si>
  <si>
    <t>Inicial</t>
  </si>
  <si>
    <t>Final</t>
  </si>
  <si>
    <t>Proyectos de inversión posiblemente afectados</t>
  </si>
  <si>
    <t>Asesoría Técnica y Proyectos en Materia TIC</t>
  </si>
  <si>
    <t>Contratación</t>
  </si>
  <si>
    <t>Control Disciplinario</t>
  </si>
  <si>
    <t>Evaluación del Sistema de Control Interno</t>
  </si>
  <si>
    <t>Gestión Documental Interna</t>
  </si>
  <si>
    <t>Gestión Estratégica de Talento Humano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</si>
  <si>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</si>
  <si>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</si>
  <si>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</si>
  <si>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</si>
  <si>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</si>
  <si>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</si>
  <si>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</si>
  <si>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</si>
  <si>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</si>
  <si>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Actividad clave / Fase del proyecto</t>
  </si>
  <si>
    <t>Objetivos estratégicos asociados</t>
  </si>
  <si>
    <t>Acciones frente a la solidez individual de las actividades de control (medidas de mitigación)</t>
  </si>
  <si>
    <t>Procesos / Proyectos de inversión</t>
  </si>
  <si>
    <t>Fecha incio para los cambios</t>
  </si>
  <si>
    <t>Fecha de corte plan de acción</t>
  </si>
  <si>
    <t>Fecha contorl de cambios</t>
  </si>
  <si>
    <t>Corte</t>
  </si>
  <si>
    <t>Componente</t>
  </si>
  <si>
    <t>Riesgo</t>
  </si>
  <si>
    <t>Cambio realizado</t>
  </si>
  <si>
    <t>Justificación del cambio</t>
  </si>
  <si>
    <t>Oficina de Alta Consejería de Paz, Víctimas y Reconciliación</t>
  </si>
  <si>
    <t>Oficina de Control Interno Disciplinario</t>
  </si>
  <si>
    <t>Oficina de Alta Consejería Distrital de Tecnologías de Información y Comunicaciones - TIC</t>
  </si>
  <si>
    <t>Oficina Consejería de Comunicaciones</t>
  </si>
  <si>
    <t>Oficina de Tecnologías de la Información y las Comunicaciones</t>
  </si>
  <si>
    <t>Oficina de Control Interno</t>
  </si>
  <si>
    <t>Oficina Asesora de Jurídica</t>
  </si>
  <si>
    <t>xxx</t>
  </si>
  <si>
    <t xml:space="preserve">- Promover procesos de transformación digital en la Secretaría General para aportar a la gestión pública eficiente.
</t>
  </si>
  <si>
    <t xml:space="preserve">- -- Ningún trámite y/o procedimiento administrativo
</t>
  </si>
  <si>
    <t xml:space="preserve">- Ningún otro proceso en el Sistema de Gestión de Calidad
</t>
  </si>
  <si>
    <t xml:space="preserve">- 7872 Transformación digital y gestión TIC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</si>
  <si>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</si>
  <si>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</si>
  <si>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</si>
  <si>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</si>
  <si>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xml:space="preserve">Identificación del riesgo
</t>
  </si>
  <si>
    <t xml:space="preserve">
Análisis de controles
</t>
  </si>
  <si>
    <t xml:space="preserve">Identificación del riesgo
Análisis de controles
</t>
  </si>
  <si>
    <t/>
  </si>
  <si>
    <t xml:space="preserve">
</t>
  </si>
  <si>
    <t>Identificación del riesgo
Análisis antes de controles
Análisis después de controles
Tratamiento del riesgo</t>
  </si>
  <si>
    <t>Ejecutar las Asesorías Técnicas y Proyectos en materia TIC y Transformación digital</t>
  </si>
  <si>
    <t>Decisiones ajustadas a intereses propios o de terceros en la aprobación de ejecución de Proyectos  en materia TIC y Transformación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</si>
  <si>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</si>
  <si>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</si>
  <si>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</si>
  <si>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</si>
  <si>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</si>
  <si>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</si>
  <si>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</si>
  <si>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_______________
- Profesional Especializado - 
Oficina Alta Consejería Distrital de TIC
</t>
  </si>
  <si>
    <t xml:space="preserve">- Procedimiento PR-306 actualizado
_______________
- Procedimiento PR-306 actualizado
</t>
  </si>
  <si>
    <t xml:space="preserve">01/04/2020
_______________
01/04/2020
</t>
  </si>
  <si>
    <t xml:space="preserve">31/03/2021
_______________
31/03/2021
</t>
  </si>
  <si>
    <t>-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</si>
  <si>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</si>
  <si>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</si>
  <si>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</si>
  <si>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</si>
  <si>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</si>
  <si>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</si>
  <si>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</si>
  <si>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</si>
  <si>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</si>
  <si>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</si>
  <si>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Se realizan ajustes menores a las actividades de control preventivas (PC#8) y detectiva (PC#9). </t>
  </si>
  <si>
    <t xml:space="preserve">- Consolidar una gestión pública eficiente, a través del desarrollo de capacidades institucionales, para contribuir a la generación de valor público.
</t>
  </si>
  <si>
    <t xml:space="preserve">- Todos los procesos en el Sistema de Gestión de Calidad
</t>
  </si>
  <si>
    <t xml:space="preserve">- No aplica
</t>
  </si>
  <si>
    <t>Creación del mapa de riesgos del proceso.</t>
  </si>
  <si>
    <t xml:space="preserve">- Procesos misionales y estratégicos misionales en el Sistema de Gestión de Calidad
</t>
  </si>
  <si>
    <t xml:space="preserve">
Análisis de controles
Tratamiento del riesgo</t>
  </si>
  <si>
    <t>Identificación del riesgo
Tratamiento del riesgo</t>
  </si>
  <si>
    <t>- Consulta del Registro Distrital (Consulta)
- Publicación de actos o documentos administrativos en el Registro Distrital (Trámite)
- Impresión de artes gráficas para las entidades del Distrito Capital (OPA)
- Visitas guiadas Archivo de Bogotá (OPA)
- Inscripción programas de formación virtual para servidores públicos del Distrito Capital (OPA)</t>
  </si>
  <si>
    <t>Creación del riesgo</t>
  </si>
  <si>
    <t xml:space="preserve">- Impresión de artes gráficas para las entidades del Distrito Capital (OPA)
</t>
  </si>
  <si>
    <t xml:space="preserve">- Impresión de artes gráficas para las entidades del Distrito Capital (OPA)
- Visitas guiadas Archivo de Bogotá (OPA)
- Inscripción programas de formación virtual para servidores públicos del Distrito Capital (OPA)
</t>
  </si>
  <si>
    <t xml:space="preserve">- 7873 Fortalecimiento de la capacidad institucional de la Secretaría General
</t>
  </si>
  <si>
    <t xml:space="preserve">- Director de Contratación 
- Director de Contratación 
- Director de Contratación 
- Director de Contratación 
_______________
</t>
  </si>
  <si>
    <t xml:space="preserve">
Análisis antes de controles
Análisis de controles
Análisis después de controles
Tratamiento del riesgo</t>
  </si>
  <si>
    <t>- Director(a) de Contratación
- Director(a) de Contratación
- Director(a) de Contratación</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</si>
  <si>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</si>
  <si>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Elaborar los estudios y documentos previos.</t>
  </si>
  <si>
    <t>Decisiones ajustadas a intereses propios o de terceros 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</si>
  <si>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</si>
  <si>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</si>
  <si>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</si>
  <si>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</si>
  <si>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Aplicativo SIG - AP # 732 Aplicativo CHIE):: Verificar a través de los Comités de Contratación la necesidad de contratar bienes, servicios u obras y que los mismos sean procesos objetivos y ajustados a la normativa vigente
_______________
</t>
  </si>
  <si>
    <t xml:space="preserve">- Documentos, memorandos, correos electrónicos que den cuenta del acompañamiento realizado.
- Actas de Comité de Contratación
- Modelo de seguimiento con las actividades de revisión por parte del abogado responsable
- Actas de Comité de Contratación
_______________
</t>
  </si>
  <si>
    <t xml:space="preserve">27/03/2020
27/03/2020
12/02/2021
12/02/2021
_______________
</t>
  </si>
  <si>
    <t xml:space="preserve">15/01/2021
15/01/2021
31/12/2021
31/12/2021
_______________
</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</si>
  <si>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</si>
  <si>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</si>
  <si>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</si>
  <si>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</si>
  <si>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</si>
  <si>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</si>
  <si>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</si>
  <si>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</si>
  <si>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</si>
  <si>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Supervisar la ejecución de los contratos y/o convenios, y la conformidad de los productos, servicios y obras contratados para el proceso.</t>
  </si>
  <si>
    <t>Realización de cobros indebidos 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</si>
  <si>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</si>
  <si>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</si>
  <si>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</si>
  <si>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</si>
  <si>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</si>
  <si>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 (AP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</si>
  <si>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 Director de Contratación 
_______________
</t>
  </si>
  <si>
    <t xml:space="preserve">
- Evidencias de las socializaciones adelantadas
_______________
</t>
  </si>
  <si>
    <t xml:space="preserve">
01/03/2021
_______________
</t>
  </si>
  <si>
    <t xml:space="preserve">
31/07/2021
_______________
</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</si>
  <si>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</si>
  <si>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</si>
  <si>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</si>
  <si>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</si>
  <si>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</si>
  <si>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</si>
  <si>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</si>
  <si>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Evaluar las quejas o informes e iniciar proceso ordinario o verbal según proceda</t>
  </si>
  <si>
    <t>Decisiones ajustadas a intereses propios o de terceros 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</si>
  <si>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</si>
  <si>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</si>
  <si>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</si>
  <si>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</si>
  <si>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</si>
  <si>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 (AP#21 ACT.2 Aplicativo SIG - AP#778 Aplicativo CHIE)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Aplicativo SIG - AP#779 Aplicativo CHIE) Realizar informes cuatrimestrales que contengan las acciones preventivas desarrolladas para evitar hechos de corrupción, e indiquen los riesgos de esta naturaleza susceptibles de materializarse  o presentados en el periodo.
_______________
</t>
  </si>
  <si>
    <t xml:space="preserve">
- Jefe de la Oficina de Control Interno Disciplinario
- Jefe de la Oficina de Control Interno Disciplinario
- Jefe de la Oficina de Control Interno Disciplinario
_______________
</t>
  </si>
  <si>
    <t xml:space="preserve">
- Estrategia de divulgación definida e implementada.
- Procedimientos verbal y ordinario actualizados en cuanto a la asignación de un consecutivo de los autos emitidos.
- Informes cuatrimestrales sobre acciones preventivas y materialización de riesgos de corrupción.
_______________
</t>
  </si>
  <si>
    <t xml:space="preserve">
18/02/2021
18/02/2021
01/05/2021
_______________
</t>
  </si>
  <si>
    <t xml:space="preserve">
30/11/2021
05/04/2021
31/12/2021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</si>
  <si>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</si>
  <si>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</si>
  <si>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</si>
  <si>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</si>
  <si>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</si>
  <si>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</si>
  <si>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</si>
  <si>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</si>
  <si>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</si>
  <si>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</si>
  <si>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</si>
  <si>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</si>
  <si>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t>
  </si>
  <si>
    <t>Identificación del riesgo
Análisis de controles
Análisis después de controles
Tratamiento del riesgo</t>
  </si>
  <si>
    <t>Recibir y custodiar los insumos y materas primas durante el proceso de producción de conformidad con las características técnicas requeridas hasta la entrega del producto terminado al almacén</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</si>
  <si>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</si>
  <si>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 y se cambia la tipología del riesgo.</t>
  </si>
  <si>
    <t>Desvío de recursos físicos o económicos 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</si>
  <si>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</si>
  <si>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</si>
  <si>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Financiero
- Financiero
- Medidas de control interno y externo
- Imagen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</si>
  <si>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</si>
  <si>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</si>
  <si>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</si>
  <si>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 xml:space="preserve">- Profesional Universitario 2019-18 y Auxiliar administrativo 407-27
- Gestor PIGA y Gestor Calidad
- Profesional universitario 219-09-Subdirector Técnico
_______________
</t>
  </si>
  <si>
    <t xml:space="preserve">- Comprobante de ingreso a almacén de repuestos existentes catalogados como sobrantes. 
- Bitácoras de residuos
- Reporte de porcentaje de implementación del sistema de información en la Subdirección de Imprenta Distrital.
_______________
</t>
  </si>
  <si>
    <t xml:space="preserve">15/12/2020
16/06/2020
02/11/2020
_______________
</t>
  </si>
  <si>
    <t xml:space="preserve">14/04/2021
14/04/2021
02/03/2021
_______________
</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</si>
  <si>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</si>
  <si>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</si>
  <si>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</si>
  <si>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</si>
  <si>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Fila 60: Fila 60. El campo "Seleccione los proyectos de inversión posiblemente afectados" se modifica a la opción " Sin asociación a los proyectos de inversión.
Fila 126, 127, 128, 142 y 143 : Cambio de ejecución a "Siempre"
Fila 189: Cambio a "Reducir"
Filas 214, 215, 216, 224 y 225: Se eliminan errores en digitación sobre acciones de tratamiento que están registradas en la sección "Acciones de tratamiento para fortalecer la gestión del riesgo según la valoración" .</t>
  </si>
  <si>
    <t>Desvío de recursos físicos o económicos 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</si>
  <si>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</si>
  <si>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</si>
  <si>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</si>
  <si>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</si>
  <si>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 Profesional Universitario 219-09-Asesor-Subdirector Técnico
- Profesional Universitario 219-09-Asesor-Subdirector Técnico
- Asesor-Profesional universitario 219-09-Subdirector Técnico
_______________
</t>
  </si>
  <si>
    <t xml:space="preserve">
- Reporte de los contadores máquinas de CTP e impresión y análisis de su verificación.
- Reporte de planchas usadas y análisis de su verificación.
- Reporte de porcentaje de implementación del sistema de información en la Subdirección de Imprenta Distrital.
_______________
</t>
  </si>
  <si>
    <t xml:space="preserve">
15/12/2020
15/12/2020
02/11/2020
_______________
</t>
  </si>
  <si>
    <t xml:space="preserve">
14/04/2021
14/04/2021
02/03/2021
_______________
</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</si>
  <si>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</si>
  <si>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</si>
  <si>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Fila 60: El campo "Seleccione los proyectos de inversión posiblemente afectados" se modifica a la opción " Sin asociación a los proyectos de inversión.
Fila 142: se cambia frecuencia a "Siempre"
Fila 224: Se borra acción
Filas 240 - 241 - 242 : Se complementa nomenclatura de la AP.
Fila 242 Se modifica fecha terminación.
Fila 224: Se eliminan errores en digitación sobre acciones de tratamiento que están registradas en la sección "Acciones de tratamiento para fortalecer la gestión del riesgo según la valoración" .</t>
  </si>
  <si>
    <t xml:space="preserve">- Jefe de la OTIC
- Jefe de la OTIC
- Jefe de la OTIC
- Jefe de la OTIC
- Jefe de la OTIC
- Jefe de la OTIC
_______________
- Jefe de la OTIC
- Jefe de la OTIC
- Jefe de la OTIC
- Jefe de la OTIC
</t>
  </si>
  <si>
    <t xml:space="preserve">10/02/2021
01/04/2021
10/02/2021
01/04/2021
10/02/2021
01/04/2021
_______________
10/02/2021
01/04/2021
10/02/2021
01/04/2021
</t>
  </si>
  <si>
    <t>Identificación del riesgo
Análisis antes de controles
Análisis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</si>
  <si>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</si>
  <si>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</si>
  <si>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</si>
  <si>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Se reprogramaron las acciones preventivas # 768 y 769.</t>
  </si>
  <si>
    <t>Creación del mapa de riesgos.</t>
  </si>
  <si>
    <t xml:space="preserve">Formular el Plan Estratégico  de Tecnologías de la Información y las Comunicaciones </t>
  </si>
  <si>
    <t>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</si>
  <si>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</si>
  <si>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</si>
  <si>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</si>
  <si>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</si>
  <si>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</si>
  <si>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_______________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t>
  </si>
  <si>
    <t xml:space="preserve">-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_______________
- Procedimiento PR-116 actualizado conforme a la metodología del MINTIC
- Procedimiento PR-116 actualizado conforme a la metodología del MINTIC
- Procedimiento PR-116 actualizado conforme a la metodología del MINTIC
- Procedimiento PR-116 actualizado conforme a la metodología del MINTIC
</t>
  </si>
  <si>
    <t xml:space="preserve">15/09/2021
15/09/2021
15/09/2021
15/09/2021
15/09/2021
15/09/2021
_______________
15/09/2021
15/09/2021
15/09/2021
15/09/2021
</t>
  </si>
  <si>
    <t>-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</si>
  <si>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</si>
  <si>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</si>
  <si>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</si>
  <si>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</si>
  <si>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</si>
  <si>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</si>
  <si>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Ejecutar el programa de trabajo, documentando en papeles de trabajo los soportes de las conclusiones obtenidas y estructurar el informe de auditoría contentivo de los hallazgos identificados.</t>
  </si>
  <si>
    <t>Decisiones ajustadas a intereses propios o de terceros 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</si>
  <si>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</si>
  <si>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</si>
  <si>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</si>
  <si>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</si>
  <si>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 (AP#28. Act. 1. Aplicativo SIG - AP#770 Aplicativo CHIE)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</si>
  <si>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 xml:space="preserve">
- Jefe Oficina de Control Interno
- Jefe Oficina de Control Interno
- Jefe Oficina de Control Interno
_______________
</t>
  </si>
  <si>
    <t xml:space="preserve">
- Documento formalizado por cada auditor
- Presentación y lista de asistencia
- Documento formalizado por cada auditor
_______________
</t>
  </si>
  <si>
    <t xml:space="preserve">
19/02/2021
19/02/2021
19/02/2021
_______________
</t>
  </si>
  <si>
    <t xml:space="preserve">
31/12/2021
06/05/2021
28/02/2021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</si>
  <si>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</si>
  <si>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</si>
  <si>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</si>
  <si>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</si>
  <si>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</si>
  <si>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Se indica que el riesgo no tiene proyectos de inversión vigentes asociados.
Se incluyen las acciones de tratamiento en el marco de la acción preventiva No 28</t>
  </si>
  <si>
    <t>Uso indebido de información privilegiada 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</si>
  <si>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</si>
  <si>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</si>
  <si>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</si>
  <si>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</si>
  <si>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</si>
  <si>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xml:space="preserve">
Análisis de controles
Análisis después de controles
</t>
  </si>
  <si>
    <t xml:space="preserve">Identificación del riesgo
Análisis antes de controles
Análisis de controles
Análisis después de controles
</t>
  </si>
  <si>
    <t>Gestionar los recursos necesarios para el ingreso a bodega y registro en los inventarios de los bienes objeto de solicitud.</t>
  </si>
  <si>
    <t>Desvío de recursos físicos o económicos 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</si>
  <si>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</si>
  <si>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</si>
  <si>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</si>
  <si>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</si>
  <si>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Se determina la probabilidad (1 rara vez) ya que el riesgo nunca se ha materializado o no se ha presentado en los últimos cuatro años. El impacto (4 mayor) obedece sanción por parte del ente de control u otro ente regulador.</t>
  </si>
  <si>
    <t xml:space="preserve">-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_______________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t>
  </si>
  <si>
    <t xml:space="preserve">- profesional universitario
profesional universitario
- profesional universitario
profesional universitario
- profesional universitario
profesional universitario
- profesional universitario
profesional universitario
- profesional universitario
profesional universitario
- profesional universitario
profesional universitario
_______________
- profesional universitario
profesional universitario
</t>
  </si>
  <si>
    <t xml:space="preserve">-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_______________
- Propuesta de procedimientos revisados pendientes de ajustes y aprobación
Actualización de los procedimientos en el Sistema de Gestión de Calidad
</t>
  </si>
  <si>
    <t xml:space="preserve">19/07/2021
17/09/2021
19/07/2021
17/09/2021
19/07/2021
17/09/2021
19/07/2021
17/09/2021
19/07/2021
17/09/2021
19/07/2021
17/09/2021
_______________
19/07/2021
17/09/2021
</t>
  </si>
  <si>
    <t xml:space="preserve">16/09/2021
15/12/2021
16/09/2021
15/12/2021
16/09/2021
15/12/2021
16/09/2021
15/12/2021
16/09/2021
15/12/2021
16/09/2021
15/12/2021
_______________
16/09/2021
15/12/2021
</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</si>
  <si>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</si>
  <si>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</si>
  <si>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</si>
  <si>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</si>
  <si>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</si>
  <si>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</si>
  <si>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</si>
  <si>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</si>
  <si>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</si>
  <si>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</si>
  <si>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</si>
  <si>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</si>
  <si>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reprograma la acción preventiva # 820.</t>
  </si>
  <si>
    <t xml:space="preserve">- Procesos de apoyo operativo en el Sistema de Gestión de Calidad
</t>
  </si>
  <si>
    <t>Seguimiento y control de la información de los bienes de propiedad de la entidad</t>
  </si>
  <si>
    <t>Desvío de recursos físicos o económicos 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</si>
  <si>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</si>
  <si>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</si>
  <si>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</si>
  <si>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</si>
  <si>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</si>
  <si>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_______________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t>
  </si>
  <si>
    <t xml:space="preserve">- profesional universitario
profesional universitario
- profesional universitario
profesional universitario
_______________
- profesional universitario
profesional universitario
- profesional universitario
profesional universitario
</t>
  </si>
  <si>
    <t xml:space="preserve">-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_______________
- Propuesta de procedimientos revisados pendientes de ajustes y aprobación
Actualización de los procedimientos en el Sistema de Gestión de Calidad
- Propuesta de procedimientos revisados pendientes de ajustes y aprobación
Actualización de los procedimientos en el Sistema de Gestión de Calidad
</t>
  </si>
  <si>
    <t xml:space="preserve">19/07/2021
17/09/2021
19/07/2021
17/09/2021
_______________
19/07/2021
17/09/2021
19/07/2021
17/09/2021
</t>
  </si>
  <si>
    <t xml:space="preserve">16/09/2021
15/12/2021
16/09/2021
15/12/2021
_______________
16/09/2021
15/12/2021
16/09/2021
15/12/2021
</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</si>
  <si>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</si>
  <si>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</si>
  <si>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</si>
  <si>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</si>
  <si>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</si>
  <si>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</si>
  <si>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</si>
  <si>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</si>
  <si>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 xml:space="preserve">- Fortalecer la prestación del servicio a la ciudadanía con oportunidad, eficiencia y transparencia, a través del uso de la tecnología y la cualificación de los servidores.
</t>
  </si>
  <si>
    <t>Creación y aprobación del mapa de riesgos del proceso Gestión del Sistema Distrital de Servicio a la Ciudadanía</t>
  </si>
  <si>
    <t>Coordinar y articular la gestión de las entidades participantes en el Modelo Multicanal de servicio</t>
  </si>
  <si>
    <t>Se ajustan los controles detectivos y preventivos en coherencia con la actualización del procedimiento Administración del Modelo Multicanal de Servicio a la Ciudadanía (2213300-PR-036) versión 15.</t>
  </si>
  <si>
    <t>Se ajustó proyectos de inversión posiblemente afectados, teniendo en cuenta que el riesgo no esta asociado a los riesgos del proyecto de inversión.
Se ajustó acción de tratamiento de acuerdo con lo registrado en el aplicativo SIG.</t>
  </si>
  <si>
    <t>Realización de cobros indebidos 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</si>
  <si>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</si>
  <si>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</si>
  <si>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</si>
  <si>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</si>
  <si>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</si>
  <si>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 (A.P # 31 Aplicativo SIG - A.P # 726 Aplicativo CHIE) Sensibilizar a los nuevos servidores de la DSDSC sobre los valores de integridad, con relación al servicio a la ciudadanía. 
_______________
</t>
  </si>
  <si>
    <t xml:space="preserve">
- Gestores de transparencia e integridad de la Dirección del Sistema Distrital de Servicio a la Ciudadana.
_______________
</t>
  </si>
  <si>
    <t xml:space="preserve">
- Servidores de la Red CADE sensibilizados en el Código de Integridad
_______________
</t>
  </si>
  <si>
    <t xml:space="preserve">
03/03/2021
_______________
</t>
  </si>
  <si>
    <t xml:space="preserve">
31/12/2021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</si>
  <si>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</si>
  <si>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</si>
  <si>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</si>
  <si>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</si>
  <si>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</si>
  <si>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</si>
  <si>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</si>
  <si>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</si>
  <si>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</si>
  <si>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</si>
  <si>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Medir y analizar la calidad en la prestación del servicio en los diferentes canales de servicio a la Ciudadanía.</t>
  </si>
  <si>
    <t>Decisiones ajustadas a intereses propios o de terceros 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</si>
  <si>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</si>
  <si>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</si>
  <si>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</si>
  <si>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</si>
  <si>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 (A.P # 15 Aplicativo SIG - A.P # 723 Aplicativo CHIE) Sensibilizar a los servidores de la DDCS sobre los valores de integridad, con relación al servicio a la ciudadanía.
_______________
</t>
  </si>
  <si>
    <t xml:space="preserve">
- Gestor de integridad de la Dirección Distrital de Calidad del Servicio.
_______________
</t>
  </si>
  <si>
    <t xml:space="preserve">
- Servidores de la DDCS sensibilizados en el Código de Integridad
_______________
</t>
  </si>
  <si>
    <t xml:space="preserve">
01/04/2021
_______________
</t>
  </si>
  <si>
    <t xml:space="preserve">
31/10/2021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</si>
  <si>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</si>
  <si>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</si>
  <si>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</si>
  <si>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</si>
  <si>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</si>
  <si>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</si>
  <si>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</si>
  <si>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</si>
  <si>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</si>
  <si>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</si>
  <si>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</si>
  <si>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</si>
  <si>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Desvío de recursos físicos o económicos 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</si>
  <si>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</si>
  <si>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</si>
  <si>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</si>
  <si>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</si>
  <si>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</si>
  <si>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 (AP # 6 Aplicativo SIG - AP # 708 Aplicativo CHIE):Realizar la actualización del procedimiento 2215100-PR-082 Consulta de fondos documentales custodiados por el Archivo de Bogotá
- (AP # 23 Aplicativo SIG - AP # 715 Aplicativo CHIE): Realizar la actualización del procedimiento 4213200-PR-375 Gestión de las Solicitudes Internas de Documentos Históricos 
_______________
</t>
  </si>
  <si>
    <t xml:space="preserve">
- Subdirector Técnico
- Subdirector Técnico
_______________
</t>
  </si>
  <si>
    <t xml:space="preserve">
- Procedimiento PR: 082 actualizado y publicado.
- Procedimiento PR: 375 actualizado y publicado.
_______________
</t>
  </si>
  <si>
    <t xml:space="preserve">
15/02/2021
18/02/2021
_______________
</t>
  </si>
  <si>
    <t xml:space="preserve">
29/10/2021
29/10/2021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</si>
  <si>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</si>
  <si>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Distrital de Archivo de Bogotá
- Subdirector Técnico
- Profesionales universitarios y/o especializados de la Subdirección Técnica
- Director(a) Distrital de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</si>
  <si>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</si>
  <si>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</si>
  <si>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</si>
  <si>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</si>
  <si>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 xml:space="preserve">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t>
  </si>
  <si>
    <t xml:space="preserve">Se modifica la fecha de finalización de las acciones preventivas número 6 y 23, conforme a las fechas de finalización reprogramadas en el aplicativo SIG </t>
  </si>
  <si>
    <t>Se reprograma las acciones preventivas # 708 y 715.</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</si>
  <si>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</si>
  <si>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Decisiones ajustadas a intereses propios o de terceros 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</si>
  <si>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</si>
  <si>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</si>
  <si>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</si>
  <si>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</si>
  <si>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</si>
  <si>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</si>
  <si>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 xml:space="preserve">
- Profesional universitario de la Subdirección del Sistema Distrital de Archivos
- Profesional universitario de la Subdirección del Sistema Distrital de Archivos
_______________
- Profesional universitario de la Subdirección del Sistema Distrital de Archivos
</t>
  </si>
  <si>
    <t xml:space="preserve">
- Procedimiento PR: 257 y 293 actualizado y publicado.
- Procedimiento PR: 257 y 293 actualizado y publicado.
_______________
- Procedimiento PR: 299 actualizado y publicado.
</t>
  </si>
  <si>
    <t xml:space="preserve">
15/02/2021
15/02/2021
_______________
15/05/2020
</t>
  </si>
  <si>
    <t xml:space="preserve">
31/12/2021
31/12/2021
_______________
28/02/2021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</si>
  <si>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</si>
  <si>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Distrital de Archivo de Bogotá
- Subdirector del Sistema Distrital de Archivos
- Profesional universitario y/o especializado
- Director(a) Distrital de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</si>
  <si>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</si>
  <si>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</si>
  <si>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</si>
  <si>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</si>
  <si>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t>
  </si>
  <si>
    <t xml:space="preserve">Se modifica la fecha de finalización de la acción  preventiva número 12, conforme a la fecha de finalización reprogramada en el aplicativo SIG </t>
  </si>
  <si>
    <t>Se reprograma la acción preventiva # 713.</t>
  </si>
  <si>
    <t>Gestionar la defensa judicial y extrajudicial de la Secretaría General de la Alcaldía Mayor de Bogotá, D. C.</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</si>
  <si>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</si>
  <si>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</si>
  <si>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</si>
  <si>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</si>
  <si>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 xml:space="preserve">Identificación del riesgo
Análisis antes de controles
</t>
  </si>
  <si>
    <t>Decisiones ajustadas a intereses propios o de terceros 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</si>
  <si>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</si>
  <si>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</si>
  <si>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</si>
  <si>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</si>
  <si>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</si>
  <si>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 18 Aplicativo SIG - A.P # 731 Aplicativo CHIE): Estudio, evaluación y análisis de las conciliaciones, procesos y laudos arbitrales que fueron de conocimiento del Comité de Conciliación.
_______________
-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 18 Aplicativo SIG - A.P # 731 Aplicativo CHIE): Estudio, evaluación y análisis de las conciliaciones, procesos y laudos arbitrales que fueron de conocimiento del Comité de Conciliación.
</t>
  </si>
  <si>
    <t xml:space="preserve">- Jefe de Oficina Asesora de Jurídica 
- Comité de Conciliación. 
_______________
- Jefe de Oficina Asesora de Jurídica 
- Comité de Conciliación.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</si>
  <si>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t>
  </si>
  <si>
    <t xml:space="preserve">17/02/2021
17/02/2021
_______________
17/02/2021
17/02/2021
</t>
  </si>
  <si>
    <t xml:space="preserve">31/03/2021
31/12/2021
_______________
31/03/2021
31/12/2021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</si>
  <si>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</si>
  <si>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</si>
  <si>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</si>
  <si>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</si>
  <si>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</si>
  <si>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</si>
  <si>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</si>
  <si>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 xml:space="preserve">-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</si>
  <si>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</si>
  <si>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 xml:space="preserve">- Jefe de la OTIC
- Jefe de la OTIC
- Jefe de la OTIC
- Jefe de la OTIC
- Jefe de la OTIC
- Jefe de la OTIC
- Jefe de la OTIC
- Jefe de la OTIC
_______________
- Jefe de la OTIC
- Jefe de la OTIC
- Jefe de la OTIC
- Jefe de la OTIC
- Jefe de la OTIC
- Jefe de la OTIC
- Jefe de la OTIC
- Jefe de la OTIC
</t>
  </si>
  <si>
    <t xml:space="preserve">- Sensibilización a los integrantes del proceso
- Procedimiento PR-104 Modificado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_______________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 Sensibilización a los integrantes del proceso
- Procedimiento PR-104 Modificado
</t>
  </si>
  <si>
    <t xml:space="preserve">19/02/2021
19/02/2021
19/02/2021
19/02/2021
19/02/2021
19/02/2021
19/02/2021
19/02/2021
_______________
19/02/2021
19/02/2021
19/02/2021
19/02/2021
19/02/2021
19/02/2021
19/02/2021
19/02/2021
</t>
  </si>
  <si>
    <t xml:space="preserve">10/03/2021
31/05/2021
10/03/2021
31/05/2021
10/03/2021
31/05/2021
10/03/2021
31/05/2021
_______________
10/03/2021
31/05/2021
10/03/2021
31/05/2021
10/03/2021
31/05/2021
10/03/2021
31/05/2021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</si>
  <si>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</si>
  <si>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</si>
  <si>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Administración  y/o gestión de los recursos de la Infraestructura tecnológica de la secretaria general</t>
  </si>
  <si>
    <t>Exceso de las facultades otorgadas 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</si>
  <si>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</si>
  <si>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</si>
  <si>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</si>
  <si>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</si>
  <si>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</si>
  <si>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</si>
  <si>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</si>
  <si>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</si>
  <si>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</si>
  <si>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</si>
  <si>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</si>
  <si>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</si>
  <si>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</si>
  <si>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</si>
  <si>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</si>
  <si>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Se reprograma la acción de mejora # 827.</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</si>
  <si>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</si>
  <si>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</si>
  <si>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Desvío de recursos físicos o económicos 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</si>
  <si>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</si>
  <si>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</si>
  <si>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</si>
  <si>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</si>
  <si>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_______________
-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t>
  </si>
  <si>
    <t xml:space="preserve">- Subdirector de Servicios Administrativos
- Subdirector de Servicios Administrativos
_______________
- Subdirector de Servicios Administrativos
- Subdirector de Servicios Administrativos
- Subdirector de Servicios Administrativos
</t>
  </si>
  <si>
    <t xml:space="preserve">- Evidencias de reunión: Revisión y ajustes propuesta de actualización de procedimientos 
- Evidencias de reunión: Revisión y ajustes propuesta de actualización de procedimientos 
_______________
- Evidencias de reunión: Revisión y ajustes propuesta de actualización de procedimientos 
- Evidencias de reunión: Revisión y ajustes propuesta de actualización de procedimientos 
- Evidencias de reunión: Revisión y ajustes propuesta de actualización de procedimientos 
</t>
  </si>
  <si>
    <t xml:space="preserve">19/10/2021
19/10/2021
_______________
19/10/2021
19/10/2021
19/10/2021
</t>
  </si>
  <si>
    <t xml:space="preserve">06/12/2021
06/12/2021
_______________
06/12/2021
06/12/2021
06/12/2021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</si>
  <si>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</si>
  <si>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Subdirector(a) de Servicios Administrativos
- Subdirector Financiero o Jefe de la Oficina de Control Interno
- Subdirector Servicios Administrativos
- Subdirector Servicios Administrativos
- Subdirector Financiero o Jefe de la Oficina de Control Interno
- Subdirector(a) de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</si>
  <si>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</si>
  <si>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</si>
  <si>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</si>
  <si>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</si>
  <si>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</si>
  <si>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</si>
  <si>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actualizaron las fechas de finalización de las acciones acorde con el aplicativo SIG y los memorandos de solicitud de cierre y reprogramación.</t>
  </si>
  <si>
    <t>Gestionar y tramitar las comunicaciones oficiales.
Gestionar y tramitar transferencias documentales.
Gestionar y tramitar actos administrativos.
Consulta y préstamo de documentos.</t>
  </si>
  <si>
    <t>Uso indebido de información privilegiada 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</si>
  <si>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</si>
  <si>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</si>
  <si>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</si>
  <si>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</si>
  <si>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 Realizar sensibilización cuatrimestral sobre el manejo y custodia de los documentos conforme a los lineamientos establecidos en el proceso. (Acción preventiva N° 25 - Acción 717 Aplicativo CHIE)) 
_______________
</t>
  </si>
  <si>
    <t xml:space="preserve">
- Profesional Especializado (Subdirección de Servicios Administrativos)
_______________
</t>
  </si>
  <si>
    <t xml:space="preserve">
- Evidencias de sensibilizaciones realizadas
_______________
</t>
  </si>
  <si>
    <t xml:space="preserve">
19/02/2021
_______________
</t>
  </si>
  <si>
    <t xml:space="preserve">
30/11/2021
_______________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</si>
  <si>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</si>
  <si>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</si>
  <si>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</si>
  <si>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</si>
  <si>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</si>
  <si>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Se  ajusta acción de tratamiento para la vigencia, de acuerdo con lo registrado en el aplicativo SIG.</t>
  </si>
  <si>
    <t xml:space="preserve">- Fomentar la innovación y la gestión del conocimiento, a través del fortalecimiento de las competencias del talento humano de la entidad, con el propósito de mejorar la capacidad institucional y su gestión.
</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</si>
  <si>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</si>
  <si>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</si>
  <si>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Decisiones ajustadas a intereses propios o de terceros 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</si>
  <si>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</si>
  <si>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</si>
  <si>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</si>
  <si>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</si>
  <si>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</si>
  <si>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 (AP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Aplicativo SIG - AP # 760 Aplicativo CHIE) Expedir la certificación de cumplimiento de requisitos mínimos con base en la información contenida en los soportes (certificaciones académicas o laborales) aportados por el aspirante en su hoja de vida o historia laboral.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_______________
- (AP # 32 Aplicativo SIG - AP # 777 Aplicativo CHIE) Actualizar el Procedimiento 2211300-PR-221 - Gestión Organizacional con el ajuste de  controles preventivos y detectivos frente a la vinculación de servidores públicos.
</t>
  </si>
  <si>
    <t xml:space="preserve">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_______________
- Profesional de la Dirección de Talento Humano autorizado por el(la) Director(a) de Talento Humano.
</t>
  </si>
  <si>
    <t xml:space="preserve">
- Formato evaluación de perfil 2211300-FT-809 aprobado.
- Certificación de cumplimiento de requisitos mínimos proyectada y revisada por los Profesionales de la Dirección de Talento.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_______________
- Procedimiento 2211300-PR-221 Gestión Organizacional Actualizado y Mapa de Riesgos del proceso de Gestión Estratégica de Talento Humano actualizados.
</t>
  </si>
  <si>
    <t xml:space="preserve">
12/02/2021
12/02/2021
14/04/2021
14/04/2021
14/04/2021
14/04/2021
_______________
14/04/2021
</t>
  </si>
  <si>
    <t xml:space="preserve">
30/12/2021
30/12/2021
30/08/2021
30/08/2021
30/08/2021
30/08/2021
_______________
30/08/2021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</si>
  <si>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</si>
  <si>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</si>
  <si>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</si>
  <si>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</si>
  <si>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</si>
  <si>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</si>
  <si>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</si>
  <si>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</si>
  <si>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 </t>
  </si>
  <si>
    <t>Ejecutar el Plan para el pago de nómina</t>
  </si>
  <si>
    <t>Desvío de recursos físicos o económicos 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</si>
  <si>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</si>
  <si>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</si>
  <si>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Desviación de los recursos públicos 
- Detrimento patrimonial
- Investigaciones disciplinarias, fiscales y/o penales
- Que genere realizar una liquidación extra
</t>
  </si>
  <si>
    <t>Al este riesgo tener no solo implicaciones económicas si no tener efectos externos de imagen, sanciones y medidas disciplinarias, su nivel de valoración alta.</t>
  </si>
  <si>
    <t xml:space="preserve">
- (AP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
_______________
- (AP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t>
  </si>
  <si>
    <t xml:space="preserve">
- Los profesionales de nómina autorizados por el (la) Director (a) de Talento Humano
- Los profesionales de nómina autorizados por el (la) Director (a) de Talento Humano
_______________
- Los profesionales de nómina autorizados por el (la) Director (a) de Talento Humano
</t>
  </si>
  <si>
    <t xml:space="preserve">
- Resolución de horas extras, proyectada, revisada y expedida por la Subsecretaría Corporativa. 
- Memorando en el cual se solicita el registro presupuestal a la Subdirección Financiera.
_______________
- Procedimiento 2211300-PR-177 Gestión de Nómina y Mapa de Riesgos del proceso de Gestión Estratégica de Talento Humano actualizados.
</t>
  </si>
  <si>
    <t xml:space="preserve">
12/02/2021
12/02/2021
_______________
17/02/2021
</t>
  </si>
  <si>
    <t xml:space="preserve">
30/12/2021
30/12/2021
_______________
30/08/2021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</si>
  <si>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</si>
  <si>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</si>
  <si>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</si>
  <si>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</si>
  <si>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</si>
  <si>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</si>
  <si>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</si>
  <si>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</si>
  <si>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</si>
  <si>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</si>
  <si>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Se reprograma la acción preventiva # 763.</t>
  </si>
  <si>
    <t xml:space="preserve">- Mejorar la oportunidad en la ejecución de los recursos, a través del fortalecimiento de una cultura financiera, para lograr una gestión
pública efectiva.
</t>
  </si>
  <si>
    <t xml:space="preserve">
Análisis después de controles
Tratamiento del riesgo</t>
  </si>
  <si>
    <t>Coordinar las actividades necesarias para garantizar el pago de las obligaciones adquiridas por la Secretaría General, de conformidad con las normas vigentes.</t>
  </si>
  <si>
    <t>Realización de cobros indebidos 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</si>
  <si>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</si>
  <si>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</si>
  <si>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</si>
  <si>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</si>
  <si>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</si>
  <si>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 xml:space="preserve">- (AP#30 ACT.1 - AP#749 Aplicativo CHIE) Actualizar el procedimiento 2211400-PR-333 Gestión de pagos incluyendo una actividad de control, asociada a la contabilización de ordenes de pago.
- (AP#30  ACT.2 - AP#750 Aplicativo CHIE) Implementar una estrategia para la divulgación del procedimiento 2211400-PR-333 Gestión de pagos.
_______________
- (AP#30 ACT.1 - AP#749 Aplicativo CHIE) Actualizar el procedimiento 2211400-PR-333 Gestión de pagos incluyendo una actividad de control, asociada a la liquidación para verificar el consecutivo de la certificación de cumplimiento.
</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</si>
  <si>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</si>
  <si>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</si>
  <si>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xml:space="preserve">15/09/2020
01/12/2020
_______________
15/09/2020
</t>
  </si>
  <si>
    <t xml:space="preserve">03/09/2021
03/09/2021
_______________
03/09/2021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</si>
  <si>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</si>
  <si>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</si>
  <si>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</si>
  <si>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</si>
  <si>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</si>
  <si>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</si>
  <si>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</si>
  <si>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</si>
  <si>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Garantizar el registro adecuado y oportuno de los hechos económicos de la Entidad, que permite elaborar y presentar los estados financieros.</t>
  </si>
  <si>
    <t>Uso indebido de información privilegiada 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</si>
  <si>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</si>
  <si>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</si>
  <si>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</si>
  <si>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</si>
  <si>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</si>
  <si>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 xml:space="preserve">- (AP#31 ACT.1 - AP#753 Aplicativo CHIE) Actualizar el procedimiento de Gestión Contable 2211400-PR-025, incluyendo el visto al balance de prueba indicando la conformidad de la información analizada, para el periodo correspondiente.
- (AP#31 ACT.1 - AP#753 Aplicativo CHIE) Actualizar el procedimiento de Gestión Contable 2211400-PR-025, incluyendo el correo electrónico con visto bueno a los hechos económicos remitidos por las otras dependencias, manifestando su conformidad.
_______________
- (AP#31 ACT.1 - AP#753 Aplicativo CHIE) Actualizar el procedimiento de Gestión Contable 2211400-PR-025, incluyendo el visto al balance de prueba indicando la conformidad de la información analizada, para el periodo correspondiente.
- (AP#31 ACT.1 - AP#753 Aplicativo CHIE) Actualizar el procedimiento de Gestión Contable 2211400-PR-025, incluyendo el visto al balance de prueba indicando la conformidad de la información analizada, para el periodo correspondiente.
</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</si>
  <si>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</si>
  <si>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</si>
  <si>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xml:space="preserve">15/09/2020
15/09/2020
_______________
15/09/2020
15/09/2020
</t>
  </si>
  <si>
    <t xml:space="preserve">03/09/2021
03/09/2021
_______________
03/09/2021
03/09/2021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</si>
  <si>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</si>
  <si>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</si>
  <si>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</si>
  <si>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</si>
  <si>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</si>
  <si>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</si>
  <si>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</si>
  <si>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</si>
  <si>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 xml:space="preserve">Entregar medidas de ayuda humanitaria inmediata a las personas que llegan a la ciudad de Bogotá y que manifiestan haber sido desplazadas y encontrarse en situación de vulnerabilidad acentuada </t>
  </si>
  <si>
    <t xml:space="preserve">- Implementar estrategias y acciones que aporten a la construcción de la paz, la reparación, la memoria y la reconciliación en Bogotá región.
</t>
  </si>
  <si>
    <t>- Jefe de Oficina Alta Consejería de Paz, Víctimas y la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de Paz, Víctimas y la Reconciliación</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</si>
  <si>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</si>
  <si>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Decisiones ajustadas a intereses propios o de terceros 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</si>
  <si>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</si>
  <si>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</si>
  <si>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</si>
  <si>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</si>
  <si>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</si>
  <si>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(A.P#17-2021 Aplicativo SIG - A.P#692 Aplicativo CHIE) Socializar con el equipo profesional de CLAV los resultados de la Matriz de seguimiento AHI (mes).
</t>
  </si>
  <si>
    <t xml:space="preserve">
_______________
- El profesional especializado y/o universitario y/o Contratista de la ACDVPR presente en los CLAV
</t>
  </si>
  <si>
    <t xml:space="preserve">
_______________
- Evidencia de reunión para cada uno de los CLAV
</t>
  </si>
  <si>
    <t xml:space="preserve">
_______________
01/04/2021
</t>
  </si>
  <si>
    <t xml:space="preserve">
_______________
30/12/2021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</si>
  <si>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</si>
  <si>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</si>
  <si>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</si>
  <si>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</si>
  <si>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</si>
  <si>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</si>
  <si>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 xml:space="preserve">- 7871 Construcción de Bogotá-región como territorio de paz para las víctimas y la reconciliación
</t>
  </si>
  <si>
    <t>Alta (12)</t>
  </si>
  <si>
    <t>Extrema (8)</t>
  </si>
  <si>
    <t>Moderada (4)</t>
  </si>
  <si>
    <r>
      <t xml:space="preserve">Las actividades de control se encuentran anonimizadas,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</si>
</sst>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6"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20"/>
      <color rgb="FF92D050"/>
      <name val="Calibri"/>
      <family val="2"/>
      <scheme val="minor"/>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auto="1"/>
      </top>
      <bottom style="dashed">
        <color auto="1"/>
      </bottom>
      <diagonal/>
    </border>
    <border>
      <left style="dotted">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7">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9"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3" fillId="22" borderId="4" xfId="0" applyFont="1" applyFill="1" applyBorder="1" applyAlignment="1" applyProtection="1">
      <alignment horizontal="center" vertical="center" textRotation="90"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4" xfId="0" applyFont="1" applyBorder="1" applyAlignment="1" applyProtection="1">
      <alignment horizontal="justify" vertical="center" wrapText="1"/>
      <protection hidden="1"/>
    </xf>
    <xf numFmtId="0" fontId="11" fillId="0" borderId="24" xfId="1" applyBorder="1" applyAlignment="1" applyProtection="1">
      <alignment horizontal="center" vertical="center" wrapText="1"/>
      <protection hidden="1"/>
    </xf>
    <xf numFmtId="0" fontId="2" fillId="24" borderId="17" xfId="0" applyFont="1" applyFill="1" applyBorder="1" applyAlignment="1" applyProtection="1">
      <alignment wrapText="1"/>
      <protection hidden="1"/>
    </xf>
    <xf numFmtId="0" fontId="13" fillId="22" borderId="4" xfId="0" quotePrefix="1"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2" borderId="19" xfId="0" applyFont="1" applyFill="1" applyBorder="1" applyAlignment="1" applyProtection="1">
      <alignment horizontal="center"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5" xfId="0" applyFont="1" applyFill="1" applyBorder="1" applyAlignment="1" applyProtection="1">
      <alignment horizontal="center" vertical="center" wrapText="1"/>
      <protection hidden="1"/>
    </xf>
    <xf numFmtId="0" fontId="13" fillId="25" borderId="24" xfId="0" applyFont="1" applyFill="1" applyBorder="1" applyAlignment="1" applyProtection="1">
      <alignment horizontal="center" vertical="center" wrapText="1"/>
      <protection hidden="1"/>
    </xf>
    <xf numFmtId="0" fontId="10" fillId="0" borderId="25" xfId="0" applyFont="1" applyBorder="1" applyAlignment="1" applyProtection="1">
      <alignment horizontal="justify" vertical="center" wrapText="1"/>
      <protection hidden="1"/>
    </xf>
    <xf numFmtId="0" fontId="13" fillId="25" borderId="21" xfId="0" applyFont="1" applyFill="1" applyBorder="1" applyAlignment="1" applyProtection="1">
      <alignment horizontal="center" vertical="center" wrapText="1"/>
      <protection hidden="1"/>
    </xf>
    <xf numFmtId="0" fontId="10" fillId="0" borderId="21"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3" fillId="0" borderId="12"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13" fillId="18" borderId="26" xfId="0" applyFont="1" applyFill="1" applyBorder="1" applyAlignment="1" applyProtection="1">
      <alignment vertical="center" wrapText="1"/>
      <protection hidden="1"/>
    </xf>
    <xf numFmtId="0" fontId="13" fillId="18" borderId="23"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3" fillId="18" borderId="27" xfId="0"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2" fillId="0" borderId="14" xfId="0" applyFont="1" applyBorder="1" applyAlignment="1" applyProtection="1">
      <alignment horizontal="justify" vertical="center" wrapText="1"/>
      <protection hidden="1"/>
    </xf>
    <xf numFmtId="165" fontId="2" fillId="0" borderId="4" xfId="0" applyNumberFormat="1" applyFont="1" applyBorder="1" applyAlignment="1" applyProtection="1">
      <alignment horizontal="center" vertical="center" wrapText="1"/>
      <protection hidden="1"/>
    </xf>
    <xf numFmtId="0" fontId="0" fillId="0" borderId="0" xfId="0" applyFill="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0" fillId="0" borderId="0" xfId="0" applyFill="1" applyBorder="1"/>
    <xf numFmtId="0" fontId="0" fillId="0" borderId="5" xfId="0" applyFill="1" applyBorder="1"/>
    <xf numFmtId="0" fontId="1" fillId="0" borderId="5" xfId="0" applyFont="1" applyFill="1" applyBorder="1"/>
    <xf numFmtId="0" fontId="13" fillId="25" borderId="9" xfId="0" applyFont="1" applyFill="1" applyBorder="1" applyAlignment="1" applyProtection="1">
      <alignment horizontal="center" vertical="center" wrapText="1"/>
      <protection hidden="1"/>
    </xf>
    <xf numFmtId="0" fontId="13" fillId="25" borderId="5" xfId="0" applyFont="1" applyFill="1" applyBorder="1" applyAlignment="1" applyProtection="1">
      <alignment vertical="center" wrapText="1"/>
      <protection hidden="1"/>
    </xf>
    <xf numFmtId="0" fontId="13" fillId="25" borderId="17" xfId="0" applyFont="1" applyFill="1" applyBorder="1" applyAlignment="1" applyProtection="1">
      <alignment horizontal="center" vertical="center" wrapText="1"/>
      <protection hidden="1"/>
    </xf>
    <xf numFmtId="0" fontId="13" fillId="25" borderId="11" xfId="0" applyFont="1" applyFill="1" applyBorder="1" applyAlignment="1" applyProtection="1">
      <alignment vertical="center" wrapText="1"/>
      <protection hidden="1"/>
    </xf>
    <xf numFmtId="0" fontId="13" fillId="25" borderId="0" xfId="0" applyFont="1" applyFill="1" applyBorder="1" applyAlignment="1" applyProtection="1">
      <alignment vertical="center" wrapText="1"/>
      <protection hidden="1"/>
    </xf>
    <xf numFmtId="0" fontId="13" fillId="22" borderId="18" xfId="0" applyFont="1" applyFill="1" applyBorder="1" applyAlignment="1" applyProtection="1">
      <alignment vertical="center" wrapText="1"/>
      <protection hidden="1"/>
    </xf>
    <xf numFmtId="0" fontId="13" fillId="22" borderId="16" xfId="0" applyFont="1" applyFill="1" applyBorder="1" applyAlignment="1" applyProtection="1">
      <alignment vertical="center" wrapText="1"/>
      <protection hidden="1"/>
    </xf>
    <xf numFmtId="0" fontId="13" fillId="22" borderId="17" xfId="0" applyFont="1" applyFill="1" applyBorder="1" applyAlignment="1" applyProtection="1">
      <alignment horizontal="center" vertical="center" wrapText="1"/>
      <protection hidden="1"/>
    </xf>
    <xf numFmtId="0" fontId="13" fillId="25" borderId="18" xfId="0" applyFont="1" applyFill="1" applyBorder="1" applyAlignment="1" applyProtection="1">
      <alignment vertical="center" wrapText="1"/>
      <protection hidden="1"/>
    </xf>
    <xf numFmtId="0" fontId="13" fillId="25" borderId="16" xfId="0" applyFont="1" applyFill="1" applyBorder="1" applyAlignment="1" applyProtection="1">
      <alignment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8" xfId="0" applyBorder="1" applyAlignment="1" applyProtection="1">
      <alignment horizontal="left" wrapText="1"/>
      <protection hidden="1"/>
    </xf>
    <xf numFmtId="0" fontId="0" fillId="0" borderId="28" xfId="0" applyNumberFormat="1" applyBorder="1" applyAlignment="1" applyProtection="1">
      <alignment wrapText="1"/>
      <protection hidden="1"/>
    </xf>
    <xf numFmtId="0" fontId="1" fillId="0" borderId="15" xfId="0" applyFont="1" applyFill="1" applyBorder="1"/>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164" fontId="10" fillId="0" borderId="13" xfId="0" applyNumberFormat="1" applyFont="1" applyBorder="1" applyAlignment="1" applyProtection="1">
      <alignment horizontal="justify" vertical="center" wrapText="1"/>
      <protection hidden="1"/>
    </xf>
    <xf numFmtId="0" fontId="10" fillId="0" borderId="4" xfId="0" applyFont="1" applyBorder="1" applyAlignment="1" applyProtection="1">
      <alignment horizontal="justify" vertical="center" wrapText="1"/>
      <protection hidden="1"/>
    </xf>
    <xf numFmtId="164" fontId="10" fillId="0" borderId="24" xfId="0" applyNumberFormat="1" applyFont="1" applyBorder="1" applyAlignment="1" applyProtection="1">
      <alignment horizontal="justify" vertical="center" wrapText="1"/>
      <protection hidden="1"/>
    </xf>
    <xf numFmtId="0" fontId="22" fillId="25" borderId="4" xfId="0" applyFont="1" applyFill="1" applyBorder="1" applyAlignment="1" applyProtection="1">
      <alignment horizontal="center" vertical="center" wrapText="1"/>
      <protection hidden="1"/>
    </xf>
    <xf numFmtId="164" fontId="10" fillId="0" borderId="19" xfId="0" applyNumberFormat="1"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164" fontId="22" fillId="0" borderId="4" xfId="0" applyNumberFormat="1" applyFont="1" applyBorder="1" applyAlignment="1" applyProtection="1">
      <alignment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10" fillId="0" borderId="29" xfId="0" applyFont="1" applyBorder="1" applyAlignment="1" applyProtection="1">
      <alignment horizontal="justify" vertical="center" wrapText="1"/>
      <protection hidden="1"/>
    </xf>
    <xf numFmtId="0" fontId="2" fillId="24" borderId="18" xfId="0" applyFont="1" applyFill="1" applyBorder="1" applyAlignment="1" applyProtection="1">
      <alignment horizontal="center" wrapText="1"/>
      <protection hidden="1"/>
    </xf>
    <xf numFmtId="0" fontId="0" fillId="0" borderId="5" xfId="0" applyFill="1" applyBorder="1" applyAlignment="1" applyProtection="1">
      <alignment wrapText="1"/>
      <protection hidden="1"/>
    </xf>
    <xf numFmtId="0" fontId="0" fillId="0" borderId="0" xfId="0" applyFill="1" applyBorder="1" applyProtection="1">
      <protection hidden="1"/>
    </xf>
    <xf numFmtId="0" fontId="23" fillId="14" borderId="0" xfId="0" applyFont="1" applyFill="1" applyBorder="1" applyAlignment="1" applyProtection="1">
      <alignment horizontal="center" vertical="center"/>
      <protection hidden="1"/>
    </xf>
    <xf numFmtId="0" fontId="2" fillId="0" borderId="0" xfId="0" applyFont="1" applyBorder="1" applyAlignment="1" applyProtection="1">
      <alignment horizont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13" xfId="0" applyFont="1" applyBorder="1" applyAlignment="1" applyProtection="1">
      <alignment horizontal="center" wrapText="1"/>
      <protection hidden="1"/>
    </xf>
    <xf numFmtId="0" fontId="22" fillId="0" borderId="6" xfId="0" applyFont="1" applyBorder="1" applyAlignment="1" applyProtection="1">
      <alignment horizont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20" xfId="0" applyFont="1" applyFill="1" applyBorder="1" applyAlignment="1" applyProtection="1">
      <alignment horizontal="left" vertic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17" borderId="6" xfId="0" applyFont="1" applyFill="1" applyBorder="1" applyAlignment="1" applyProtection="1">
      <alignment horizontal="center" vertical="center" wrapText="1"/>
      <protection hidden="1"/>
    </xf>
    <xf numFmtId="0" fontId="13" fillId="17" borderId="5"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4" fillId="0" borderId="30" xfId="0" applyFont="1" applyFill="1" applyBorder="1" applyAlignment="1" applyProtection="1">
      <alignment horizontal="center" vertical="center" wrapText="1"/>
      <protection hidden="1"/>
    </xf>
    <xf numFmtId="0" fontId="24" fillId="0" borderId="31" xfId="0" applyFont="1" applyFill="1" applyBorder="1" applyAlignment="1" applyProtection="1">
      <alignment horizontal="center" vertical="center" wrapText="1"/>
      <protection hidden="1"/>
    </xf>
    <xf numFmtId="0" fontId="24" fillId="0" borderId="32" xfId="0" applyFont="1" applyFill="1" applyBorder="1" applyAlignment="1" applyProtection="1">
      <alignment horizontal="center" vertical="center" wrapText="1"/>
      <protection hidden="1"/>
    </xf>
    <xf numFmtId="0" fontId="24" fillId="0" borderId="33" xfId="0" applyFont="1" applyFill="1" applyBorder="1" applyAlignment="1" applyProtection="1">
      <alignment horizontal="center" vertical="center" wrapText="1"/>
      <protection hidden="1"/>
    </xf>
    <xf numFmtId="0" fontId="24" fillId="0" borderId="34" xfId="0" applyFont="1" applyFill="1" applyBorder="1" applyAlignment="1" applyProtection="1">
      <alignment horizontal="center" vertical="center" wrapText="1"/>
      <protection hidden="1"/>
    </xf>
    <xf numFmtId="0" fontId="24" fillId="0" borderId="35" xfId="0" applyFont="1" applyFill="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45">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[Mapa_de_Riesgos_Institucional_Corrupcion_2021_Version_6_SC.xlsx]Dependencias_Procesos!TablaDinámica2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Dirección de Contratación</c:v>
                </c:pt>
                <c:pt idx="1">
                  <c:v>Dirección de Talento Humano</c:v>
                </c:pt>
                <c:pt idx="2">
                  <c:v>Dirección Distrital de Archivo de Bogotá</c:v>
                </c:pt>
                <c:pt idx="3">
                  <c:v>Oficina Asesora de Jurídica</c:v>
                </c:pt>
                <c:pt idx="4">
                  <c:v>Oficina de Alta Consejería de Paz, Víctimas y Reconciliación</c:v>
                </c:pt>
                <c:pt idx="5">
                  <c:v>Oficina de Alta Consejería Distrital de Tecnologías de Información y Comunicaciones - TIC</c:v>
                </c:pt>
                <c:pt idx="6">
                  <c:v>Oficina de Control Interno</c:v>
                </c:pt>
                <c:pt idx="7">
                  <c:v>Oficina de Control Interno Disciplinario</c:v>
                </c:pt>
                <c:pt idx="8">
                  <c:v>Oficina de Tecnologías de la Información y las Comunicaciones</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2</c:v>
                </c:pt>
                <c:pt idx="1">
                  <c:v>2</c:v>
                </c:pt>
                <c:pt idx="2">
                  <c:v>2</c:v>
                </c:pt>
                <c:pt idx="3">
                  <c:v>1</c:v>
                </c:pt>
                <c:pt idx="4">
                  <c:v>1</c:v>
                </c:pt>
                <c:pt idx="5">
                  <c:v>1</c:v>
                </c:pt>
                <c:pt idx="6">
                  <c:v>2</c:v>
                </c:pt>
                <c:pt idx="7">
                  <c:v>1</c:v>
                </c:pt>
                <c:pt idx="8">
                  <c:v>2</c:v>
                </c:pt>
                <c:pt idx="9">
                  <c:v>2</c:v>
                </c:pt>
                <c:pt idx="10">
                  <c:v>4</c:v>
                </c:pt>
                <c:pt idx="11">
                  <c:v>2</c:v>
                </c:pt>
                <c:pt idx="12">
                  <c:v>2</c:v>
                </c:pt>
              </c:numCache>
            </c:numRef>
          </c:val>
          <c:extLst>
            <c:ext xmlns:c16="http://schemas.microsoft.com/office/drawing/2014/chart" uri="{C3380CC4-5D6E-409C-BE32-E72D297353CC}">
              <c16:uniqueId val="{00000000-8DF2-4E63-8FEA-BABA19350E0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[Mapa_de_Riesgos_Institucional_Corrupcion_2021_Version_6_SC.xlsx]Dependencias_Procesos!TablaDinámica3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Dependencias_Procesos!$B$27:$B$43</c:f>
              <c:numCache>
                <c:formatCode>General</c:formatCode>
                <c:ptCount val="16"/>
                <c:pt idx="0">
                  <c:v>1</c:v>
                </c:pt>
                <c:pt idx="1">
                  <c:v>1</c:v>
                </c:pt>
                <c:pt idx="2">
                  <c:v>2</c:v>
                </c:pt>
                <c:pt idx="3">
                  <c:v>1</c:v>
                </c:pt>
                <c:pt idx="4">
                  <c:v>2</c:v>
                </c:pt>
                <c:pt idx="5">
                  <c:v>1</c:v>
                </c:pt>
                <c:pt idx="6">
                  <c:v>2</c:v>
                </c:pt>
                <c:pt idx="7">
                  <c:v>2</c:v>
                </c:pt>
                <c:pt idx="8">
                  <c:v>2</c:v>
                </c:pt>
                <c:pt idx="9">
                  <c:v>1</c:v>
                </c:pt>
                <c:pt idx="10">
                  <c:v>2</c:v>
                </c:pt>
                <c:pt idx="11">
                  <c:v>1</c:v>
                </c:pt>
                <c:pt idx="12">
                  <c:v>2</c:v>
                </c:pt>
                <c:pt idx="13">
                  <c:v>2</c:v>
                </c:pt>
                <c:pt idx="14">
                  <c:v>1</c:v>
                </c:pt>
                <c:pt idx="15">
                  <c:v>1</c:v>
                </c:pt>
              </c:numCache>
            </c:numRef>
          </c:val>
          <c:extLst>
            <c:ext xmlns:c16="http://schemas.microsoft.com/office/drawing/2014/chart" uri="{C3380CC4-5D6E-409C-BE32-E72D297353CC}">
              <c16:uniqueId val="{00000002-F705-4B46-A37E-47F12F37FDCA}"/>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5</xdr:col>
      <xdr:colOff>712510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S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554.450919907409" createdVersion="6" refreshedVersion="6" minRefreshableVersion="3" recordCount="9" xr:uid="{C6E5ACE6-FB74-4714-A30B-9BB6C3137F71}">
  <cacheSource type="worksheet">
    <worksheetSource ref="A11:BR20" sheet="Mapa_Proceso"/>
  </cacheSource>
  <cacheFields count="88">
    <cacheField name="Proceso / Proyecto de inversión" numFmtId="0">
      <sharedItems/>
    </cacheField>
    <cacheField name="Actividad clave / Fase del proyecto" numFmtId="0">
      <sharedItems/>
    </cacheField>
    <cacheField name="Riesgo asociado" numFmtId="0">
      <sharedItems/>
    </cacheField>
    <cacheField name="Fuente del riesgo" numFmtId="0">
      <sharedItems count="3">
        <s v="Corrupción"/>
        <s v="Gestión de procesos" u="1"/>
        <s v="Proyecto de inversión" u="1"/>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y Otros Procedimientos Administrativos" numFmtId="0">
      <sharedItems/>
    </cacheField>
    <cacheField name="Otros procesos del Sistema de Gestión de Calidad" numFmtId="0">
      <sharedItems/>
    </cacheField>
    <cacheField name="Proyectos de inversión posiblemente afectados" numFmtId="0">
      <sharedItems/>
    </cacheField>
    <cacheField name="Probabilidad inicial" numFmtId="0">
      <sharedItems count="7">
        <s v="Rara vez (1)"/>
        <s v="Improbable (2)" u="1"/>
        <s v="Probable (4)" u="1"/>
        <s v="Casi seguro (5)" u="1"/>
        <s v="Posible (3)" u="1"/>
        <s v="2. Improbable" u="1"/>
        <s v="3. Moderado" u="1"/>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6">
        <s v="Catastrófico (5)"/>
        <s v="Mayor (4)"/>
        <s v="Moderado (3)"/>
        <s v="2. Menor" u="1"/>
        <s v="Menor (2)" u="1"/>
        <s v="3. Moderado" u="1"/>
      </sharedItems>
    </cacheField>
    <cacheField name="Valoración inicial" numFmtId="0">
      <sharedItems count="4">
        <s v="Extrema"/>
        <s v="Alta"/>
        <s v="Moderada"/>
        <s v="Baja" u="1"/>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7">
        <s v="Rara vez (1)"/>
        <s v="Improbable (2)" u="1"/>
        <s v="Probable (4)" u="1"/>
        <s v="Casi seguro (5)" u="1"/>
        <s v="Posible (3)" u="1"/>
        <s v="2. Improbable" u="1"/>
        <s v="1. Raro" u="1"/>
      </sharedItems>
    </cacheField>
    <cacheField name="Impacto final" numFmtId="0">
      <sharedItems count="8">
        <s v="Catastrófico (5)"/>
        <s v="Mayor (4)"/>
        <s v="Moderado (3)"/>
        <s v="1. Insignificante" u="1"/>
        <s v="Insignificante (1)" u="1"/>
        <s v="2. Menor" u="1"/>
        <s v="Menor (2)" u="1"/>
        <s v="3. Moderado" u="1"/>
      </sharedItems>
    </cacheField>
    <cacheField name="Valoración final" numFmtId="0">
      <sharedItems count="4">
        <s v="Extrema"/>
        <s v="Alta"/>
        <s v="Moderada"/>
        <s v="Baja" u="1"/>
      </sharedItems>
    </cacheField>
    <cacheField name="Explicación de la valoración2" numFmtId="0">
      <sharedItems longText="1"/>
    </cacheField>
    <cacheField name="Opción de manejo" numFmtId="0">
      <sharedItems/>
    </cacheField>
    <cacheField name="Acciones:_x000a__x000a_Probabilidad_x000a_---------------_x000a_Impacto" numFmtId="0">
      <sharedItems/>
    </cacheField>
    <cacheField name="Responsable de ejecución" numFmtId="0">
      <sharedItems/>
    </cacheField>
    <cacheField name="Producto" numFmtId="0">
      <sharedItems/>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SemiMixedTypes="0" containsNonDate="0" containsDate="1" containsString="0" minDate="2018-09-10T00:00:00" maxDate="2019-05-09T00:00:00"/>
    </cacheField>
    <cacheField name="Aspecto(s) que cambiaron" numFmtId="164">
      <sharedItems/>
    </cacheField>
    <cacheField name="Descripción de los cambios efectuados" numFmtId="0">
      <sharedItems/>
    </cacheField>
    <cacheField name="Fecha de cambio2" numFmtId="164">
      <sharedItems containsSemiMixedTypes="0" containsNonDate="0" containsDate="1" containsString="0" minDate="2019-05-08T00:00:00" maxDate="2019-11-16T00:00:00"/>
    </cacheField>
    <cacheField name="Aspecto(s) que cambiaron2" numFmtId="164">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0-06-17T00:00:00"/>
    </cacheField>
    <cacheField name="Aspecto(s) que cambiaron3" numFmtId="164">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0-09-03T00:00:00"/>
    </cacheField>
    <cacheField name="Aspecto(s) que cambiaron4" numFmtId="164">
      <sharedItems/>
    </cacheField>
    <cacheField name="Descripción de los cambios efectuados4" numFmtId="0">
      <sharedItems longText="1"/>
    </cacheField>
    <cacheField name="Fecha de cambio5" numFmtId="164">
      <sharedItems containsSemiMixedTypes="0" containsNonDate="0" containsDate="1" containsString="0" minDate="2020-07-10T00:00:00" maxDate="2020-12-05T00:00:00"/>
    </cacheField>
    <cacheField name="Aspecto(s) que cambiaron5" numFmtId="164">
      <sharedItems/>
    </cacheField>
    <cacheField name="Descripción de los cambios efectuados5" numFmtId="0">
      <sharedItems longText="1"/>
    </cacheField>
    <cacheField name="Fecha de cambio6" numFmtId="164">
      <sharedItems containsSemiMixedTypes="0" containsNonDate="0" containsDate="1" containsString="0" minDate="2020-09-10T00:00:00" maxDate="2021-05-20T00:00:00"/>
    </cacheField>
    <cacheField name="Aspecto(s) que cambiaron6" numFmtId="164">
      <sharedItems/>
    </cacheField>
    <cacheField name="Descripción de los cambios efectuados6" numFmtId="0">
      <sharedItems longText="1"/>
    </cacheField>
    <cacheField name="Fecha de cambio7" numFmtId="164">
      <sharedItems containsDate="1" containsMixedTypes="1" minDate="2020-12-04T00:00:00" maxDate="2021-09-11T00:00:00"/>
    </cacheField>
    <cacheField name="Aspecto(s) que cambiaron7" numFmtId="164">
      <sharedItems/>
    </cacheField>
    <cacheField name="Descripción de los cambios efectuados7" numFmtId="0">
      <sharedItems longText="1"/>
    </cacheField>
    <cacheField name="Fecha de cambio8" numFmtId="164">
      <sharedItems containsDate="1" containsMixedTypes="1" minDate="2021-02-22T00:00:00" maxDate="2021-09-09T00:00:00"/>
    </cacheField>
    <cacheField name="Aspecto(s) que cambiaron8" numFmtId="164">
      <sharedItems/>
    </cacheField>
    <cacheField name="Descripción de los cambios efectuados8" numFmtId="0">
      <sharedItems longText="1"/>
    </cacheField>
    <cacheField name="Fecha de cambio9" numFmtId="164">
      <sharedItems/>
    </cacheField>
    <cacheField name="Aspecto(s) que cambiaron9" numFmtId="164">
      <sharedItems/>
    </cacheField>
    <cacheField name="Descripción de los cambios efectuados9" numFmtId="0">
      <sharedItems/>
    </cacheField>
    <cacheField name="Fecha de cambio10" numFmtId="164">
      <sharedItems/>
    </cacheField>
    <cacheField name="Aspecto(s) que cambiaron10" numFmtId="164">
      <sharedItems/>
    </cacheField>
    <cacheField name="Descripción de los cambios efectuados10" numFmtId="0">
      <sharedItems/>
    </cacheField>
    <cacheField name="Fecha de cambio11" numFmtId="0">
      <sharedItems/>
    </cacheField>
    <cacheField name="Aspecto(s) que cambiaron11" numFmtId="164">
      <sharedItems/>
    </cacheField>
    <cacheField name="Descripción de los cambios efectuados11" numFmtId="0">
      <sharedItems/>
    </cacheField>
    <cacheField name="Fecha de cambio12" numFmtId="0">
      <sharedItems/>
    </cacheField>
    <cacheField name="Aspecto(s) que cambiaron12" numFmtId="164">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554.451475231479" createdVersion="6" refreshedVersion="6" minRefreshableVersion="3" recordCount="24" xr:uid="{5CC10014-FFE3-4813-BA92-414C2F810B60}">
  <cacheSource type="worksheet">
    <worksheetSource ref="A11:BS35" sheet="Mapa_Proceso"/>
  </cacheSource>
  <cacheFields count="89">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 v="Gestión de Seguridad y Salud en el Trabajo" u="1"/>
      </sharedItems>
    </cacheField>
    <cacheField name="Actividad clave / Fase del proyecto" numFmtId="0">
      <sharedItems longText="1"/>
    </cacheField>
    <cacheField name="Riesgo asociado" numFmtId="0">
      <sharedItems/>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acheField>
    <cacheField name="Valoración inicial"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SemiMixedTypes="0" containsNonDate="0" containsDate="1" containsString="0" minDate="2018-09-06T00:00:00" maxDate="2020-07-02T00:00:00"/>
    </cacheField>
    <cacheField name="Aspecto(s) que cambiaron" numFmtId="164">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164">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1-02-19T00:00:00"/>
    </cacheField>
    <cacheField name="Aspecto(s) que cambiaron3" numFmtId="164">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1-05-04T00:00:00"/>
    </cacheField>
    <cacheField name="Aspecto(s) que cambiaron4" numFmtId="164">
      <sharedItems/>
    </cacheField>
    <cacheField name="Descripción de los cambios efectuados4" numFmtId="0">
      <sharedItems longText="1"/>
    </cacheField>
    <cacheField name="Fecha de cambio5" numFmtId="164">
      <sharedItems containsSemiMixedTypes="0" containsNonDate="0" containsDate="1" containsString="0" minDate="2020-04-02T00:00:00" maxDate="2021-07-16T00:00:00"/>
    </cacheField>
    <cacheField name="Aspecto(s) que cambiaron5" numFmtId="164">
      <sharedItems/>
    </cacheField>
    <cacheField name="Descripción de los cambios efectuados5" numFmtId="0">
      <sharedItems longText="1"/>
    </cacheField>
    <cacheField name="Fecha de cambio6" numFmtId="164">
      <sharedItems containsSemiMixedTypes="0" containsNonDate="0" containsDate="1" containsString="0" minDate="2020-09-10T00:00:00" maxDate="2021-09-11T00:00:00"/>
    </cacheField>
    <cacheField name="Aspecto(s) que cambiaron6" numFmtId="164">
      <sharedItems/>
    </cacheField>
    <cacheField name="Descripción de los cambios efectuados6" numFmtId="0">
      <sharedItems longText="1"/>
    </cacheField>
    <cacheField name="Fecha de cambio7" numFmtId="164">
      <sharedItems containsDate="1" containsMixedTypes="1" minDate="2020-12-03T00:00:00" maxDate="2021-09-14T00:00:00"/>
    </cacheField>
    <cacheField name="Aspecto(s) que cambiaron7" numFmtId="164">
      <sharedItems/>
    </cacheField>
    <cacheField name="Descripción de los cambios efectuados7" numFmtId="0">
      <sharedItems longText="1"/>
    </cacheField>
    <cacheField name="Fecha de cambio8" numFmtId="164">
      <sharedItems containsDate="1" containsMixedTypes="1" minDate="2021-02-22T00:00:00" maxDate="2021-10-23T00:00:00"/>
    </cacheField>
    <cacheField name="Aspecto(s) que cambiaron8" numFmtId="164">
      <sharedItems/>
    </cacheField>
    <cacheField name="Descripción de los cambios efectuados8" numFmtId="0">
      <sharedItems longText="1"/>
    </cacheField>
    <cacheField name="Fecha de cambio9" numFmtId="164">
      <sharedItems containsDate="1" containsMixedTypes="1" minDate="2021-06-29T00:00:00" maxDate="2021-11-17T00:00:00"/>
    </cacheField>
    <cacheField name="Aspecto(s) que cambiaron9" numFmtId="164">
      <sharedItems/>
    </cacheField>
    <cacheField name="Descripción de los cambios efectuados9" numFmtId="0">
      <sharedItems/>
    </cacheField>
    <cacheField name="Fecha de cambio10" numFmtId="164">
      <sharedItems containsDate="1" containsMixedTypes="1" minDate="2021-10-22T00:00:00" maxDate="2021-10-23T00:00:00"/>
    </cacheField>
    <cacheField name="Aspecto(s) que cambiaron10" numFmtId="164">
      <sharedItems/>
    </cacheField>
    <cacheField name="Descripción de los cambios efectuados10" numFmtId="0">
      <sharedItems/>
    </cacheField>
    <cacheField name="Fecha de cambio11" numFmtId="0">
      <sharedItems/>
    </cacheField>
    <cacheField name="Aspecto(s) que cambiaron11" numFmtId="164">
      <sharedItems/>
    </cacheField>
    <cacheField name="Descripción de los cambios efectuados11" numFmtId="0">
      <sharedItems/>
    </cacheField>
    <cacheField name="Fecha de cambio12" numFmtId="0">
      <sharedItems/>
    </cacheField>
    <cacheField name="Aspecto(s) que cambiaron12" numFmtId="164">
      <sharedItems/>
    </cacheField>
    <cacheField name="Descripción de los cambios efectuados12" numFmtId="0">
      <sharedItems/>
    </cacheField>
    <cacheField name="Área" numFmtId="0">
      <sharedItems count="25">
        <s v="Oficina de Alta Consejería Distrital de Tecnologías de Información y Comunicaciones - TIC"/>
        <s v="Dirección de Contratación"/>
        <s v="Oficina de Control Interno Disciplinario"/>
        <s v="Subdirección de Imprenta Distrital"/>
        <s v="Oficina de Tecnologías de la Información y las Comunicaciones"/>
        <s v="Oficina de Control Interno"/>
        <s v="Subdirección de Servicios Administrativos"/>
        <s v="Subsecretaría de Servicio a la Ciudadanía"/>
        <s v="Dirección Distrital de Archivo de Bogotá"/>
        <s v="Oficina Asesora de Jurídica"/>
        <s v="Dirección de Talento Humano"/>
        <s v="Subdirección Financiera"/>
        <s v="Oficina de Alta Consejería de Paz, Víctimas y Reconciliación"/>
        <s v=" Oficina de Control Interno " u="1"/>
        <s v="Oficina Asesora de Planeación" u="1"/>
        <s v=" Oficina Asesora de Jurídica" u="1"/>
        <s v="Oficina Consejería de Comunicaciones" u="1"/>
        <s v="Alta Consejería Distrital de Tecnologías de Información y Comunicaciones - TIC" u="1"/>
        <s v=" Oficina de Control Interno Disciplinario" u="1"/>
        <s v=" Oficina de Tecnologías de la Información y las Comunicaciones" u="1"/>
        <s v="Oficina de Consejería de Comunicaciones" u="1"/>
        <s v="Dirección Distrital de Desarrollo Institucional" u="1"/>
        <s v="Dirección Distrital de Relaciones Internacionales" u="1"/>
        <s v="Alta Consejería para los Derechos de las Víctimas, la Paz y la Reconciliación" u="1"/>
        <s v="Subsecretaría Distrital de Fortalecimiento Instituc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Asesoría Técnica y Proyectos en Materia TIC"/>
    <s v="Ejecutar las Asesorías Técnicas y Proyectos en materia TIC y Transformación digital"/>
    <s v="Decisiones ajustadas a intereses propios o de terceros en la aprobación de ejecución de Proyectos  en materia TIC y Transformación digital, para obtener dádivas o beneficios."/>
    <x v="0"/>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x v="0"/>
    <s v="Insignificante (1)"/>
    <s v="Moderado (3)"/>
    <s v="Menor (2)"/>
    <s v="Menor (2)"/>
    <s v="Insignificante (1)"/>
    <s v="Menor (2)"/>
    <x v="0"/>
    <x v="0"/>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
    <s v="- Profesional Especializado - _x000a_Oficina Alta Consejería Distrital de TIC_x000a__x000a__x000a__x000a__x000a__x000a__x000a__x000a__x000a__x000a_________________x000a__x000a_- Profesional Especializado - _x000a_Oficina Alta Consejería Distrital de TIC_x000a__x000a__x000a__x000a__x000a__x000a__x000a__x000a__x000a_"/>
    <s v="- Procedimiento PR-306 actualizado_x000a__x000a__x000a__x000a__x000a__x000a__x000a__x000a__x000a__x000a_________________x000a__x000a_- Procedimiento PR-306 actualizado_x000a__x000a__x000a__x000a__x000a__x000a__x000a__x000a__x000a_"/>
    <s v="01/04/2020_x000a__x000a__x000a__x000a__x000a__x000a__x000a__x000a__x000a__x000a_________________x000a__x000a_01/04/2020_x000a__x000a__x000a__x000a__x000a__x000a__x000a__x000a__x000a_"/>
    <s v="31/03/2021_x000a__x000a__x000a__x000a__x000a__x000a__x000a__x000a__x000a__x000a_________________x000a__x000a_31/03/2021_x000a_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d v="2020-03-06T00:00:0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5-19T00:00:00"/>
    <s v="_x000a__x000a_Análisis de controles_x000a__x000a_"/>
    <s v="Se realizan ajustes menores a las actividades de control preventivas (PC#8) y detectiva (PC#9). "/>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s v="Decisiones ajustadas a intereses propios o de terceros durante la etapa precontractual para el desarrollo de un proceso de selección pública de oferentes con el fin de celebrar un contrato"/>
    <x v="0"/>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 Visitas guiadas Archivo de Bogotá (OPA)_x000a_- Inscripción programas de formación virtual para servidores públicos del Distrito Capital (OPA)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Aplicativo SIG - AP # 732 Aplicativo CHIE)::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x v="0"/>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 Visitas guiadas Archivo de Bogotá (OPA)_x000a_- Inscripción programas de formación virtual para servidores públicos del Distrito Capital (OPA)_x000a__x000a_"/>
    <s v="- Todos los procesos en el Sistema de Gestión de Calidad_x000a__x000a__x000a__x000a_"/>
    <s v="- No aplica_x000a__x000a__x000a__x000a_"/>
    <x v="0"/>
    <s v="Catastrófico (5)"/>
    <s v="Mayor (4)"/>
    <s v="Catastrófico (5)"/>
    <s v="Catastrófico (5)"/>
    <s v="Insignificante (1)"/>
    <s v="Catastrófico (5)"/>
    <x v="0"/>
    <x v="0"/>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9-10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x v="0"/>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enor (2)"/>
    <s v="Moderado (3)"/>
    <s v="Insignificante (1)"/>
    <s v="Menor (2)"/>
    <s v="Menor (2)"/>
    <x v="1"/>
    <x v="1"/>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Aplicativo SIG - AP#778 Aplicativo CHIE)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Aplicativo SIG - AP#779 Aplicativo CHIE)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x v="0"/>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_x000a__x000a__x000a_"/>
    <s v="- Todos los procesos en el Sistema de Gestión de Calidad_x000a__x000a__x000a__x000a_"/>
    <s v="- No aplica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x v="0"/>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x v="0"/>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x v="0"/>
    <s v="Mayor (4)"/>
    <s v="Menor (2)"/>
    <s v="Moderado (3)"/>
    <s v="Menor (2)"/>
    <s v="Insignificante (1)"/>
    <s v="Menor (2)"/>
    <x v="1"/>
    <x v="1"/>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I) y segunda (II) fase de construcción de PETI y se procederá a llevar a cabo las actividades de tercera (III) y cuarta (IV) fase.. Queda como evidencia Evidencia de Reunión 2213100-FT-449 Aprobación Fase I y II  o Memorando electrónico 2211600-FT-011 Aprobación Fase I y II o Correo electrónico Aprobación Fase I y II_x000a_ _x000a_._x000a_-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segun tercera (III) y cuarta (IV)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egico de Tecnologias de la Informacio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_x000a_En caso contrario se remite el formato de seguimiento trimestral mediante memorando electrónico a la Oficina TIC. Queda como evidencia Memorando 2211600-FT-011_x000a_Remitiendo seguimiento trimestral y Seguimiento Trimestral PETI 4204000-FT-1138._x000a_-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_x000a_En caso contrario el profesional designado por la Oficina TIC solicita la publicación del seguimiento en la página web de la Secretaría General, conforme al procedimiento 4204000-PR-359 “Publicación de Información en los Portales y Micrositios Web de la Secretaría General”.. Queda como evidencia Evidencia de Reunión  2213100-FT-449 Retroalimentación Resultado de evaluación y/o Correo Retroalimentación Resultado de evaluación  y Seguimiento Trimestral PETI 4204000-FT-1138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_x000a__x000a__x000a__x000a_________________x000a_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_x000a__x000a__x000a__x000a__x000a_"/>
    <s v="- Jefe de la OTIC_x000a_- Jefe de la OTIC_x000a_- Jefe de la OTIC_x000a_- Jefe de la OTIC_x000a_- Jefe de la OTIC_x000a_- Jefe de la OTIC_x000a__x000a__x000a__x000a__x000a_________________x000a__x000a_- Jefe de la OTIC_x000a_- Jefe de la OTIC_x000a_- Jefe de la OTIC_x000a_- Jefe de la OTIC_x000a__x000a__x000a__x000a__x000a__x000a_"/>
    <s v="-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_x000a__x000a__x000a__x000a_________________x000a_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_x000a__x000a__x000a__x000a__x000a_"/>
    <s v="10/02/2021_x000a_01/04/2021_x000a_10/02/2021_x000a_01/04/2021_x000a_10/02/2021_x000a_01/04/2021_x000a__x000a__x000a__x000a__x000a_________________x000a__x000a_10/02/2021_x000a_01/04/2021_x000a_10/02/2021_x000a_01/04/2021_x000a__x000a__x000a__x000a__x000a__x000a_"/>
    <s v="15/09/2021_x000a_15/09/2021_x000a_15/09/2021_x000a_15/09/2021_x000a_15/09/2021_x000a_15/09/2021_x000a__x000a__x000a__x000a__x000a_________________x000a__x000a_15/09/2021_x000a_15/09/2021_x000a_15/09/2021_x000a_15/09/2021_x000a__x000a_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09-08T00:00:00"/>
    <s v="_x000a__x000a__x000a__x000a_Tratamiento del riesgo"/>
    <s v="Se reprogramaron las acciones preventivas # 768 y 769."/>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x v="0"/>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Aplicativo SIG - AP#770 Aplicativo CHIE)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x v="0"/>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Aplicativo SIG - AP#770 Aplicativo CHIE)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Ejecutar las Asesorías Técnicas y Proyectos en materia TIC y Transformación digital"/>
    <s v="Decisiones ajustadas a intereses propios o de terceros en la aprobación de ejecución de Proyectos  en materia TIC y Transformación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enor (2)"/>
    <s v="Insignificante (1)"/>
    <s v="Menor (2)"/>
    <s v="Catastrófico (5)"/>
    <s v="Extrema"/>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
    <s v="- Profesional Especializado - _x000a_Oficina Alta Consejería Distrital de TIC_x000a__x000a__x000a__x000a__x000a__x000a__x000a__x000a__x000a__x000a_________________x000a__x000a_- Profesional Especializado - _x000a_Oficina Alta Consejería Distrital de TIC_x000a__x000a__x000a__x000a__x000a__x000a__x000a__x000a__x000a_"/>
    <s v="- Procedimiento PR-306 actualizado_x000a__x000a__x000a__x000a__x000a__x000a__x000a__x000a__x000a__x000a_________________x000a__x000a_- Procedimiento PR-306 actualizado_x000a__x000a__x000a__x000a__x000a__x000a__x000a__x000a__x000a_"/>
    <s v="01/04/2020_x000a__x000a__x000a__x000a__x000a__x000a__x000a__x000a__x000a__x000a_________________x000a__x000a_01/04/2020_x000a__x000a__x000a__x000a__x000a__x000a__x000a__x000a__x000a_"/>
    <s v="31/03/2021_x000a__x000a__x000a__x000a__x000a__x000a__x000a__x000a__x000a__x000a_________________x000a__x000a_31/03/2021_x000a_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d v="2020-03-06T00:00:0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5-19T00:00:00"/>
    <s v="_x000a__x000a_Análisis de controles_x000a__x000a_"/>
    <s v="Se realizan ajustes menores a las actividades de control preventivas (PC#8) y detectiva (PC#9). "/>
    <s v=""/>
    <s v="_x000a__x000a__x000a__x000a_"/>
    <s v=""/>
    <s v=""/>
    <s v="_x000a__x000a__x000a__x000a_"/>
    <s v=""/>
    <s v=""/>
    <s v="_x000a__x000a__x000a__x000a_"/>
    <s v=""/>
    <s v=""/>
    <s v="_x000a__x000a__x000a__x000a_"/>
    <s v=""/>
    <s v=""/>
    <s v="_x000a__x000a__x000a__x000a_"/>
    <s v=""/>
    <s v=""/>
    <s v="_x000a__x000a__x000a__x000a_"/>
    <s v=""/>
    <x v="0"/>
  </r>
  <r>
    <x v="1"/>
    <s v="Elaborar los estudios y documentos previos."/>
    <s v="Decisiones ajustadas a intereses propios o de terceros 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 Visitas guiadas Archivo de Bogotá (OPA)_x000a_- Inscripción programas de formación virtual para servidores públicos del Distrito Capital (OPA)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Aplicativo SIG - AP # 732 Aplicativo CHIE)::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x v="1"/>
  </r>
  <r>
    <x v="1"/>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 Visitas guiadas Archivo de Bogotá (OPA)_x000a_- Inscripción programas de formación virtual para servidores públicos del Distrito Capital (OPA)_x000a__x000a_"/>
    <s v="- Todos los procesos en el Sistema de Gestión de Calidad_x000a__x000a__x000a__x000a_"/>
    <s v="- No aplica_x000a__x000a__x000a__x000a_"/>
    <s v="Rara vez (1)"/>
    <s v="Catastrófico (5)"/>
    <s v="Mayor (4)"/>
    <s v="Catastrófico (5)"/>
    <s v="Catastrófico (5)"/>
    <s v="Insignificante (1)"/>
    <s v="Catastrófico (5)"/>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9-10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s v=""/>
    <s v="_x000a__x000a__x000a__x000a_"/>
    <s v=""/>
    <s v=""/>
    <s v="_x000a__x000a__x000a__x000a_"/>
    <s v=""/>
    <s v=""/>
    <s v="_x000a__x000a__x000a__x000a_"/>
    <s v=""/>
    <s v=""/>
    <s v="_x000a__x000a__x000a__x000a_"/>
    <s v=""/>
    <s v=""/>
    <s v="_x000a__x000a__x000a__x000a_"/>
    <s v=""/>
    <x v="1"/>
  </r>
  <r>
    <x v="2"/>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Menor (2)"/>
    <s v="Menor (2)"/>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Aplicativo SIG - AP#778 Aplicativo CHIE)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Aplicativo SIG - AP#779 Aplicativo CHIE)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x v="2"/>
  </r>
  <r>
    <x v="3"/>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 (OPA)_x000a__x000a__x000a__x000a_"/>
    <s v="- Todos los procesos en el Sistema de Gestión de Calidad_x000a__x000a__x000a__x000a_"/>
    <s v="- No aplica_x000a__x000a__x000a__x000a_"/>
    <s v="Rara vez (1)"/>
    <s v="Menor (2)"/>
    <s v="Menor (2)"/>
    <s v="Menor (2)"/>
    <s v="Menor (2)"/>
    <s v="Insignificante (1)"/>
    <s v="Menor (2)"/>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3"/>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oderado (3)"/>
    <s v="Insignificante (1)"/>
    <s v="Insignificante (1)"/>
    <s v="Insignificante (1)"/>
    <s v="Insignificante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4"/>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s v="Corrupción"/>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ayor (4)"/>
    <s v="Menor (2)"/>
    <s v="Moderado (3)"/>
    <s v="Menor (2)"/>
    <s v="Insignificante (1)"/>
    <s v="Menor (2)"/>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I) y segunda (II) fase de construcción de PETI y se procederá a llevar a cabo las actividades de tercera (III) y cuarta (IV) fase.. Queda como evidencia Evidencia de Reunión 2213100-FT-449 Aprobación Fase I y II  o Memorando electrónico 2211600-FT-011 Aprobación Fase I y II o Correo electrónico Aprobación Fase I y II_x000a_ _x000a_._x000a_-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segun tercera (III) y cuarta (IV)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egico de Tecnologias de la Informacio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_x000a_En caso contrario se remite el formato de seguimiento trimestral mediante memorando electrónico a la Oficina TIC. Queda como evidencia Memorando 2211600-FT-011_x000a_Remitiendo seguimiento trimestral y Seguimiento Trimestral PETI 4204000-FT-1138._x000a_-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_x000a_En caso contrario el profesional designado por la Oficina TIC solicita la publicación del seguimiento en la página web de la Secretaría General, conforme al procedimiento 4204000-PR-359 “Publicación de Información en los Portales y Micrositios Web de la Secretaría General”.. Queda como evidencia Evidencia de Reunión  2213100-FT-449 Retroalimentación Resultado de evaluación y/o Correo Retroalimentación Resultado de evaluación  y Seguimiento Trimestral PETI 4204000-FT-1138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_x000a__x000a__x000a__x000a_________________x000a__x000a_- AP #3 Actividad 1 (CHIE768):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 AP #3 Actividad 1: Actualizar la metodología de formulación del PETI, conforme a la ultima versión vigente que proporciona el MINTIC._x000a_- AP# 3 Actividad 2 (CHIE 769): Socializar la actualización de la metodología para el cumplimiento de los requisitos legales y técnicos vigentes establecidos para la formulación del PETI_x000a__x000a__x000a__x000a__x000a__x000a_"/>
    <s v="- Jefe de la OTIC_x000a_- Jefe de la OTIC_x000a_- Jefe de la OTIC_x000a_- Jefe de la OTIC_x000a_- Jefe de la OTIC_x000a_- Jefe de la OTIC_x000a__x000a__x000a__x000a__x000a_________________x000a__x000a_- Jefe de la OTIC_x000a_- Jefe de la OTIC_x000a_- Jefe de la OTIC_x000a_- Jefe de la OTIC_x000a__x000a__x000a__x000a__x000a__x000a_"/>
    <s v="-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_x000a__x000a__x000a__x000a_________________x000a__x000a_- Procedimiento PR-116 actualizado conforme a la metodología del MINTIC_x000a_- Procedimiento PR-116 actualizado conforme a la metodología del MINTIC_x000a_- Procedimiento PR-116 actualizado conforme a la metodología del MINTIC_x000a_- Procedimiento PR-116 actualizado conforme a la metodología del MINTIC_x000a__x000a__x000a__x000a__x000a__x000a_"/>
    <s v="10/02/2021_x000a_01/04/2021_x000a_10/02/2021_x000a_01/04/2021_x000a_10/02/2021_x000a_01/04/2021_x000a__x000a__x000a__x000a__x000a_________________x000a__x000a_10/02/2021_x000a_01/04/2021_x000a_10/02/2021_x000a_01/04/2021_x000a__x000a__x000a__x000a__x000a__x000a_"/>
    <s v="15/09/2021_x000a_15/09/2021_x000a_15/09/2021_x000a_15/09/2021_x000a_15/09/2021_x000a_15/09/2021_x000a__x000a__x000a__x000a__x000a_________________x000a__x000a_15/09/2021_x000a_15/09/2021_x000a_15/09/2021_x000a_15/09/2021_x000a__x000a_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09-08T00:00:00"/>
    <s v="_x000a__x000a__x000a__x000a_Tratamiento del riesgo"/>
    <s v="Se reprogramaron las acciones preventivas # 768 y 769."/>
    <s v=""/>
    <s v="_x000a__x000a__x000a__x000a_"/>
    <s v=""/>
    <s v=""/>
    <s v="_x000a__x000a__x000a__x000a_"/>
    <s v=""/>
    <s v=""/>
    <s v="_x000a__x000a__x000a__x000a_"/>
    <s v=""/>
    <s v=""/>
    <s v="_x000a__x000a__x000a__x000a_"/>
    <s v=""/>
    <x v="4"/>
  </r>
  <r>
    <x v="5"/>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Aplicativo SIG - AP#770 Aplicativo CHIE)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5"/>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Aplicativo SIG - AP#770 Aplicativo CHIE)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6"/>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Insignificante (1)"/>
    <s v="Mayor (4)"/>
    <s v="Moderado (3)"/>
    <s v="Moderado (3)"/>
    <s v="Moderado (3)"/>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_x000a__x000a__x000a__x000a_________________x000a_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_x000a__x000a__x000a__x000a__x000a__x000a__x000a__x000a_"/>
    <s v="- profesional universitario_x000a__x000a__x000a__x000a__x000a__x000a_profesional universitario_x000a__x000a_- profesional universitario_x000a__x000a__x000a__x000a__x000a__x000a_profesional universitario_x000a__x000a_- profesional universitario_x000a__x000a__x000a__x000a__x000a__x000a_profesional universitario_x000a__x000a_- profesional universitario_x000a__x000a__x000a__x000a__x000a__x000a_profesional universitario_x000a__x000a_- profesional universitario_x000a__x000a__x000a__x000a__x000a__x000a_profesional universitario_x000a__x000a_- profesional universitario_x000a__x000a__x000a__x000a__x000a__x000a_profesional universitario_x000a__x000a__x000a__x000a__x000a__x000a_________________x000a__x000a_- profesional universitario_x000a__x000a__x000a__x000a__x000a__x000a_profesional universitario_x000a__x000a__x000a__x000a__x000a__x000a__x000a__x000a__x000a__x000a_"/>
    <s v="-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_x000a__x000a__x000a__x000a_________________x000a__x000a_- Propuesta de procedimientos revisados pendientes de ajustes y aprobación_x000a__x000a__x000a__x000a__x000a_Actualización de los procedimientos en el Sistema de Gestión de Calidad_x000a__x000a__x000a__x000a__x000a__x000a__x000a__x000a__x000a_"/>
    <s v="19/07/2021_x000a__x000a__x000a__x000a__x000a__x000a_17/09/2021_x000a_19/07/2021_x000a__x000a__x000a__x000a__x000a__x000a_17/09/2021_x000a_19/07/2021_x000a__x000a__x000a__x000a__x000a__x000a_17/09/2021_x000a_19/07/2021_x000a__x000a__x000a__x000a__x000a__x000a_17/09/2021_x000a_19/07/2021_x000a__x000a__x000a__x000a__x000a__x000a_17/09/2021_x000a_19/07/2021_x000a__x000a__x000a__x000a__x000a__x000a_17/09/2021_x000a__x000a__x000a__x000a__x000a_________________x000a__x000a_19/07/2021_x000a__x000a__x000a__x000a__x000a__x000a_17/09/2021_x000a__x000a__x000a__x000a__x000a__x000a__x000a__x000a__x000a_"/>
    <s v="16/09/2021_x000a__x000a__x000a__x000a__x000a__x000a_15/12/2021_x000a_16/09/2021_x000a__x000a__x000a__x000a__x000a__x000a_15/12/2021_x000a_16/09/2021_x000a__x000a__x000a__x000a__x000a__x000a_15/12/2021_x000a_16/09/2021_x000a__x000a__x000a__x000a__x000a__x000a_15/12/2021_x000a_16/09/2021_x000a__x000a__x000a__x000a__x000a__x000a_15/12/2021_x000a_16/09/2021_x000a__x000a__x000a__x000a__x000a__x000a_15/12/2021_x000a__x000a__x000a__x000a__x000a_________________x000a__x000a_16/09/2021_x000a__x000a__x000a__x000a__x000a__x000a_15/12/2021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0-22T00:00:00"/>
    <s v="_x000a__x000a__x000a__x000a_Tratamiento del riesgo"/>
    <s v="Se reprograma la acción preventiva # 820."/>
    <s v=""/>
    <s v="_x000a__x000a__x000a__x000a_"/>
    <s v=""/>
    <s v=""/>
    <s v="_x000a__x000a__x000a__x000a_"/>
    <s v=""/>
    <x v="6"/>
  </r>
  <r>
    <x v="6"/>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oderado (3)"/>
    <s v="Menor (2)"/>
    <s v="Moderado (3)"/>
    <s v="Mayor (4)"/>
    <s v="Moderado (3)"/>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_x000a__x000a__x000a__x000a__x000a__x000a__x000a__x000a_________________x000a_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 Acción_819: Revisar la integralidad de los procedimientos para su actualización haciendo énfasis en la revisión de los puntos de control de los documentos, conforme con la metodología de administración de riesgos de la entidad._x000a__x000a__x000a_Acción_820: Realizar la actualización requerida tanto en los procedimientos como en el mapa de riesgos del proceso, conforme a las necesidades identificadas en la revisión de los mismos._x000a__x000a__x000a__x000a__x000a__x000a__x000a__x000a_"/>
    <s v="- profesional universitario_x000a__x000a__x000a__x000a__x000a__x000a_profesional universitario_x000a__x000a_- profesional universitario_x000a__x000a__x000a__x000a__x000a__x000a_profesional universitario_x000a__x000a__x000a__x000a__x000a__x000a__x000a__x000a__x000a__x000a_________________x000a__x000a_- profesional universitario_x000a__x000a__x000a__x000a__x000a__x000a_profesional universitario_x000a__x000a_- profesional universitario_x000a__x000a__x000a__x000a__x000a__x000a_profesional universitario_x000a__x000a__x000a__x000a__x000a__x000a__x000a__x000a__x000a_"/>
    <s v="-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_x000a__x000a__x000a__x000a__x000a__x000a__x000a__x000a_________________x000a__x000a_- Propuesta de procedimientos revisados pendientes de ajustes y aprobación_x000a__x000a__x000a__x000a__x000a_Actualización de los procedimientos en el Sistema de Gestión de Calidad_x000a_- Propuesta de procedimientos revisados pendientes de ajustes y aprobación_x000a__x000a__x000a__x000a__x000a_Actualización de los procedimientos en el Sistema de Gestión de Calidad_x000a__x000a__x000a__x000a__x000a__x000a__x000a__x000a_"/>
    <s v="19/07/2021_x000a__x000a__x000a__x000a__x000a__x000a_17/09/2021_x000a_19/07/2021_x000a__x000a__x000a__x000a__x000a__x000a_17/09/2021_x000a__x000a__x000a__x000a__x000a__x000a__x000a__x000a__x000a_________________x000a__x000a_19/07/2021_x000a__x000a__x000a__x000a__x000a__x000a_17/09/2021_x000a_19/07/2021_x000a__x000a__x000a__x000a__x000a__x000a_17/09/2021_x000a__x000a__x000a__x000a__x000a__x000a__x000a__x000a_"/>
    <s v="16/09/2021_x000a__x000a__x000a__x000a__x000a__x000a_15/12/2021_x000a_16/09/2021_x000a__x000a__x000a__x000a__x000a__x000a_15/12/2021_x000a__x000a__x000a__x000a__x000a__x000a__x000a__x000a__x000a_________________x000a__x000a_16/09/2021_x000a__x000a__x000a__x000a__x000a__x000a_15/12/2021_x000a_16/09/2021_x000a__x000a__x000a__x000a__x000a__x000a_15/12/2021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0-22T00:00:00"/>
    <s v="_x000a__x000a__x000a__x000a_Tratamiento del riesgo"/>
    <s v="Se reprograma la acción preventiva # 820."/>
    <s v=""/>
    <s v="_x000a__x000a__x000a__x000a_"/>
    <s v=""/>
    <s v=""/>
    <s v="_x000a__x000a__x000a__x000a_"/>
    <s v=""/>
    <s v=""/>
    <s v="_x000a__x000a__x000a__x000a_"/>
    <s v=""/>
    <s v=""/>
    <s v="_x000a__x000a__x000a__x000a_"/>
    <s v=""/>
    <x v="6"/>
  </r>
  <r>
    <x v="7"/>
    <s v="Coordinar y articular la gestión de las entidades participantes en el Modelo Multicanal de servicio"/>
    <s v="Realización de cobros indebidos 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Improbable (2)"/>
    <s v="Menor (2)"/>
    <s v="Moderado (3)"/>
    <s v="Menor (2)"/>
    <s v="Menor (2)"/>
    <s v="Menor (2)"/>
    <s v="Moderado (3)"/>
    <s v="Moderado (3)"/>
    <s v="Moderada"/>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31 Aplicativo SIG - A.P # 726 Aplicativo CHIE) Sensibilizar a los nuevos servidores de la DSDSC sobre los valores de integridad, con relación al servicio a la ciudadanía. 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3/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s v=""/>
    <s v="_x000a__x000a__x000a__x000a_"/>
    <s v=""/>
    <s v=""/>
    <s v="_x000a__x000a__x000a__x000a_"/>
    <s v=""/>
    <s v=""/>
    <s v="_x000a__x000a__x000a__x000a_"/>
    <s v=""/>
    <s v=""/>
    <s v="_x000a__x000a__x000a__x000a_"/>
    <s v=""/>
    <x v="7"/>
  </r>
  <r>
    <x v="7"/>
    <s v="Medir y analizar la calidad en la prestación del servicio en los diferentes canales de servicio a la Ciudadanía."/>
    <s v="Decisiones ajustadas a intereses propios o de terceros 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enor (2)"/>
    <s v="Menor (2)"/>
    <s v="Insignificante (1)"/>
    <s v="Insignificante (1)"/>
    <s v="Menor (2)"/>
    <s v="Moderado (3)"/>
    <s v="Moderada"/>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5 Aplicativo SIG - A.P # 723 Aplicativo CHIE) Sensibilizar a los servidores de la DDCS sobre los valores de integridad, con relación al servicio a la ciudadanía.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7"/>
  </r>
  <r>
    <x v="8"/>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oderado (3)"/>
    <s v="Moderado (3)"/>
    <s v="Mayor (4)"/>
    <s v="Mayor (4)"/>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 # 6 Aplicativo SIG - AP # 708 Aplicativo CHIE):Realizar la actualización del procedimiento 2215100-PR-082 Consulta de fondos documentales custodiados por el Archivo de Bogotá_x000a_- (AP # 23 Aplicativo SIG - AP # 715 Aplicativo CHIE):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29/10/2021_x000a_29/10/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d v="2021-09-09T00:00:00"/>
    <s v="_x000a__x000a__x000a__x000a_Tratamiento del riesgo"/>
    <s v="Se modifica la fecha de finalización de las acciones preventivas número 6 y 23, conforme a las fechas de finalización reprogramadas en el aplicativo SIG "/>
    <d v="2021-10-01T00:00:00"/>
    <s v="_x000a__x000a__x000a__x000a_Tratamiento del riesgo"/>
    <s v="Se reprograma las acciones preventivas # 708 y 715."/>
    <s v=""/>
    <s v="_x000a__x000a__x000a__x000a_"/>
    <s v=""/>
    <s v=""/>
    <s v="_x000a__x000a__x000a__x000a_"/>
    <s v=""/>
    <s v=""/>
    <s v="_x000a__x000a__x000a__x000a_"/>
    <s v=""/>
    <s v=""/>
    <s v="_x000a__x000a__x000a__x000a_"/>
    <s v=""/>
    <x v="8"/>
  </r>
  <r>
    <x v="8"/>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Moderado (3)"/>
    <s v="Mayor (4)"/>
    <s v="Menor (2)"/>
    <s v="Catastrófico (5)"/>
    <s v="Insignificante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1/12/2021_x000a_31/12/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
    <d v="2021-10-01T00:00:00"/>
    <s v="_x000a__x000a__x000a__x000a_Tratamiento del riesgo"/>
    <s v="Se reprograma la acción preventiva # 713."/>
    <s v=""/>
    <s v="_x000a__x000a__x000a__x000a_"/>
    <s v=""/>
    <s v=""/>
    <s v="_x000a__x000a__x000a__x000a_"/>
    <s v=""/>
    <s v=""/>
    <s v="_x000a__x000a__x000a__x000a_"/>
    <s v=""/>
    <s v=""/>
    <s v="_x000a__x000a__x000a__x000a_"/>
    <s v=""/>
    <x v="8"/>
  </r>
  <r>
    <x v="9"/>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ayor (4)"/>
    <s v="Insignificante (1)"/>
    <s v="Moderado (3)"/>
    <s v="Insignificante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_x000a_- El procedimiento 4203000-PR- 355 &quot;Gestión Jurídica para la defensa de los intereses de la Secretaría General (actividad 13) indica que el Apoderado de la Entidad_x000a__x000a_Secretario Técnico del Comité de Conciliación, autorizado(a) por reglamentación del Comité de Conciliación,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as"/>
    <s v="- 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_x000a_- 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_x000a_- El procedimiento 4203000-PR- 355 &quot;Gestión Jurídica para la defensa de los intereses de la Secretaría General (actividad 39) indica que Secretario Técnico del Comité de Conciliación, autorizado(a) por El Decreto1069 de 2015, cada seis meses estudia, evalua y análiza las conciliaciones, procesos y laudos arbitrales que fueron de conoc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 18 Aplicativo SIG - A.P # 731 Aplicativo CHIE): Estudio, evaluación y análisis de las conciliaciones, procesos y laudos arbitrales que fueron de conocimiento del Comité de Conciliación._x000a__x000a__x000a__x000a__x000a__x000a__x000a__x000a__x000a_________________x000a__x000a_-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 18 Aplicativo SIG - A.P # 731 Aplicativo CHIE):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s v=""/>
    <s v="_x000a__x000a__x000a__x000a_"/>
    <s v=""/>
    <s v=""/>
    <s v="_x000a__x000a__x000a__x000a_"/>
    <s v=""/>
    <s v=""/>
    <s v="_x000a__x000a__x000a__x000a_"/>
    <s v=""/>
    <s v=""/>
    <s v="_x000a__x000a__x000a__x000a_"/>
    <s v=""/>
    <x v="9"/>
  </r>
  <r>
    <x v="10"/>
    <s v="Administración  y/o gestión de los recursos de la Infraestructura tecnológica de la secretaria general"/>
    <s v="Exceso de las facultades otorgadas 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s v="Rara vez (1)"/>
    <s v="Menor (2)"/>
    <s v="Menor (2)"/>
    <s v="Mayor (4)"/>
    <s v="Insignificante (1)"/>
    <s v="Insignificante (1)"/>
    <s v="Menor (2)"/>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el Sistema de Gestión de Servicios._x000a_-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_x000a_-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Sistema de Gestión de Servicios._x000a_-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el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_x000a_-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_x000a_NOTA: La aprobación  del informe del Sistema de Gestion de Servicios presentado en el Subcomite de Autocontrol  equivale a la aprobación dada por el Jefe de la dependencia al remitir el acta de Subcomite de Autocontrol y sus evidencias  mediante memorando electrónico a la Oficina de Control Interno. Queda como evidencia el Informe presentado en subcomite de autocontrol y Memorando 2211600-FT-011 Remitiendo Acta subcomité de autocontrol y Acta subcomité de autocontrol 2210112-FT-281._x000a_-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0/03/2021_x000a_31/05/2021_x000a_10/03/2021_x000a_31/05/2021_x000a_10/03/2021_x000a_31/05/2021_x000a_10/03/2021_x000a_31/05/2021_x000a__x000a__x000a_________________x000a__x000a_10/03/2021_x000a_31/05/2021_x000a_10/03/2021_x000a_31/05/2021_x000a_10/03/2021_x000a_31/05/2021_x000a_10/03/2021_x000a_31/05/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s v=""/>
    <s v="_x000a__x000a__x000a__x000a_"/>
    <s v=""/>
    <s v=""/>
    <s v="_x000a__x000a__x000a__x000a_"/>
    <s v=""/>
    <s v=""/>
    <s v="_x000a__x000a__x000a__x000a_"/>
    <s v=""/>
    <s v=""/>
    <s v="_x000a__x000a__x000a__x000a_"/>
    <s v=""/>
    <s v=""/>
    <s v="_x000a__x000a__x000a__x000a_"/>
    <s v=""/>
    <x v="4"/>
  </r>
  <r>
    <x v="11"/>
    <s v="Realizar la adquisición del bien o servicio y su legalización "/>
    <s v="Desvío de recursos físicos o económicos 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Menor (2)"/>
    <s v="Insignificante (1)"/>
    <s v="Insignificante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M 827: Realizar revisión y ajustes a las propuestas de actualización de los documentos de los procedimientos con el fin de realizar el trámite documental en el aplicativo SIG. _x000a_- AM 827: Realizar revisión y ajustes a las propuestas de actualización de los documentos de los procedimientos con el fin de realizar el trámite documental en el aplicativo SIG. _x000a__x000a__x000a__x000a__x000a__x000a__x000a__x000a__x000a_________________x000a__x000a_- AM 827: Realizar revisión y ajustes a las propuestas de actualización de los documentos de los procedimientos con el fin de realizar el trámite documental en el aplicativo SIG. _x000a_- AM 827: Realizar revisión y ajustes a las propuestas de actualización de los documentos de los procedimientos con el fin de realizar el trámite documental en el aplicativo SIG. _x000a_- AM 827: Realizar revisión y ajustes a las propuestas de actualización de los documentos de los procedimientos con el fin de realizar el trámite documental en el aplicativo SIG. 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 Subdirector de Servicios Administrativos_x000a_- Subdirector de Servicios Administrativos_x000a__x000a__x000a__x000a__x000a__x000a__x000a_"/>
    <s v="- Evidencias de reunión: Revisión y ajustes propuesta de actualización de procedimientos _x000a_- Evidencias de reunión: Revisión y ajustes propuesta de actualización de procedimientos _x000a__x000a__x000a__x000a__x000a__x000a__x000a__x000a__x000a_________________x000a__x000a_- Evidencias de reunión: Revisión y ajustes propuesta de actualización de procedimientos _x000a_- Evidencias de reunión: Revisión y ajustes propuesta de actualización de procedimientos _x000a_- Evidencias de reunión: Revisión y ajustes propuesta de actualización de procedimientos _x000a__x000a__x000a__x000a__x000a__x000a__x000a_"/>
    <s v="19/10/2021_x000a_19/10/2021_x000a__x000a__x000a__x000a__x000a__x000a__x000a__x000a__x000a_________________x000a__x000a_19/10/2021_x000a_19/10/2021_x000a_19/10/2021_x000a__x000a__x000a__x000a__x000a__x000a__x000a_"/>
    <s v="06/12/2021_x000a_06/12/2021_x000a__x000a__x000a__x000a__x000a__x000a__x000a__x000a__x000a_________________x000a__x000a_06/12/2021_x000a_06/12/2021_x000a_06/12/2021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1-16T00:00:00"/>
    <s v="_x000a__x000a__x000a__x000a_Tratamiento del riesgo"/>
    <s v="Se reprograma la acción de mejora # 827."/>
    <s v=""/>
    <s v="_x000a__x000a__x000a__x000a_"/>
    <s v=""/>
    <s v=""/>
    <s v="_x000a__x000a__x000a__x000a_"/>
    <s v=""/>
    <s v=""/>
    <s v="_x000a__x000a__x000a__x000a_"/>
    <s v=""/>
    <x v="6"/>
  </r>
  <r>
    <x v="12"/>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Catastrófico (5)"/>
    <s v="Insignificante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 Acción 717 Aplicativo CHIE))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6"/>
  </r>
  <r>
    <x v="13"/>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Consulta del Registro Distrital (Consulta)_x000a_- Publicación de actos o documentos administrativos en el Registro Distrital (Trámite)_x000a_- Impresión de artes gráficas para las entidades del Distrito Capital (OPA)_x000a_- Visitas guiadas Archivo de Bogotá (OPA)_x000a_- Inscripción programas de formación virtual para servidores públicos del Distrito Capital (OPA)"/>
    <s v="- Todos los procesos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la Base excel - Planta de person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Aplicativo SIG - AP # 760 Aplicativo CHIE) Expedir la certificación de cumplimiento de requisitos mínimos con base en la información contenida en los soportes (certificaciones académicas o laborales) aportados por el aspirante en su hoja de vida o historia laboral._x000a_- (AP # 32 Aplicativo SIG - AP # 777 Aplicativo CHIE) Actualizar el Procedimiento 2211300-PR-221 - Gestión Organizacional con el ajuste de  controles preventivos y detectivos frente a la vinculación de servidores públicos._x000a_- (AP # 32 Aplicativo SIG - AP # 777 Aplicativo CHIE) Actualizar el Procedimiento 2211300-PR-221 - Gestión Organizacional con el ajuste de  controles preventivos y detectivos frente a la vinculación de servidores públicos._x000a_- (AP # 32 Aplicativo SIG - AP # 777 Aplicativo CHIE) Actualizar el Procedimiento 2211300-PR-221 - Gestión Organizacional con el ajuste de  controles preventivos y detectivos frente a la vinculación de servidores públicos._x000a_- (AP # 32 Aplicativo SIG - AP # 777 Aplicativo CHIE) Actualizar el Procedimiento 2211300-PR-221 - Gestión Organizacional con el ajuste de  controles preventivos y detectivos frente a la vinculación de servidores públicos._x000a__x000a__x000a_________________x000a__x000a_- (AP # 32 Aplicativo SIG - AP # 777 Aplicativo CHIE)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x v="10"/>
  </r>
  <r>
    <x v="13"/>
    <s v="Ejecutar el Plan para el pago de nómina"/>
    <s v="Desvío de recursos físicos o económicos 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8/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06-29T00:00:00"/>
    <s v="_x000a__x000a__x000a__x000a_Tratamiento del riesgo"/>
    <s v="Se reprograma la acción preventiva # 763."/>
    <s v=""/>
    <s v="_x000a__x000a__x000a__x000a_"/>
    <s v=""/>
    <s v=""/>
    <s v="_x000a__x000a__x000a__x000a_"/>
    <s v=""/>
    <s v=""/>
    <s v="_x000a__x000a__x000a__x000a_"/>
    <s v=""/>
    <x v="10"/>
  </r>
  <r>
    <x v="14"/>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s v="Rara vez (1)"/>
    <s v="Insignificante (1)"/>
    <s v="Moderado (3)"/>
    <s v="Mayor (4)"/>
    <s v="Moderado (3)"/>
    <s v="Menor (2)"/>
    <s v="Moderado (3)"/>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_x000a_-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_x000a_-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_x000a_-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_x000a_-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 AP#749 Aplicativo CHIE) Actualizar el procedimiento 2211400-PR-333 Gestión de pagos incluyendo una actividad de control, asociada a la contabilización de ordenes de pago._x000a_- (AP#30  ACT.2 - AP#750 Aplicativo CHIE) Implementar una estrategia para la divulgación del procedimiento 2211400-PR-333 Gestión de pagos._x000a__x000a__x000a__x000a__x000a__x000a__x000a__x000a__x000a_________________x000a__x000a_- (AP#30 ACT.1 - AP#749 Aplicativo CHIE)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03/09/2021_x000a_03/09/2021_x000a__x000a__x000a__x000a__x000a__x000a__x000a__x000a__x000a_________________x000a__x000a_03/09/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s v=""/>
    <s v="_x000a__x000a__x000a__x000a_"/>
    <s v=""/>
    <s v=""/>
    <s v="_x000a__x000a__x000a__x000a_"/>
    <s v=""/>
    <s v=""/>
    <s v="_x000a__x000a__x000a__x000a_"/>
    <s v=""/>
    <s v=""/>
    <s v="_x000a__x000a__x000a__x000a_"/>
    <s v=""/>
    <s v=""/>
    <s v="_x000a__x000a__x000a__x000a_"/>
    <s v=""/>
    <s v=""/>
    <s v="_x000a__x000a__x000a__x000a_"/>
    <s v=""/>
    <x v="11"/>
  </r>
  <r>
    <x v="14"/>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s v="Improbable (2)"/>
    <s v="Moderado (3)"/>
    <s v="Menor (2)"/>
    <s v="Mayor (4)"/>
    <s v="Moderado (3)"/>
    <s v="Menor (2)"/>
    <s v="Menor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_x000a_-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_x000a_-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_x000a_-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as"/>
    <s v="-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 AP#753 Aplicativo CHIE) Actualizar el procedimiento de Gestión Contable 2211400-PR-025, incluyendo el visto al balance de prueba indicando la conformidad de la información analizada, para el periodo correspondiente._x000a_- (AP#31 ACT.1 - AP#753 Aplicativo CHIE)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 AP#753 Aplicativo CHIE) Actualizar el procedimiento de Gestión Contable 2211400-PR-025, incluyendo el visto al balance de prueba indicando la conformidad de la información analizada, para el periodo correspondiente._x000a_- (AP#31 ACT.1 - AP#753 Aplicativo CHIE)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03/09/2021_x000a_03/09/2021_x000a__x000a__x000a__x000a__x000a__x000a__x000a__x000a__x000a_________________x000a__x000a_03/09/2021_x000a_03/09/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s v=""/>
    <s v="_x000a__x000a__x000a__x000a_"/>
    <s v=""/>
    <s v=""/>
    <s v="_x000a__x000a__x000a__x000a_"/>
    <s v=""/>
    <s v=""/>
    <s v="_x000a__x000a__x000a__x000a_"/>
    <s v=""/>
    <s v=""/>
    <s v="_x000a__x000a__x000a__x000a_"/>
    <s v=""/>
    <s v=""/>
    <s v="_x000a__x000a__x000a__x000a_"/>
    <s v=""/>
    <x v="11"/>
  </r>
  <r>
    <x v="15"/>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íctimas y la reconciliación_x000a__x000a__x000a__x000a_"/>
    <s v="Rara vez (1)"/>
    <s v="Moderado (3)"/>
    <s v="Moderado (3)"/>
    <s v="Menor (2)"/>
    <s v="Moderado (3)"/>
    <s v="Moderado (3)"/>
    <s v="Menor (2)"/>
    <s v="Mayor (4)"/>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17-2021 Aplicativo SIG - A.P#692 Aplicativo CHIE)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88">
    <pivotField showAll="0"/>
    <pivotField showAll="0"/>
    <pivotField showAll="0"/>
    <pivotField axis="axisRow" outline="0" showAll="0">
      <items count="4">
        <item x="0"/>
        <item m="1" x="1"/>
        <item m="1" x="2"/>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
    <i>
      <x/>
    </i>
    <i t="grand">
      <x/>
    </i>
  </rowItems>
  <colItems count="1">
    <i/>
  </colItems>
  <formats count="7">
    <format dxfId="44">
      <pivotArea type="all" dataOnly="0" outline="0" fieldPosition="0"/>
    </format>
    <format dxfId="43">
      <pivotArea outline="0" collapsedLevelsAreSubtotals="1" fieldPosition="0"/>
    </format>
    <format dxfId="42">
      <pivotArea field="3" type="button" dataOnly="0" labelOnly="1" outline="0" axis="axisRow" fieldPosition="0"/>
    </format>
    <format dxfId="41">
      <pivotArea dataOnly="0" labelOnly="1" fieldPosition="0">
        <references count="1">
          <reference field="3" count="0"/>
        </references>
      </pivotArea>
    </format>
    <format dxfId="40">
      <pivotArea dataOnly="0" labelOnly="1" fieldPosition="0">
        <references count="1">
          <reference field="3" count="0" defaultSubtotal="1"/>
        </references>
      </pivotArea>
    </format>
    <format dxfId="39">
      <pivotArea dataOnly="0" labelOnly="1" grandRow="1" outline="0" fieldPosition="0"/>
    </format>
    <format dxfId="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DDA1D1-74BD-4597-A8A8-668DC356B7A3}"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6" firstHeaderRow="1" firstDataRow="2" firstDataCol="1"/>
  <pivotFields count="8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3"/>
        <item m="1" x="1"/>
        <item m="1" x="4"/>
        <item m="1" x="2"/>
        <item x="0"/>
        <item m="1" x="5"/>
        <item m="1" x="6"/>
        <item t="default"/>
      </items>
    </pivotField>
    <pivotField showAll="0"/>
    <pivotField showAll="0"/>
    <pivotField showAll="0"/>
    <pivotField showAll="0"/>
    <pivotField showAll="0"/>
    <pivotField showAll="0"/>
    <pivotField axis="axisCol" showAll="0">
      <items count="7">
        <item x="0"/>
        <item x="1"/>
        <item m="1" x="4"/>
        <item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2">
    <i>
      <x v="4"/>
    </i>
    <i t="grand">
      <x/>
    </i>
  </rowItems>
  <colFields count="1">
    <field x="19"/>
  </colFields>
  <colItems count="4">
    <i>
      <x/>
    </i>
    <i>
      <x v="1"/>
    </i>
    <i>
      <x v="3"/>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B0C504-E45F-4C89-BA03-DF5A1A35A2CE}" name="TablaDinámica3"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B34" firstHeaderRow="1" firstDataRow="1" firstDataCol="2"/>
  <pivotFields count="88">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1"/>
        <item m="1" x="3"/>
        <item x="0"/>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1"/>
        <item m="1" x="3"/>
        <item x="0"/>
        <item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0"/>
    <field x="36"/>
  </rowFields>
  <rowItems count="3">
    <i>
      <x/>
      <x/>
    </i>
    <i>
      <x v="2"/>
      <x v="2"/>
    </i>
    <i>
      <x v="3"/>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469927-0561-4315-8D90-A487AA4C3B84}"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E22" firstHeaderRow="1" firstDataRow="2" firstDataCol="1"/>
  <pivotFields count="8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1"/>
        <item m="1" x="4"/>
        <item m="1" x="2"/>
        <item x="0"/>
        <item m="1" x="3"/>
        <item m="1" x="5"/>
        <item m="1" x="6"/>
        <item t="default"/>
      </items>
    </pivotField>
    <pivotField axis="axisCol" showAll="0">
      <items count="9">
        <item x="0"/>
        <item m="1" x="4"/>
        <item x="1"/>
        <item m="1" x="6"/>
        <item x="2"/>
        <item m="1" x="3"/>
        <item m="1" x="5"/>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3"/>
    </i>
    <i t="grand">
      <x/>
    </i>
  </rowItems>
  <colFields count="1">
    <field x="35"/>
  </colFields>
  <colItems count="4">
    <i>
      <x/>
    </i>
    <i>
      <x v="2"/>
    </i>
    <i>
      <x v="4"/>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123941F-0834-40B2-8881-06C82E427AA7}"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s">
  <location ref="A3:B17" firstHeaderRow="1" firstDataRow="1" firstDataCol="1"/>
  <pivotFields count="89">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6">
        <item m="1" x="15"/>
        <item m="1" x="13"/>
        <item m="1" x="18"/>
        <item m="1" x="19"/>
        <item m="1" x="17"/>
        <item m="1" x="23"/>
        <item x="1"/>
        <item x="10"/>
        <item x="8"/>
        <item m="1" x="21"/>
        <item m="1" x="22"/>
        <item x="9"/>
        <item m="1" x="14"/>
        <item m="1" x="16"/>
        <item x="12"/>
        <item x="0"/>
        <item m="1" x="20"/>
        <item x="5"/>
        <item x="2"/>
        <item x="4"/>
        <item x="3"/>
        <item x="6"/>
        <item x="11"/>
        <item x="7"/>
        <item m="1" x="24"/>
        <item t="default"/>
      </items>
    </pivotField>
  </pivotFields>
  <rowFields count="1">
    <field x="88"/>
  </rowFields>
  <rowItems count="14">
    <i>
      <x v="6"/>
    </i>
    <i>
      <x v="7"/>
    </i>
    <i>
      <x v="8"/>
    </i>
    <i>
      <x v="11"/>
    </i>
    <i>
      <x v="14"/>
    </i>
    <i>
      <x v="15"/>
    </i>
    <i>
      <x v="17"/>
    </i>
    <i>
      <x v="18"/>
    </i>
    <i>
      <x v="19"/>
    </i>
    <i>
      <x v="20"/>
    </i>
    <i>
      <x v="21"/>
    </i>
    <i>
      <x v="22"/>
    </i>
    <i>
      <x v="23"/>
    </i>
    <i t="grand">
      <x/>
    </i>
  </rowItems>
  <colItems count="1">
    <i/>
  </colItems>
  <dataFields count="1">
    <dataField name="Número de riesgos" fld="2" subtotal="count" baseField="0" baseItem="0"/>
  </dataFields>
  <formats count="12">
    <format dxfId="27">
      <pivotArea type="all" dataOnly="0" outline="0" fieldPosition="0"/>
    </format>
    <format dxfId="26">
      <pivotArea outline="0" collapsedLevelsAreSubtotals="1" fieldPosition="0"/>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88" type="button" dataOnly="0" labelOnly="1" outline="0" axis="axisRow" fieldPosition="0"/>
    </format>
    <format dxfId="20">
      <pivotArea dataOnly="0" labelOnly="1" fieldPosition="0">
        <references count="1">
          <reference field="88" count="0"/>
        </references>
      </pivotArea>
    </format>
    <format dxfId="19">
      <pivotArea dataOnly="0" labelOnly="1" grandRow="1" outline="0" fieldPosition="0"/>
    </format>
    <format dxfId="18">
      <pivotArea dataOnly="0" labelOnly="1" outline="0" axis="axisValues" fieldPosition="0"/>
    </format>
    <format dxfId="17">
      <pivotArea collapsedLevelsAreSubtotals="1" fieldPosition="0">
        <references count="1">
          <reference field="88" count="16">
            <x v="1"/>
            <x v="2"/>
            <x v="3"/>
            <x v="4"/>
            <x v="5"/>
            <x v="6"/>
            <x v="7"/>
            <x v="8"/>
            <x v="9"/>
            <x v="10"/>
            <x v="12"/>
            <x v="16"/>
            <x v="20"/>
            <x v="21"/>
            <x v="22"/>
            <x v="23"/>
          </reference>
        </references>
      </pivotArea>
    </format>
    <format dxfId="16">
      <pivotArea dataOnly="0" labelOnly="1" fieldPosition="0">
        <references count="1">
          <reference field="88" count="16">
            <x v="1"/>
            <x v="2"/>
            <x v="3"/>
            <x v="4"/>
            <x v="5"/>
            <x v="6"/>
            <x v="7"/>
            <x v="8"/>
            <x v="9"/>
            <x v="10"/>
            <x v="12"/>
            <x v="16"/>
            <x v="20"/>
            <x v="21"/>
            <x v="22"/>
            <x v="23"/>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E8483FB-740C-42E4-A63E-B9EA24BCB052}"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Procesos / Proyectos de inversión">
  <location ref="A26:B43" firstHeaderRow="1" firstDataRow="1" firstDataCol="1"/>
  <pivotFields count="89">
    <pivotField axis="axisRow" showAll="0">
      <items count="24">
        <item m="1" x="18"/>
        <item m="1" x="17"/>
        <item x="0"/>
        <item x="15"/>
        <item m="1" x="16"/>
        <item x="1"/>
        <item x="2"/>
        <item m="1" x="21"/>
        <item x="3"/>
        <item x="4"/>
        <item x="5"/>
        <item m="1" x="20"/>
        <item x="8"/>
        <item x="6"/>
        <item m="1" x="22"/>
        <item x="11"/>
        <item x="7"/>
        <item x="12"/>
        <item x="13"/>
        <item x="14"/>
        <item x="9"/>
        <item x="10"/>
        <item m="1" x="1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1"/>
    </i>
    <i t="grand">
      <x/>
    </i>
  </rowItems>
  <colItems count="1">
    <i/>
  </colItems>
  <dataFields count="1">
    <dataField name="Número de riesgos" fld="2" subtotal="count" baseField="0" baseItem="0"/>
  </dataFields>
  <formats count="10">
    <format dxfId="37">
      <pivotArea type="all" dataOnly="0" outline="0" fieldPosition="0"/>
    </format>
    <format dxfId="36">
      <pivotArea outline="0" collapsedLevelsAreSubtotals="1" fieldPosition="0"/>
    </format>
    <format dxfId="35">
      <pivotArea dataOnly="0" labelOnly="1" grandRow="1" outline="0" fieldPosition="0"/>
    </format>
    <format dxfId="34">
      <pivotArea dataOnly="0" labelOnly="1" outline="0" axis="axisValues" fieldPosition="0"/>
    </format>
    <format dxfId="33">
      <pivotArea type="all" dataOnly="0" outline="0" fieldPosition="0"/>
    </format>
    <format dxfId="32">
      <pivotArea outline="0" collapsedLevelsAreSubtotals="1" fieldPosition="0"/>
    </format>
    <format dxfId="31">
      <pivotArea dataOnly="0" labelOnly="1" grandRow="1" outline="0" fieldPosition="0"/>
    </format>
    <format dxfId="30">
      <pivotArea dataOnly="0" labelOnly="1" outline="0" axis="axisValues" fieldPosition="0"/>
    </format>
    <format dxfId="29">
      <pivotArea collapsedLevelsAreSubtotals="1" fieldPosition="0">
        <references count="1">
          <reference field="0" count="21">
            <x v="1"/>
            <x v="2"/>
            <x v="3"/>
            <x v="4"/>
            <x v="5"/>
            <x v="6"/>
            <x v="7"/>
            <x v="8"/>
            <x v="9"/>
            <x v="10"/>
            <x v="11"/>
            <x v="12"/>
            <x v="13"/>
            <x v="14"/>
            <x v="15"/>
            <x v="16"/>
            <x v="17"/>
            <x v="18"/>
            <x v="19"/>
            <x v="20"/>
            <x v="21"/>
          </reference>
        </references>
      </pivotArea>
    </format>
    <format dxfId="28">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T18" workbookViewId="0">
      <selection activeCell="AJ25" sqref="AJ25"/>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8" t="s">
        <v>33</v>
      </c>
      <c r="AI1" s="48" t="s">
        <v>34</v>
      </c>
      <c r="AJ1" s="164" t="s">
        <v>283</v>
      </c>
    </row>
    <row r="2" spans="1:36" ht="90"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49" t="e">
        <f>IF(#REF!="","",#REF!)</f>
        <v>#REF!</v>
      </c>
      <c r="AI2" s="59">
        <v>43585</v>
      </c>
      <c r="AJ2" s="49" t="s">
        <v>337</v>
      </c>
    </row>
    <row r="3" spans="1:36"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49" t="e">
        <f>IF(#REF!="","",#REF!)</f>
        <v>#REF!</v>
      </c>
      <c r="AI3" s="59">
        <v>43708</v>
      </c>
      <c r="AJ3" s="49" t="s">
        <v>335</v>
      </c>
    </row>
    <row r="4" spans="1:36"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49" t="e">
        <f>IF(#REF!="","",#REF!)</f>
        <v>#REF!</v>
      </c>
      <c r="AI4" s="59">
        <v>43830</v>
      </c>
      <c r="AJ4" s="49" t="s">
        <v>338</v>
      </c>
    </row>
    <row r="5" spans="1:36"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49" t="e">
        <f>IF(#REF!="","",#REF!)</f>
        <v>#REF!</v>
      </c>
      <c r="AI5" s="60"/>
      <c r="AJ5" s="49" t="s">
        <v>277</v>
      </c>
    </row>
    <row r="6" spans="1:36"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49" t="e">
        <f>IF(#REF!="","",#REF!)</f>
        <v>#REF!</v>
      </c>
      <c r="AI6" s="61"/>
      <c r="AJ6" s="49" t="s">
        <v>336</v>
      </c>
    </row>
    <row r="7" spans="1:36"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49" t="e">
        <f>IF(#REF!="","",#REF!)</f>
        <v>#REF!</v>
      </c>
      <c r="AI7" s="62"/>
      <c r="AJ7" s="49" t="s">
        <v>265</v>
      </c>
    </row>
    <row r="8" spans="1:36"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49" t="e">
        <f>IF(#REF!="","",#REF!)</f>
        <v>#REF!</v>
      </c>
      <c r="AJ8" s="49" t="s">
        <v>271</v>
      </c>
    </row>
    <row r="9" spans="1:36"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49" t="e">
        <f>IF(#REF!="","",#REF!)</f>
        <v>#REF!</v>
      </c>
      <c r="AJ9" s="49" t="s">
        <v>339</v>
      </c>
    </row>
    <row r="10" spans="1:36" ht="75" x14ac:dyDescent="0.25">
      <c r="B10" s="38"/>
      <c r="C10" s="18" t="s">
        <v>176</v>
      </c>
      <c r="D10" s="19" t="s">
        <v>177</v>
      </c>
      <c r="E10" s="19" t="s">
        <v>132</v>
      </c>
      <c r="F10" s="35" t="s">
        <v>178</v>
      </c>
      <c r="H10" s="23" t="s">
        <v>179</v>
      </c>
      <c r="I10" s="44"/>
      <c r="L10" s="19" t="s">
        <v>180</v>
      </c>
      <c r="O10" s="19" t="e">
        <f>IF(#REF!="","",#REF!)</f>
        <v>#REF!</v>
      </c>
      <c r="P10" s="19" t="e">
        <f>IF(#REF!="","",#REF!)</f>
        <v>#REF!</v>
      </c>
      <c r="AG10" s="18" t="s">
        <v>181</v>
      </c>
      <c r="AH10" s="49" t="e">
        <f>IF(#REF!="","",#REF!)</f>
        <v>#REF!</v>
      </c>
      <c r="AJ10" s="49" t="s">
        <v>340</v>
      </c>
    </row>
    <row r="11" spans="1:36" ht="45" x14ac:dyDescent="0.25">
      <c r="B11" s="38"/>
      <c r="C11" s="18" t="s">
        <v>182</v>
      </c>
      <c r="D11" s="19" t="s">
        <v>183</v>
      </c>
      <c r="E11" s="19" t="s">
        <v>38</v>
      </c>
      <c r="L11" s="19" t="s">
        <v>184</v>
      </c>
      <c r="O11" s="19" t="e">
        <f>IF(#REF!="","",#REF!)</f>
        <v>#REF!</v>
      </c>
      <c r="P11" s="19" t="e">
        <f>IF(#REF!="","",#REF!)</f>
        <v>#REF!</v>
      </c>
      <c r="AG11" s="18" t="s">
        <v>185</v>
      </c>
      <c r="AH11" s="49" t="e">
        <f>IF(#REF!="","",#REF!)</f>
        <v>#REF!</v>
      </c>
      <c r="AJ11" s="49" t="s">
        <v>270</v>
      </c>
    </row>
    <row r="12" spans="1:36" ht="90" x14ac:dyDescent="0.25">
      <c r="B12" s="38"/>
      <c r="C12" s="18" t="s">
        <v>186</v>
      </c>
      <c r="D12" s="19" t="s">
        <v>187</v>
      </c>
      <c r="E12" s="19" t="s">
        <v>114</v>
      </c>
      <c r="L12" s="19" t="s">
        <v>188</v>
      </c>
      <c r="AG12" s="18" t="s">
        <v>175</v>
      </c>
      <c r="AH12" s="49" t="e">
        <f>IF(#REF!="","",#REF!)</f>
        <v>#REF!</v>
      </c>
      <c r="AJ12" s="49" t="s">
        <v>339</v>
      </c>
    </row>
    <row r="13" spans="1:36" ht="90" x14ac:dyDescent="0.25">
      <c r="B13" s="38"/>
      <c r="C13" s="18" t="s">
        <v>189</v>
      </c>
      <c r="D13" s="19" t="s">
        <v>190</v>
      </c>
      <c r="E13" s="19" t="s">
        <v>38</v>
      </c>
      <c r="L13" s="19" t="s">
        <v>191</v>
      </c>
      <c r="AG13" s="18" t="s">
        <v>192</v>
      </c>
      <c r="AH13" s="49" t="e">
        <f>IF(#REF!="","",#REF!)</f>
        <v>#REF!</v>
      </c>
      <c r="AJ13" s="49" t="s">
        <v>272</v>
      </c>
    </row>
    <row r="14" spans="1:36" ht="75" x14ac:dyDescent="0.25">
      <c r="B14" s="38"/>
      <c r="C14" s="18" t="s">
        <v>193</v>
      </c>
      <c r="D14" s="19" t="s">
        <v>194</v>
      </c>
      <c r="E14" s="19" t="s">
        <v>38</v>
      </c>
      <c r="L14" s="19" t="s">
        <v>195</v>
      </c>
      <c r="AG14" s="18" t="s">
        <v>196</v>
      </c>
      <c r="AH14" s="49" t="e">
        <f>IF(#REF!="","",#REF!)</f>
        <v>#REF!</v>
      </c>
      <c r="AJ14" s="1" t="s">
        <v>342</v>
      </c>
    </row>
    <row r="15" spans="1:36" ht="60" x14ac:dyDescent="0.25">
      <c r="B15" s="38"/>
      <c r="C15" s="18" t="s">
        <v>197</v>
      </c>
      <c r="D15" s="19" t="s">
        <v>198</v>
      </c>
      <c r="E15" s="19" t="s">
        <v>114</v>
      </c>
      <c r="L15" s="19" t="s">
        <v>199</v>
      </c>
      <c r="AG15" s="18" t="s">
        <v>200</v>
      </c>
      <c r="AH15" s="49" t="e">
        <f>IF(#REF!="","",#REF!)</f>
        <v>#REF!</v>
      </c>
      <c r="AJ15" s="49" t="s">
        <v>279</v>
      </c>
    </row>
    <row r="16" spans="1:36" ht="90" x14ac:dyDescent="0.25">
      <c r="B16" s="38"/>
      <c r="C16" s="18" t="s">
        <v>201</v>
      </c>
      <c r="D16" s="19" t="s">
        <v>202</v>
      </c>
      <c r="E16" s="19" t="s">
        <v>114</v>
      </c>
      <c r="L16" s="19" t="s">
        <v>203</v>
      </c>
      <c r="AG16" s="18" t="s">
        <v>204</v>
      </c>
      <c r="AH16" s="49" t="e">
        <f>IF(#REF!="","",#REF!)</f>
        <v>#REF!</v>
      </c>
      <c r="AJ16" s="49" t="s">
        <v>267</v>
      </c>
    </row>
    <row r="17" spans="2:36" ht="75" x14ac:dyDescent="0.25">
      <c r="B17" s="38"/>
      <c r="C17" s="18" t="s">
        <v>205</v>
      </c>
      <c r="D17" s="19" t="s">
        <v>206</v>
      </c>
      <c r="E17" s="19" t="s">
        <v>114</v>
      </c>
      <c r="L17" s="19" t="s">
        <v>207</v>
      </c>
      <c r="AG17" s="18" t="s">
        <v>208</v>
      </c>
      <c r="AJ17" s="49" t="s">
        <v>279</v>
      </c>
    </row>
    <row r="18" spans="2:36" ht="75" x14ac:dyDescent="0.25">
      <c r="B18" s="38"/>
      <c r="C18" s="18" t="s">
        <v>209</v>
      </c>
      <c r="D18" s="19" t="s">
        <v>210</v>
      </c>
      <c r="E18" s="19" t="s">
        <v>38</v>
      </c>
      <c r="L18" s="41" t="s">
        <v>211</v>
      </c>
      <c r="AG18" s="18" t="s">
        <v>212</v>
      </c>
      <c r="AJ18" s="49" t="s">
        <v>269</v>
      </c>
    </row>
    <row r="19" spans="2:36" ht="75" x14ac:dyDescent="0.25">
      <c r="B19" s="38"/>
      <c r="C19" s="18" t="s">
        <v>213</v>
      </c>
      <c r="D19" s="19" t="s">
        <v>214</v>
      </c>
      <c r="E19" s="19" t="s">
        <v>114</v>
      </c>
      <c r="L19" s="41" t="s">
        <v>215</v>
      </c>
      <c r="AG19" s="18" t="s">
        <v>200</v>
      </c>
      <c r="AJ19" s="49" t="s">
        <v>279</v>
      </c>
    </row>
    <row r="20" spans="2:36" ht="150" x14ac:dyDescent="0.25">
      <c r="B20" s="38"/>
      <c r="C20" s="18" t="s">
        <v>216</v>
      </c>
      <c r="D20" s="19" t="s">
        <v>217</v>
      </c>
      <c r="E20" s="19" t="s">
        <v>92</v>
      </c>
      <c r="AG20" s="18" t="s">
        <v>218</v>
      </c>
      <c r="AJ20" s="49" t="s">
        <v>267</v>
      </c>
    </row>
    <row r="21" spans="2:36" ht="45" x14ac:dyDescent="0.25">
      <c r="B21" s="38"/>
      <c r="C21" s="18" t="s">
        <v>219</v>
      </c>
      <c r="D21" s="19" t="s">
        <v>220</v>
      </c>
      <c r="E21" s="19" t="s">
        <v>114</v>
      </c>
      <c r="AG21" s="18" t="s">
        <v>221</v>
      </c>
      <c r="AJ21" s="49" t="s">
        <v>278</v>
      </c>
    </row>
    <row r="22" spans="2:36" ht="60" x14ac:dyDescent="0.25">
      <c r="B22" s="38"/>
      <c r="C22" s="18" t="s">
        <v>222</v>
      </c>
      <c r="D22" s="19" t="s">
        <v>223</v>
      </c>
      <c r="E22" s="19" t="s">
        <v>114</v>
      </c>
      <c r="AG22" s="18" t="s">
        <v>224</v>
      </c>
      <c r="AJ22" s="49" t="s">
        <v>341</v>
      </c>
    </row>
    <row r="23" spans="2:36" ht="51" x14ac:dyDescent="0.25">
      <c r="B23" s="38"/>
      <c r="C23" s="18" t="s">
        <v>225</v>
      </c>
      <c r="D23" s="19" t="s">
        <v>226</v>
      </c>
      <c r="E23" s="19" t="s">
        <v>38</v>
      </c>
      <c r="AG23" s="18" t="s">
        <v>227</v>
      </c>
      <c r="AJ23" s="49" t="s">
        <v>273</v>
      </c>
    </row>
    <row r="24" spans="2:36" ht="60" x14ac:dyDescent="0.25">
      <c r="C24" s="18" t="s">
        <v>319</v>
      </c>
      <c r="AJ24" s="49" t="s">
        <v>321</v>
      </c>
    </row>
    <row r="25" spans="2:36" ht="30" x14ac:dyDescent="0.25">
      <c r="C25" s="18" t="s">
        <v>320</v>
      </c>
      <c r="AJ25" s="49" t="s">
        <v>265</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election activeCell="B9" sqref="B9"/>
    </sheetView>
  </sheetViews>
  <sheetFormatPr baseColWidth="10" defaultColWidth="11.42578125" defaultRowHeight="15" x14ac:dyDescent="0.25"/>
  <cols>
    <col min="1" max="1" width="11.42578125" style="87"/>
    <col min="2" max="2" width="5.7109375" style="87" customWidth="1"/>
    <col min="3" max="3" width="6.85546875" style="87" customWidth="1"/>
    <col min="4" max="4" width="19.28515625" style="87" customWidth="1"/>
    <col min="5" max="5" width="4.140625" style="87" customWidth="1"/>
    <col min="6" max="6" width="19.7109375" style="87" customWidth="1"/>
    <col min="7" max="7" width="2" style="87" customWidth="1"/>
    <col min="8" max="8" width="19.7109375" style="87" customWidth="1"/>
    <col min="9" max="9" width="2" style="87" customWidth="1"/>
    <col min="10" max="10" width="19.7109375" style="87" customWidth="1"/>
    <col min="11" max="11" width="2.42578125" style="87" customWidth="1"/>
    <col min="12" max="12" width="19.7109375" style="87" customWidth="1"/>
    <col min="13" max="13" width="2.5703125" style="87" customWidth="1"/>
    <col min="14" max="14" width="19.7109375" style="87" customWidth="1"/>
    <col min="15" max="15" width="5.7109375" style="87" customWidth="1"/>
    <col min="16" max="16384" width="11.42578125" style="87"/>
  </cols>
  <sheetData>
    <row r="1" spans="2:18" ht="19.5" customHeight="1" x14ac:dyDescent="0.25"/>
    <row r="2" spans="2:18" ht="27" customHeight="1" x14ac:dyDescent="0.25">
      <c r="B2" s="215" t="s">
        <v>317</v>
      </c>
      <c r="C2" s="216"/>
      <c r="D2" s="216"/>
      <c r="E2" s="216"/>
      <c r="F2" s="216"/>
      <c r="G2" s="216"/>
      <c r="H2" s="216"/>
      <c r="I2" s="216"/>
      <c r="J2" s="216"/>
      <c r="K2" s="216"/>
      <c r="L2" s="216"/>
      <c r="M2" s="216"/>
      <c r="N2" s="216"/>
      <c r="O2" s="217"/>
    </row>
    <row r="3" spans="2:18" ht="30" customHeight="1" x14ac:dyDescent="0.25">
      <c r="B3" s="218"/>
      <c r="C3" s="219"/>
      <c r="D3" s="219"/>
      <c r="E3" s="219"/>
      <c r="F3" s="219"/>
      <c r="G3" s="219"/>
      <c r="H3" s="219"/>
      <c r="I3" s="219"/>
      <c r="J3" s="219"/>
      <c r="K3" s="219"/>
      <c r="L3" s="219"/>
      <c r="M3" s="219"/>
      <c r="N3" s="219"/>
      <c r="O3" s="220"/>
    </row>
    <row r="4" spans="2:18" ht="19.5" customHeight="1" x14ac:dyDescent="0.25">
      <c r="B4" s="89"/>
      <c r="C4" s="88"/>
      <c r="D4" s="88"/>
      <c r="E4" s="88"/>
      <c r="F4" s="88"/>
      <c r="G4" s="88"/>
      <c r="H4" s="88"/>
      <c r="I4" s="88"/>
      <c r="J4" s="88"/>
      <c r="K4" s="88"/>
      <c r="L4" s="88"/>
      <c r="M4" s="88"/>
      <c r="N4" s="88"/>
      <c r="O4" s="104"/>
    </row>
    <row r="5" spans="2:18" x14ac:dyDescent="0.25">
      <c r="B5" s="89"/>
      <c r="C5" s="91"/>
      <c r="D5" s="90"/>
      <c r="E5" s="91"/>
      <c r="F5" s="90"/>
      <c r="G5" s="91"/>
      <c r="H5" s="90"/>
      <c r="I5" s="91"/>
      <c r="J5" s="90"/>
      <c r="K5" s="91"/>
      <c r="L5" s="90"/>
      <c r="M5" s="91"/>
      <c r="N5" s="90"/>
      <c r="O5" s="104"/>
    </row>
    <row r="6" spans="2:18" ht="40.5" customHeight="1" x14ac:dyDescent="0.25">
      <c r="B6" s="89"/>
      <c r="C6" s="214" t="s">
        <v>301</v>
      </c>
      <c r="D6" s="92" t="str">
        <f>Datos!T2</f>
        <v>Casi seguro (5)</v>
      </c>
      <c r="E6" s="91"/>
      <c r="F6" s="93">
        <f>COUNTIFS(Mapa_Proceso!$M$12:$M$35,$D6,Mapa_Proceso!$N$12:$N$35,F$16)</f>
        <v>0</v>
      </c>
      <c r="G6" s="94"/>
      <c r="H6" s="93">
        <f>COUNTIFS(Mapa_Proceso!$M$12:$M$35,$D6,Mapa_Proceso!$N$12:$N$35,H$16)</f>
        <v>0</v>
      </c>
      <c r="I6" s="94"/>
      <c r="J6" s="95">
        <f>COUNTIFS(Mapa_Proceso!$M$12:$M$35,$D6,Mapa_Proceso!$N$12:$N$35,J$16)</f>
        <v>0</v>
      </c>
      <c r="K6" s="94"/>
      <c r="L6" s="95">
        <f>COUNTIFS(Mapa_Proceso!$M$12:$M$35,$D6,Mapa_Proceso!$N$12:$N$35,L$16)</f>
        <v>0</v>
      </c>
      <c r="M6" s="94"/>
      <c r="N6" s="95">
        <f>COUNTIFS(Mapa_Proceso!$M$12:$M$35,$D6,Mapa_Proceso!$N$12:$N$35,N$16)</f>
        <v>0</v>
      </c>
      <c r="O6" s="104"/>
    </row>
    <row r="7" spans="2:18" ht="12" customHeight="1" x14ac:dyDescent="0.25">
      <c r="B7" s="89"/>
      <c r="C7" s="214"/>
      <c r="D7" s="96"/>
      <c r="E7" s="91"/>
      <c r="F7" s="97"/>
      <c r="G7" s="94"/>
      <c r="H7" s="97"/>
      <c r="I7" s="94"/>
      <c r="J7" s="97"/>
      <c r="K7" s="94"/>
      <c r="L7" s="97"/>
      <c r="M7" s="94"/>
      <c r="N7" s="97"/>
      <c r="O7" s="104"/>
    </row>
    <row r="8" spans="2:18" ht="40.5" customHeight="1" x14ac:dyDescent="0.25">
      <c r="B8" s="89"/>
      <c r="C8" s="214"/>
      <c r="D8" s="92" t="str">
        <f>Datos!T3</f>
        <v>Probable (4)</v>
      </c>
      <c r="E8" s="91"/>
      <c r="F8" s="98">
        <f>COUNTIFS(Mapa_Proceso!$M$12:$M$35,$D8,Mapa_Proceso!$N$12:$N$35,F$16)</f>
        <v>0</v>
      </c>
      <c r="G8" s="94"/>
      <c r="H8" s="93">
        <f>COUNTIFS(Mapa_Proceso!$M$12:$M$35,$D8,Mapa_Proceso!$N$12:$N$35,H$16)</f>
        <v>0</v>
      </c>
      <c r="I8" s="94"/>
      <c r="J8" s="93">
        <f>COUNTIFS(Mapa_Proceso!$M$12:$M$35,$D8,Mapa_Proceso!$N$12:$N$35,J$16)</f>
        <v>0</v>
      </c>
      <c r="K8" s="94"/>
      <c r="L8" s="95">
        <f>COUNTIFS(Mapa_Proceso!$M$12:$M$35,$D8,Mapa_Proceso!$N$12:$N$35,L$16)</f>
        <v>0</v>
      </c>
      <c r="M8" s="94"/>
      <c r="N8" s="95">
        <f>COUNTIFS(Mapa_Proceso!$M$12:$M$35,$D8,Mapa_Proceso!$N$12:$N$35,N$16)</f>
        <v>0</v>
      </c>
      <c r="O8" s="104"/>
    </row>
    <row r="9" spans="2:18" ht="11.25" customHeight="1" x14ac:dyDescent="0.25">
      <c r="B9" s="89"/>
      <c r="C9" s="214"/>
      <c r="D9" s="96"/>
      <c r="E9" s="91"/>
      <c r="F9" s="97"/>
      <c r="G9" s="94"/>
      <c r="H9" s="97"/>
      <c r="I9" s="94"/>
      <c r="J9" s="97"/>
      <c r="K9" s="94"/>
      <c r="L9" s="97"/>
      <c r="M9" s="94"/>
      <c r="N9" s="97"/>
      <c r="O9" s="104"/>
    </row>
    <row r="10" spans="2:18" ht="40.5" customHeight="1" x14ac:dyDescent="0.25">
      <c r="B10" s="89"/>
      <c r="C10" s="214"/>
      <c r="D10" s="92" t="str">
        <f>Datos!T4</f>
        <v>Posible (3)</v>
      </c>
      <c r="E10" s="91"/>
      <c r="F10" s="99">
        <f>COUNTIFS(Mapa_Proceso!$M$12:$M$35,$D10,Mapa_Proceso!$N$12:$N$35,F$16)</f>
        <v>0</v>
      </c>
      <c r="G10" s="94"/>
      <c r="H10" s="98">
        <f>COUNTIFS(Mapa_Proceso!$M$12:$M$35,$D10,Mapa_Proceso!$N$12:$N$35,H$16)</f>
        <v>0</v>
      </c>
      <c r="I10" s="94"/>
      <c r="J10" s="93">
        <f>COUNTIFS(Mapa_Proceso!$M$12:$M$35,$D10,Mapa_Proceso!$N$12:$N$35,J$16)</f>
        <v>0</v>
      </c>
      <c r="K10" s="94"/>
      <c r="L10" s="95">
        <f>COUNTIFS(Mapa_Proceso!$M$12:$M$35,$D10,Mapa_Proceso!$N$12:$N$35,L$16)</f>
        <v>0</v>
      </c>
      <c r="M10" s="94"/>
      <c r="N10" s="95">
        <f>COUNTIFS(Mapa_Proceso!$M$12:$M$35,$D10,Mapa_Proceso!$N$12:$N$35,N$16)</f>
        <v>0</v>
      </c>
      <c r="O10" s="104"/>
      <c r="Q10" s="126"/>
      <c r="R10" s="127"/>
    </row>
    <row r="11" spans="2:18" ht="9" customHeight="1" x14ac:dyDescent="0.25">
      <c r="B11" s="89"/>
      <c r="C11" s="214"/>
      <c r="D11" s="96"/>
      <c r="E11" s="91"/>
      <c r="F11" s="97"/>
      <c r="G11" s="94"/>
      <c r="H11" s="97"/>
      <c r="I11" s="94"/>
      <c r="J11" s="97"/>
      <c r="K11" s="94"/>
      <c r="L11" s="97"/>
      <c r="M11" s="94"/>
      <c r="N11" s="97"/>
      <c r="O11" s="104"/>
    </row>
    <row r="12" spans="2:18" ht="40.5" customHeight="1" x14ac:dyDescent="0.25">
      <c r="B12" s="89"/>
      <c r="C12" s="214"/>
      <c r="D12" s="92" t="str">
        <f>Datos!T5</f>
        <v>Improbable (2)</v>
      </c>
      <c r="E12" s="91"/>
      <c r="F12" s="99">
        <f>COUNTIFS(Mapa_Proceso!$M$12:$M$35,$D12,Mapa_Proceso!$N$12:$N$35,F$16)</f>
        <v>0</v>
      </c>
      <c r="G12" s="94"/>
      <c r="H12" s="169">
        <f>COUNTIFS(Mapa_Proceso!$M$12:$M$35,$D12,Mapa_Proceso!$N$12:$N$35,H$16)</f>
        <v>0</v>
      </c>
      <c r="I12" s="94"/>
      <c r="J12" s="98">
        <f>COUNTIFS(Mapa_Proceso!$M$12:$M$35,$D12,Mapa_Proceso!$N$12:$N$35,J$16)</f>
        <v>1</v>
      </c>
      <c r="K12" s="94"/>
      <c r="L12" s="93">
        <f>COUNTIFS(Mapa_Proceso!$M$12:$M$35,$D12,Mapa_Proceso!$N$12:$N$35,L$16)</f>
        <v>0</v>
      </c>
      <c r="M12" s="94"/>
      <c r="N12" s="95">
        <f>COUNTIFS(Mapa_Proceso!$M$12:$M$35,$D12,Mapa_Proceso!$N$12:$N$35,N$16)</f>
        <v>1</v>
      </c>
      <c r="O12" s="104"/>
      <c r="Q12" s="126"/>
      <c r="R12" s="128"/>
    </row>
    <row r="13" spans="2:18" ht="9.75" customHeight="1" x14ac:dyDescent="0.25">
      <c r="B13" s="89"/>
      <c r="C13" s="214"/>
      <c r="D13" s="96"/>
      <c r="E13" s="91"/>
      <c r="F13" s="97"/>
      <c r="G13" s="94"/>
      <c r="H13" s="97"/>
      <c r="I13" s="94"/>
      <c r="J13" s="97"/>
      <c r="K13" s="94"/>
      <c r="L13" s="97"/>
      <c r="M13" s="94"/>
      <c r="N13" s="97"/>
      <c r="O13" s="104"/>
    </row>
    <row r="14" spans="2:18" ht="40.5" customHeight="1" x14ac:dyDescent="0.25">
      <c r="B14" s="89"/>
      <c r="C14" s="214"/>
      <c r="D14" s="92" t="s">
        <v>144</v>
      </c>
      <c r="E14" s="91"/>
      <c r="F14" s="99">
        <f>COUNTIFS(Mapa_Proceso!$M$12:$M$35,$D14,Mapa_Proceso!$N$12:$N$35,F$16)</f>
        <v>0</v>
      </c>
      <c r="G14" s="94"/>
      <c r="H14" s="99">
        <f>COUNTIFS(Mapa_Proceso!$M$12:$M$35,$D14,Mapa_Proceso!$N$12:$N$35,H$16)</f>
        <v>0</v>
      </c>
      <c r="I14" s="94"/>
      <c r="J14" s="98">
        <f>COUNTIFS(Mapa_Proceso!$M$12:$M$35,$D14,Mapa_Proceso!$N$12:$N$35,J$16)</f>
        <v>3</v>
      </c>
      <c r="K14" s="94"/>
      <c r="L14" s="93">
        <f>COUNTIFS(Mapa_Proceso!$M$12:$M$35,$D14,Mapa_Proceso!$N$12:$N$35,L$16)</f>
        <v>12</v>
      </c>
      <c r="M14" s="94"/>
      <c r="N14" s="95">
        <f>COUNTIFS(Mapa_Proceso!$M$12:$M$35,$D14,Mapa_Proceso!$N$12:$N$35,N$16)</f>
        <v>7</v>
      </c>
      <c r="O14" s="104"/>
    </row>
    <row r="15" spans="2:18" ht="27.75" customHeight="1" x14ac:dyDescent="0.25">
      <c r="B15" s="89"/>
      <c r="C15" s="91"/>
      <c r="D15" s="90"/>
      <c r="E15" s="91"/>
      <c r="F15" s="90"/>
      <c r="G15" s="91"/>
      <c r="H15" s="90"/>
      <c r="I15" s="91"/>
      <c r="J15" s="90"/>
      <c r="K15" s="91"/>
      <c r="L15" s="90"/>
      <c r="M15" s="91"/>
      <c r="N15" s="90"/>
      <c r="O15" s="104"/>
    </row>
    <row r="16" spans="2:18" ht="41.25" customHeight="1" x14ac:dyDescent="0.25">
      <c r="B16" s="89"/>
      <c r="C16" s="91"/>
      <c r="D16" s="91"/>
      <c r="E16" s="91"/>
      <c r="F16" s="92" t="str">
        <f>Datos!U6</f>
        <v>Insignificante (1)</v>
      </c>
      <c r="G16" s="100"/>
      <c r="H16" s="92" t="str">
        <f>Datos!U5</f>
        <v>Menor (2)</v>
      </c>
      <c r="I16" s="100"/>
      <c r="J16" s="92" t="str">
        <f>Datos!U4</f>
        <v>Moderado (3)</v>
      </c>
      <c r="K16" s="100"/>
      <c r="L16" s="92" t="str">
        <f>Datos!U3</f>
        <v>Mayor (4)</v>
      </c>
      <c r="M16" s="100"/>
      <c r="N16" s="92" t="str">
        <f>Datos!U2</f>
        <v>Catastrófico (5)</v>
      </c>
      <c r="O16" s="104"/>
    </row>
    <row r="17" spans="2:15" ht="41.25" customHeight="1" x14ac:dyDescent="0.25">
      <c r="B17" s="89"/>
      <c r="C17" s="91"/>
      <c r="D17" s="91"/>
      <c r="E17" s="91"/>
      <c r="F17" s="101"/>
      <c r="G17" s="102"/>
      <c r="H17" s="101"/>
      <c r="I17" s="102"/>
      <c r="J17" s="103" t="s">
        <v>300</v>
      </c>
      <c r="K17" s="102"/>
      <c r="L17" s="101"/>
      <c r="M17" s="102"/>
      <c r="N17" s="101"/>
      <c r="O17" s="104"/>
    </row>
    <row r="18" spans="2:15" ht="18" customHeight="1" x14ac:dyDescent="0.25">
      <c r="B18" s="89"/>
      <c r="C18" s="91"/>
      <c r="D18" s="91"/>
      <c r="E18" s="91"/>
      <c r="F18" s="91"/>
      <c r="G18" s="91"/>
      <c r="H18" s="91"/>
      <c r="I18" s="91"/>
      <c r="J18" s="91"/>
      <c r="K18" s="91"/>
      <c r="L18" s="91"/>
      <c r="M18" s="91"/>
      <c r="N18" s="91"/>
      <c r="O18" s="104"/>
    </row>
    <row r="19" spans="2:15" ht="26.25" customHeight="1" x14ac:dyDescent="0.25">
      <c r="B19" s="89"/>
      <c r="C19" s="91"/>
      <c r="D19" s="103" t="s">
        <v>234</v>
      </c>
      <c r="E19" s="91"/>
      <c r="F19" s="105">
        <f>F10+F12+F14+H12+H14</f>
        <v>0</v>
      </c>
      <c r="G19" s="94"/>
      <c r="H19" s="105">
        <f>F8+H10+J12+J14</f>
        <v>4</v>
      </c>
      <c r="I19" s="94"/>
      <c r="J19" s="105">
        <f>F6+H6+H8+J8+J10+L12+L14</f>
        <v>12</v>
      </c>
      <c r="K19" s="94"/>
      <c r="L19" s="105">
        <f>J6+L6+N6+L8+N8+L10+N10+N12+N14</f>
        <v>8</v>
      </c>
      <c r="M19" s="102"/>
      <c r="N19" s="102"/>
      <c r="O19" s="104"/>
    </row>
    <row r="20" spans="2:15" ht="26.25" customHeight="1" x14ac:dyDescent="0.3">
      <c r="B20" s="89"/>
      <c r="C20" s="91"/>
      <c r="D20" s="106">
        <f>SUM(F6:N14)</f>
        <v>24</v>
      </c>
      <c r="E20" s="91"/>
      <c r="F20" s="107" t="s">
        <v>302</v>
      </c>
      <c r="G20" s="108"/>
      <c r="H20" s="109" t="s">
        <v>86</v>
      </c>
      <c r="I20" s="108"/>
      <c r="J20" s="110" t="s">
        <v>303</v>
      </c>
      <c r="K20" s="108"/>
      <c r="L20" s="111" t="s">
        <v>304</v>
      </c>
      <c r="M20" s="91"/>
      <c r="N20" s="91"/>
      <c r="O20" s="104"/>
    </row>
    <row r="21" spans="2:15" x14ac:dyDescent="0.25">
      <c r="B21" s="112"/>
      <c r="C21" s="113"/>
      <c r="D21" s="113"/>
      <c r="E21" s="113"/>
      <c r="F21" s="113"/>
      <c r="G21" s="113"/>
      <c r="H21" s="113"/>
      <c r="I21" s="113"/>
      <c r="J21" s="113"/>
      <c r="K21" s="113"/>
      <c r="L21" s="113"/>
      <c r="M21" s="113"/>
      <c r="N21" s="113"/>
      <c r="O21" s="114"/>
    </row>
  </sheetData>
  <sheetProtection password="C5C7" sheet="1" objects="1" scenarios="1"/>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E20"/>
  <sheetViews>
    <sheetView showGridLines="0" workbookViewId="0">
      <selection activeCell="B9" sqref="B9"/>
    </sheetView>
  </sheetViews>
  <sheetFormatPr baseColWidth="10" defaultRowHeight="15" x14ac:dyDescent="0.25"/>
  <cols>
    <col min="1" max="1" width="23.140625" customWidth="1"/>
    <col min="2" max="2" width="31.140625" customWidth="1"/>
    <col min="3" max="3" width="32.85546875" customWidth="1"/>
    <col min="4" max="4" width="14.42578125" customWidth="1"/>
  </cols>
  <sheetData>
    <row r="1" spans="1:5" ht="48.75" customHeight="1" x14ac:dyDescent="0.25">
      <c r="A1" s="86"/>
      <c r="B1" s="86"/>
      <c r="C1" s="86"/>
      <c r="D1" s="86"/>
      <c r="E1" s="86"/>
    </row>
    <row r="2" spans="1:5" x14ac:dyDescent="0.25">
      <c r="A2" s="86"/>
      <c r="B2" s="148" t="s">
        <v>233</v>
      </c>
      <c r="C2" s="148" t="s">
        <v>235</v>
      </c>
      <c r="D2" s="148" t="s">
        <v>285</v>
      </c>
      <c r="E2" s="86"/>
    </row>
    <row r="3" spans="1:5" x14ac:dyDescent="0.25">
      <c r="A3" s="86"/>
      <c r="B3" s="86" t="s">
        <v>877</v>
      </c>
      <c r="C3" s="86" t="s">
        <v>54</v>
      </c>
      <c r="D3" s="117">
        <v>8</v>
      </c>
      <c r="E3" s="86"/>
    </row>
    <row r="4" spans="1:5" x14ac:dyDescent="0.25">
      <c r="A4" s="86"/>
      <c r="B4" s="131" t="s">
        <v>876</v>
      </c>
      <c r="C4" s="131" t="s">
        <v>81</v>
      </c>
      <c r="D4" s="118">
        <v>12</v>
      </c>
      <c r="E4" s="86"/>
    </row>
    <row r="5" spans="1:5" x14ac:dyDescent="0.25">
      <c r="A5" s="86"/>
      <c r="B5" s="131" t="s">
        <v>878</v>
      </c>
      <c r="C5" s="131" t="s">
        <v>105</v>
      </c>
      <c r="D5" s="117">
        <v>4</v>
      </c>
      <c r="E5" s="86"/>
    </row>
    <row r="6" spans="1:5" x14ac:dyDescent="0.25">
      <c r="A6" s="86"/>
      <c r="B6" s="133" t="s">
        <v>286</v>
      </c>
      <c r="C6" s="132"/>
      <c r="D6" s="119">
        <f>SUM(D3:D5)</f>
        <v>24</v>
      </c>
      <c r="E6" s="86"/>
    </row>
    <row r="7" spans="1:5" x14ac:dyDescent="0.25">
      <c r="A7" s="86"/>
      <c r="B7" s="86"/>
      <c r="C7" s="86"/>
      <c r="D7" s="86"/>
      <c r="E7" s="86"/>
    </row>
    <row r="8" spans="1:5" x14ac:dyDescent="0.25">
      <c r="A8" s="86"/>
      <c r="B8" s="86"/>
      <c r="C8" s="86"/>
      <c r="D8" s="86"/>
      <c r="E8" s="86"/>
    </row>
    <row r="9" spans="1:5" x14ac:dyDescent="0.25">
      <c r="A9" s="86"/>
      <c r="B9" s="86"/>
      <c r="C9" s="86"/>
      <c r="D9" s="86"/>
      <c r="E9" s="86"/>
    </row>
    <row r="10" spans="1:5" x14ac:dyDescent="0.25">
      <c r="A10" s="86"/>
      <c r="B10" s="86"/>
      <c r="C10" s="86"/>
      <c r="D10" s="86"/>
      <c r="E10" s="86"/>
    </row>
    <row r="11" spans="1:5" x14ac:dyDescent="0.25">
      <c r="A11" s="86"/>
      <c r="B11" s="86"/>
      <c r="C11" s="86"/>
      <c r="D11" s="86"/>
      <c r="E11" s="86"/>
    </row>
    <row r="12" spans="1:5" x14ac:dyDescent="0.25">
      <c r="A12" s="86"/>
      <c r="B12" s="86"/>
      <c r="C12" s="86"/>
      <c r="D12" s="86"/>
      <c r="E12" s="86"/>
    </row>
    <row r="13" spans="1:5" x14ac:dyDescent="0.25">
      <c r="A13" s="86"/>
      <c r="B13" s="86"/>
      <c r="C13" s="86"/>
      <c r="D13" s="86"/>
      <c r="E13" s="86"/>
    </row>
    <row r="14" spans="1:5" x14ac:dyDescent="0.25">
      <c r="A14" s="86"/>
      <c r="B14" s="86"/>
      <c r="C14" s="86"/>
      <c r="D14" s="86"/>
      <c r="E14" s="86"/>
    </row>
    <row r="15" spans="1:5" x14ac:dyDescent="0.25">
      <c r="A15" s="86"/>
      <c r="B15" s="86"/>
      <c r="C15" s="86"/>
      <c r="D15" s="86"/>
      <c r="E15" s="86"/>
    </row>
    <row r="16" spans="1:5" x14ac:dyDescent="0.25">
      <c r="A16" s="86"/>
      <c r="B16" s="86"/>
      <c r="C16" s="86"/>
      <c r="D16" s="86"/>
      <c r="E16" s="86"/>
    </row>
    <row r="17" spans="1:5" x14ac:dyDescent="0.25">
      <c r="A17" s="86"/>
      <c r="B17" s="86"/>
      <c r="C17" s="86"/>
      <c r="D17" s="86"/>
      <c r="E17" s="86"/>
    </row>
    <row r="18" spans="1:5" x14ac:dyDescent="0.25">
      <c r="A18" s="86"/>
      <c r="B18" s="86"/>
      <c r="C18" s="86"/>
      <c r="D18" s="86"/>
      <c r="E18" s="86"/>
    </row>
    <row r="19" spans="1:5" x14ac:dyDescent="0.25">
      <c r="A19" s="86"/>
      <c r="B19" s="86"/>
      <c r="C19" s="86"/>
      <c r="D19" s="86"/>
      <c r="E19" s="86"/>
    </row>
    <row r="20" spans="1:5" x14ac:dyDescent="0.25">
      <c r="B20" s="86"/>
      <c r="C20" s="86"/>
      <c r="D20" s="86"/>
      <c r="E20" s="86"/>
    </row>
  </sheetData>
  <sheetProtection password="C5C7"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election activeCell="B9" sqref="B9"/>
    </sheetView>
  </sheetViews>
  <sheetFormatPr baseColWidth="10" defaultColWidth="11.42578125" defaultRowHeight="15" x14ac:dyDescent="0.25"/>
  <cols>
    <col min="1" max="1" width="11.42578125" style="87" customWidth="1"/>
    <col min="2" max="2" width="5.7109375" style="87" customWidth="1"/>
    <col min="3" max="3" width="6.85546875" style="87" customWidth="1"/>
    <col min="4" max="4" width="19.28515625" style="87" customWidth="1"/>
    <col min="5" max="5" width="4.140625" style="87" customWidth="1"/>
    <col min="6" max="6" width="19.7109375" style="87" customWidth="1"/>
    <col min="7" max="7" width="2" style="87" customWidth="1"/>
    <col min="8" max="8" width="19.7109375" style="87" customWidth="1"/>
    <col min="9" max="9" width="2" style="87" customWidth="1"/>
    <col min="10" max="10" width="19.7109375" style="87" customWidth="1"/>
    <col min="11" max="11" width="2.42578125" style="87" customWidth="1"/>
    <col min="12" max="12" width="19.7109375" style="87" customWidth="1"/>
    <col min="13" max="13" width="2.5703125" style="87" customWidth="1"/>
    <col min="14" max="14" width="19.7109375" style="87" customWidth="1"/>
    <col min="15" max="15" width="5.7109375" style="87" customWidth="1"/>
    <col min="16" max="16384" width="11.42578125" style="87"/>
  </cols>
  <sheetData>
    <row r="1" spans="2:18" ht="20.25" customHeight="1" x14ac:dyDescent="0.25"/>
    <row r="2" spans="2:18" ht="27" customHeight="1" x14ac:dyDescent="0.25">
      <c r="B2" s="215" t="s">
        <v>318</v>
      </c>
      <c r="C2" s="216"/>
      <c r="D2" s="216"/>
      <c r="E2" s="216"/>
      <c r="F2" s="216"/>
      <c r="G2" s="216"/>
      <c r="H2" s="216"/>
      <c r="I2" s="216"/>
      <c r="J2" s="216"/>
      <c r="K2" s="216"/>
      <c r="L2" s="216"/>
      <c r="M2" s="216"/>
      <c r="N2" s="216"/>
      <c r="O2" s="217"/>
      <c r="P2" s="115"/>
    </row>
    <row r="3" spans="2:18" ht="30" customHeight="1" x14ac:dyDescent="0.25">
      <c r="B3" s="218"/>
      <c r="C3" s="219"/>
      <c r="D3" s="219"/>
      <c r="E3" s="219"/>
      <c r="F3" s="219"/>
      <c r="G3" s="219"/>
      <c r="H3" s="219"/>
      <c r="I3" s="219"/>
      <c r="J3" s="219"/>
      <c r="K3" s="219"/>
      <c r="L3" s="219"/>
      <c r="M3" s="219"/>
      <c r="N3" s="219"/>
      <c r="O3" s="220"/>
      <c r="P3" s="115"/>
    </row>
    <row r="4" spans="2:18" ht="20.25" customHeight="1" x14ac:dyDescent="0.25">
      <c r="B4" s="89"/>
      <c r="C4" s="91"/>
      <c r="D4" s="91"/>
      <c r="E4" s="91"/>
      <c r="F4" s="91"/>
      <c r="G4" s="91"/>
      <c r="H4" s="91"/>
      <c r="I4" s="91"/>
      <c r="J4" s="91"/>
      <c r="K4" s="91"/>
      <c r="L4" s="91"/>
      <c r="M4" s="91"/>
      <c r="N4" s="91"/>
      <c r="O4" s="104"/>
      <c r="P4" s="89"/>
    </row>
    <row r="5" spans="2:18" x14ac:dyDescent="0.25">
      <c r="B5" s="89"/>
      <c r="C5" s="91"/>
      <c r="D5" s="90"/>
      <c r="E5" s="91"/>
      <c r="F5" s="90"/>
      <c r="G5" s="91"/>
      <c r="H5" s="90"/>
      <c r="I5" s="91"/>
      <c r="J5" s="90"/>
      <c r="K5" s="91"/>
      <c r="L5" s="90"/>
      <c r="M5" s="91"/>
      <c r="N5" s="90"/>
      <c r="O5" s="104"/>
      <c r="P5" s="89"/>
    </row>
    <row r="6" spans="2:18" ht="40.5" customHeight="1" x14ac:dyDescent="0.25">
      <c r="B6" s="89"/>
      <c r="C6" s="214" t="s">
        <v>301</v>
      </c>
      <c r="D6" s="92" t="str">
        <f>Datos!T2</f>
        <v>Casi seguro (5)</v>
      </c>
      <c r="E6" s="91"/>
      <c r="F6" s="93">
        <f>COUNTIFS(Mapa_Proceso!$Q$12:$Q$35,$D6,Mapa_Proceso!$R$12:$R$35,F$16)</f>
        <v>0</v>
      </c>
      <c r="G6" s="94"/>
      <c r="H6" s="93">
        <f>COUNTIFS(Mapa_Proceso!$Q$12:$Q$35,$D6,Mapa_Proceso!$R$12:$R$35,H$16)</f>
        <v>0</v>
      </c>
      <c r="I6" s="94"/>
      <c r="J6" s="95">
        <f>COUNTIFS(Mapa_Proceso!$Q$12:$Q$35,$D6,Mapa_Proceso!$R$12:$R$35,J$16)</f>
        <v>0</v>
      </c>
      <c r="K6" s="94"/>
      <c r="L6" s="95">
        <f>COUNTIFS(Mapa_Proceso!$Q$12:$Q$35,$D6,Mapa_Proceso!$R$12:$R$35,L$16)</f>
        <v>0</v>
      </c>
      <c r="M6" s="94"/>
      <c r="N6" s="95">
        <f>COUNTIFS(Mapa_Proceso!$Q$12:$Q$35,$D6,Mapa_Proceso!$R$12:$R$35,N$16)</f>
        <v>0</v>
      </c>
      <c r="O6" s="104"/>
      <c r="P6" s="89"/>
    </row>
    <row r="7" spans="2:18" ht="12" customHeight="1" x14ac:dyDescent="0.25">
      <c r="B7" s="89"/>
      <c r="C7" s="214"/>
      <c r="D7" s="96"/>
      <c r="E7" s="91"/>
      <c r="F7" s="97"/>
      <c r="G7" s="94"/>
      <c r="H7" s="97"/>
      <c r="I7" s="94"/>
      <c r="J7" s="97"/>
      <c r="K7" s="94"/>
      <c r="L7" s="97"/>
      <c r="M7" s="94"/>
      <c r="N7" s="97"/>
      <c r="O7" s="104"/>
      <c r="P7" s="89"/>
    </row>
    <row r="8" spans="2:18" ht="40.5" customHeight="1" x14ac:dyDescent="0.25">
      <c r="B8" s="89"/>
      <c r="C8" s="214"/>
      <c r="D8" s="92" t="str">
        <f>Datos!T3</f>
        <v>Probable (4)</v>
      </c>
      <c r="E8" s="91"/>
      <c r="F8" s="98">
        <f>COUNTIFS(Mapa_Proceso!$Q$12:$Q$35,$D8,Mapa_Proceso!$R$12:$R$35,F$16)</f>
        <v>0</v>
      </c>
      <c r="G8" s="94"/>
      <c r="H8" s="93">
        <f>COUNTIFS(Mapa_Proceso!$Q$12:$Q$35,$D8,Mapa_Proceso!$R$12:$R$35,H$16)</f>
        <v>0</v>
      </c>
      <c r="I8" s="94"/>
      <c r="J8" s="93">
        <f>COUNTIFS(Mapa_Proceso!$Q$12:$Q$35,$D8,Mapa_Proceso!$R$12:$R$35,J$16)</f>
        <v>0</v>
      </c>
      <c r="K8" s="94"/>
      <c r="L8" s="95">
        <f>COUNTIFS(Mapa_Proceso!$Q$12:$Q$35,$D8,Mapa_Proceso!$R$12:$R$35,L$16)</f>
        <v>0</v>
      </c>
      <c r="M8" s="94"/>
      <c r="N8" s="95">
        <f>COUNTIFS(Mapa_Proceso!$Q$12:$Q$35,$D8,Mapa_Proceso!$R$12:$R$35,N$16)</f>
        <v>0</v>
      </c>
      <c r="O8" s="104"/>
      <c r="P8" s="89"/>
    </row>
    <row r="9" spans="2:18" ht="11.25" customHeight="1" x14ac:dyDescent="0.25">
      <c r="B9" s="89"/>
      <c r="C9" s="214"/>
      <c r="D9" s="96"/>
      <c r="E9" s="91"/>
      <c r="F9" s="97"/>
      <c r="G9" s="94"/>
      <c r="H9" s="97"/>
      <c r="I9" s="94"/>
      <c r="J9" s="97"/>
      <c r="K9" s="94"/>
      <c r="L9" s="97"/>
      <c r="M9" s="94"/>
      <c r="N9" s="97"/>
      <c r="O9" s="104"/>
      <c r="P9" s="89"/>
    </row>
    <row r="10" spans="2:18" ht="40.5" customHeight="1" x14ac:dyDescent="0.25">
      <c r="B10" s="89"/>
      <c r="C10" s="214"/>
      <c r="D10" s="92" t="str">
        <f>Datos!T4</f>
        <v>Posible (3)</v>
      </c>
      <c r="E10" s="91"/>
      <c r="F10" s="99">
        <f>COUNTIFS(Mapa_Proceso!$Q$12:$Q$35,$D10,Mapa_Proceso!$R$12:$R$35,F$16)</f>
        <v>0</v>
      </c>
      <c r="G10" s="94"/>
      <c r="H10" s="98">
        <f>COUNTIFS(Mapa_Proceso!$Q$12:$Q$35,$D10,Mapa_Proceso!$R$12:$R$35,H$16)</f>
        <v>0</v>
      </c>
      <c r="I10" s="94"/>
      <c r="J10" s="93">
        <f>COUNTIFS(Mapa_Proceso!$Q$12:$Q$35,$D10,Mapa_Proceso!$R$12:$R$35,J$16)</f>
        <v>0</v>
      </c>
      <c r="K10" s="94"/>
      <c r="L10" s="95">
        <f>COUNTIFS(Mapa_Proceso!$Q$12:$Q$35,$D10,Mapa_Proceso!$R$12:$R$35,L$16)</f>
        <v>0</v>
      </c>
      <c r="M10" s="94"/>
      <c r="N10" s="95">
        <f>COUNTIFS(Mapa_Proceso!$Q$12:$Q$35,$D10,Mapa_Proceso!$R$12:$R$35,N$16)</f>
        <v>0</v>
      </c>
      <c r="O10" s="104"/>
      <c r="P10" s="89"/>
      <c r="R10" s="127"/>
    </row>
    <row r="11" spans="2:18" ht="9" customHeight="1" x14ac:dyDescent="0.25">
      <c r="B11" s="89"/>
      <c r="C11" s="214"/>
      <c r="D11" s="96"/>
      <c r="E11" s="91"/>
      <c r="F11" s="97"/>
      <c r="G11" s="94"/>
      <c r="H11" s="97"/>
      <c r="I11" s="94"/>
      <c r="J11" s="97"/>
      <c r="K11" s="94"/>
      <c r="L11" s="97"/>
      <c r="M11" s="94"/>
      <c r="N11" s="97"/>
      <c r="O11" s="104"/>
      <c r="P11" s="89"/>
    </row>
    <row r="12" spans="2:18" ht="40.5" customHeight="1" x14ac:dyDescent="0.25">
      <c r="B12" s="89"/>
      <c r="C12" s="214"/>
      <c r="D12" s="92" t="str">
        <f>Datos!T5</f>
        <v>Improbable (2)</v>
      </c>
      <c r="E12" s="91"/>
      <c r="F12" s="99">
        <f>COUNTIFS(Mapa_Proceso!$Q$12:$Q$35,$D12,Mapa_Proceso!$R$12:$R$35,F$16)</f>
        <v>0</v>
      </c>
      <c r="G12" s="94"/>
      <c r="H12" s="99">
        <f>COUNTIFS(Mapa_Proceso!$Q$12:$Q$35,$D12,Mapa_Proceso!$R$12:$R$35,H$16)</f>
        <v>0</v>
      </c>
      <c r="I12" s="94"/>
      <c r="J12" s="98">
        <f>COUNTIFS(Mapa_Proceso!$Q$12:$Q$35,$D12,Mapa_Proceso!$R$12:$R$35,J$16)</f>
        <v>0</v>
      </c>
      <c r="K12" s="94"/>
      <c r="L12" s="93">
        <f>COUNTIFS(Mapa_Proceso!$Q$12:$Q$35,$D12,Mapa_Proceso!$R$12:$R$35,L$16)</f>
        <v>0</v>
      </c>
      <c r="M12" s="94"/>
      <c r="N12" s="95">
        <f>COUNTIFS(Mapa_Proceso!$Q$12:$Q$35,$D12,Mapa_Proceso!$R$12:$R$35,N$16)</f>
        <v>0</v>
      </c>
      <c r="O12" s="104"/>
      <c r="P12" s="89"/>
      <c r="R12" s="128"/>
    </row>
    <row r="13" spans="2:18" ht="9.75" customHeight="1" x14ac:dyDescent="0.25">
      <c r="B13" s="89"/>
      <c r="C13" s="214"/>
      <c r="D13" s="96"/>
      <c r="E13" s="91"/>
      <c r="F13" s="97"/>
      <c r="G13" s="94"/>
      <c r="H13" s="97"/>
      <c r="I13" s="94"/>
      <c r="J13" s="97"/>
      <c r="K13" s="94"/>
      <c r="L13" s="97"/>
      <c r="M13" s="94"/>
      <c r="N13" s="97"/>
      <c r="O13" s="104"/>
      <c r="P13" s="89"/>
    </row>
    <row r="14" spans="2:18" ht="40.5" customHeight="1" x14ac:dyDescent="0.25">
      <c r="B14" s="89"/>
      <c r="C14" s="214"/>
      <c r="D14" s="92" t="s">
        <v>144</v>
      </c>
      <c r="E14" s="91"/>
      <c r="F14" s="99">
        <f>COUNTIFS(Mapa_Proceso!$Q$12:$Q$35,$D14,Mapa_Proceso!$R$12:$R$35,F$16)</f>
        <v>0</v>
      </c>
      <c r="G14" s="94"/>
      <c r="H14" s="99">
        <f>COUNTIFS(Mapa_Proceso!$Q$12:$Q$35,$D14,Mapa_Proceso!$R$12:$R$35,H$16)</f>
        <v>0</v>
      </c>
      <c r="I14" s="94"/>
      <c r="J14" s="98">
        <f>COUNTIFS(Mapa_Proceso!$Q$12:$Q$35,$D14,Mapa_Proceso!$R$12:$R$35,J$16)</f>
        <v>4</v>
      </c>
      <c r="K14" s="94"/>
      <c r="L14" s="93">
        <f>COUNTIFS(Mapa_Proceso!$Q$12:$Q$35,$D14,Mapa_Proceso!$R$12:$R$35,L$16)</f>
        <v>12</v>
      </c>
      <c r="M14" s="94"/>
      <c r="N14" s="95">
        <f>COUNTIFS(Mapa_Proceso!$Q$12:$Q$35,$D14,Mapa_Proceso!$R$12:$R$35,N$16)</f>
        <v>8</v>
      </c>
      <c r="O14" s="104"/>
      <c r="P14" s="89"/>
    </row>
    <row r="15" spans="2:18" ht="27.75" customHeight="1" x14ac:dyDescent="0.25">
      <c r="B15" s="89"/>
      <c r="C15" s="91"/>
      <c r="D15" s="90"/>
      <c r="E15" s="91"/>
      <c r="F15" s="90"/>
      <c r="G15" s="91"/>
      <c r="H15" s="90"/>
      <c r="I15" s="91"/>
      <c r="J15" s="90"/>
      <c r="K15" s="91"/>
      <c r="L15" s="90"/>
      <c r="M15" s="91"/>
      <c r="N15" s="90"/>
      <c r="O15" s="104"/>
      <c r="P15" s="89"/>
    </row>
    <row r="16" spans="2:18" ht="41.25" customHeight="1" x14ac:dyDescent="0.25">
      <c r="B16" s="89"/>
      <c r="C16" s="91"/>
      <c r="D16" s="91"/>
      <c r="E16" s="91"/>
      <c r="F16" s="92" t="str">
        <f>Datos!U6</f>
        <v>Insignificante (1)</v>
      </c>
      <c r="G16" s="100"/>
      <c r="H16" s="92" t="str">
        <f>Datos!U5</f>
        <v>Menor (2)</v>
      </c>
      <c r="I16" s="100"/>
      <c r="J16" s="92" t="str">
        <f>Datos!U4</f>
        <v>Moderado (3)</v>
      </c>
      <c r="K16" s="100"/>
      <c r="L16" s="92" t="str">
        <f>Datos!U3</f>
        <v>Mayor (4)</v>
      </c>
      <c r="M16" s="100"/>
      <c r="N16" s="92" t="str">
        <f>Datos!U2</f>
        <v>Catastrófico (5)</v>
      </c>
      <c r="O16" s="104"/>
      <c r="P16" s="89"/>
    </row>
    <row r="17" spans="2:16" ht="41.25" customHeight="1" x14ac:dyDescent="0.25">
      <c r="B17" s="89"/>
      <c r="C17" s="91"/>
      <c r="D17" s="91"/>
      <c r="E17" s="91"/>
      <c r="F17" s="101"/>
      <c r="G17" s="102"/>
      <c r="H17" s="101"/>
      <c r="I17" s="102"/>
      <c r="J17" s="103" t="s">
        <v>300</v>
      </c>
      <c r="K17" s="102"/>
      <c r="L17" s="101"/>
      <c r="M17" s="102"/>
      <c r="N17" s="101"/>
      <c r="O17" s="104"/>
      <c r="P17" s="89"/>
    </row>
    <row r="18" spans="2:16" ht="18" customHeight="1" x14ac:dyDescent="0.25">
      <c r="B18" s="89"/>
      <c r="C18" s="91"/>
      <c r="D18" s="91"/>
      <c r="E18" s="91"/>
      <c r="F18" s="91"/>
      <c r="G18" s="91"/>
      <c r="H18" s="91"/>
      <c r="I18" s="91"/>
      <c r="J18" s="91"/>
      <c r="K18" s="91"/>
      <c r="L18" s="91"/>
      <c r="M18" s="91"/>
      <c r="N18" s="91"/>
      <c r="O18" s="104"/>
      <c r="P18" s="89"/>
    </row>
    <row r="19" spans="2:16" ht="26.25" x14ac:dyDescent="0.25">
      <c r="B19" s="89"/>
      <c r="C19" s="91"/>
      <c r="D19" s="103" t="s">
        <v>234</v>
      </c>
      <c r="E19" s="91"/>
      <c r="F19" s="105">
        <f>F10+F12+F14+H12+H14</f>
        <v>0</v>
      </c>
      <c r="G19" s="94"/>
      <c r="H19" s="105">
        <f>F8+H10+J12+J14</f>
        <v>4</v>
      </c>
      <c r="I19" s="94"/>
      <c r="J19" s="105">
        <f>F6+H6+H8+J8+J10+L12+L14</f>
        <v>12</v>
      </c>
      <c r="K19" s="94"/>
      <c r="L19" s="105">
        <f>J6+L6+N6+L8+N8+L10+N10+N12+N14</f>
        <v>8</v>
      </c>
      <c r="M19" s="102"/>
      <c r="N19" s="102"/>
      <c r="O19" s="104"/>
      <c r="P19" s="89"/>
    </row>
    <row r="20" spans="2:16" ht="26.25" customHeight="1" x14ac:dyDescent="0.3">
      <c r="B20" s="89"/>
      <c r="C20" s="91"/>
      <c r="D20" s="106">
        <f>SUM(F6:N14)</f>
        <v>24</v>
      </c>
      <c r="E20" s="91"/>
      <c r="F20" s="107" t="s">
        <v>302</v>
      </c>
      <c r="G20" s="108"/>
      <c r="H20" s="109" t="s">
        <v>86</v>
      </c>
      <c r="I20" s="108"/>
      <c r="J20" s="110" t="s">
        <v>303</v>
      </c>
      <c r="K20" s="108"/>
      <c r="L20" s="111" t="s">
        <v>304</v>
      </c>
      <c r="M20" s="91"/>
      <c r="N20" s="91"/>
      <c r="O20" s="104"/>
      <c r="P20" s="89"/>
    </row>
    <row r="21" spans="2:16" x14ac:dyDescent="0.25">
      <c r="B21" s="112"/>
      <c r="C21" s="113"/>
      <c r="D21" s="113"/>
      <c r="E21" s="113"/>
      <c r="F21" s="113"/>
      <c r="G21" s="113"/>
      <c r="H21" s="113"/>
      <c r="I21" s="113"/>
      <c r="J21" s="113"/>
      <c r="K21" s="113"/>
      <c r="L21" s="113"/>
      <c r="M21" s="113"/>
      <c r="N21" s="113"/>
      <c r="O21" s="114"/>
      <c r="P21" s="89"/>
    </row>
  </sheetData>
  <sheetProtection password="C5C7" sheet="1" objects="1" scenarios="1"/>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heetViews>
  <sheetFormatPr baseColWidth="10" defaultRowHeight="15" x14ac:dyDescent="0.25"/>
  <cols>
    <col min="1" max="1" width="64" customWidth="1"/>
    <col min="2" max="2" width="72.42578125" customWidth="1"/>
  </cols>
  <sheetData>
    <row r="1" spans="1:2" x14ac:dyDescent="0.25">
      <c r="A1" s="6" t="s">
        <v>2</v>
      </c>
      <c r="B1" s="79" t="s">
        <v>283</v>
      </c>
    </row>
    <row r="2" spans="1:2" x14ac:dyDescent="0.25">
      <c r="A2" s="18" t="s">
        <v>147</v>
      </c>
      <c r="B2" t="s">
        <v>265</v>
      </c>
    </row>
    <row r="3" spans="1:2" x14ac:dyDescent="0.25">
      <c r="A3" s="18" t="s">
        <v>90</v>
      </c>
      <c r="B3" t="s">
        <v>266</v>
      </c>
    </row>
    <row r="4" spans="1:2" x14ac:dyDescent="0.25">
      <c r="A4" s="18" t="s">
        <v>216</v>
      </c>
      <c r="B4" t="s">
        <v>267</v>
      </c>
    </row>
    <row r="5" spans="1:2" x14ac:dyDescent="0.25">
      <c r="A5" s="18" t="s">
        <v>201</v>
      </c>
      <c r="B5" t="s">
        <v>267</v>
      </c>
    </row>
    <row r="6" spans="1:2" x14ac:dyDescent="0.25">
      <c r="A6" s="18" t="s">
        <v>169</v>
      </c>
      <c r="B6" t="s">
        <v>268</v>
      </c>
    </row>
    <row r="7" spans="1:2" ht="25.5" x14ac:dyDescent="0.25">
      <c r="A7" s="18" t="s">
        <v>186</v>
      </c>
      <c r="B7" t="s">
        <v>268</v>
      </c>
    </row>
    <row r="8" spans="1:2" x14ac:dyDescent="0.25">
      <c r="A8" s="18" t="s">
        <v>209</v>
      </c>
      <c r="B8" t="s">
        <v>269</v>
      </c>
    </row>
    <row r="9" spans="1:2" x14ac:dyDescent="0.25">
      <c r="A9" s="18" t="s">
        <v>182</v>
      </c>
      <c r="B9" t="s">
        <v>270</v>
      </c>
    </row>
    <row r="10" spans="1:2" x14ac:dyDescent="0.25">
      <c r="A10" s="18" t="s">
        <v>159</v>
      </c>
      <c r="B10" t="s">
        <v>271</v>
      </c>
    </row>
    <row r="11" spans="1:2" ht="25.5" x14ac:dyDescent="0.25">
      <c r="A11" s="18" t="s">
        <v>189</v>
      </c>
      <c r="B11" t="s">
        <v>272</v>
      </c>
    </row>
    <row r="12" spans="1:2" x14ac:dyDescent="0.25">
      <c r="A12" s="18" t="s">
        <v>225</v>
      </c>
      <c r="B12" t="s">
        <v>273</v>
      </c>
    </row>
    <row r="13" spans="1:2" x14ac:dyDescent="0.25">
      <c r="A13" s="18" t="s">
        <v>36</v>
      </c>
      <c r="B13" t="s">
        <v>274</v>
      </c>
    </row>
    <row r="14" spans="1:2" ht="38.25" x14ac:dyDescent="0.25">
      <c r="A14" s="18" t="s">
        <v>65</v>
      </c>
      <c r="B14" t="s">
        <v>275</v>
      </c>
    </row>
    <row r="15" spans="1:2" x14ac:dyDescent="0.25">
      <c r="A15" s="18" t="s">
        <v>193</v>
      </c>
      <c r="B15" t="s">
        <v>276</v>
      </c>
    </row>
    <row r="16" spans="1:2" x14ac:dyDescent="0.25">
      <c r="A16" s="18" t="s">
        <v>112</v>
      </c>
      <c r="B16" t="s">
        <v>277</v>
      </c>
    </row>
    <row r="17" spans="1:2" x14ac:dyDescent="0.25">
      <c r="A17" s="18" t="s">
        <v>219</v>
      </c>
      <c r="B17" t="s">
        <v>278</v>
      </c>
    </row>
    <row r="18" spans="1:2" x14ac:dyDescent="0.25">
      <c r="A18" s="18" t="s">
        <v>197</v>
      </c>
      <c r="B18" t="s">
        <v>279</v>
      </c>
    </row>
    <row r="19" spans="1:2" x14ac:dyDescent="0.25">
      <c r="A19" s="18" t="s">
        <v>213</v>
      </c>
      <c r="B19" t="s">
        <v>279</v>
      </c>
    </row>
    <row r="20" spans="1:2" x14ac:dyDescent="0.25">
      <c r="A20" s="18" t="s">
        <v>205</v>
      </c>
      <c r="B20" t="s">
        <v>279</v>
      </c>
    </row>
    <row r="21" spans="1:2" x14ac:dyDescent="0.25">
      <c r="A21" s="18" t="s">
        <v>222</v>
      </c>
      <c r="B21" t="s">
        <v>280</v>
      </c>
    </row>
    <row r="22" spans="1:2" x14ac:dyDescent="0.25">
      <c r="A22" s="18" t="s">
        <v>176</v>
      </c>
      <c r="B22" t="s">
        <v>281</v>
      </c>
    </row>
    <row r="23" spans="1:2" x14ac:dyDescent="0.25">
      <c r="A23" s="18" t="s">
        <v>130</v>
      </c>
      <c r="B23" t="s">
        <v>282</v>
      </c>
    </row>
    <row r="24" spans="1:2" x14ac:dyDescent="0.25">
      <c r="A24" s="18" t="s">
        <v>319</v>
      </c>
      <c r="B24" t="s">
        <v>321</v>
      </c>
    </row>
    <row r="25" spans="1:2" ht="25.5" x14ac:dyDescent="0.25">
      <c r="A25" s="18" t="s">
        <v>320</v>
      </c>
      <c r="B25" t="s">
        <v>265</v>
      </c>
    </row>
  </sheetData>
  <sheetProtection password="C5C7" sheet="1" objects="1" scenarios="1"/>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8" sqref="A8"/>
    </sheetView>
  </sheetViews>
  <sheetFormatPr baseColWidth="10" defaultColWidth="11.42578125" defaultRowHeight="15" x14ac:dyDescent="0.25"/>
  <cols>
    <col min="1" max="1" width="18.42578125" style="87" bestFit="1" customWidth="1"/>
    <col min="2" max="2" width="56.5703125" style="87" bestFit="1" customWidth="1"/>
    <col min="3" max="3" width="16.7109375" style="87" bestFit="1" customWidth="1"/>
    <col min="4" max="4" width="23.140625" style="87" bestFit="1" customWidth="1"/>
    <col min="5" max="16384" width="11.42578125" style="87"/>
  </cols>
  <sheetData>
    <row r="3" spans="1:3" x14ac:dyDescent="0.25">
      <c r="A3" s="116" t="s">
        <v>261</v>
      </c>
      <c r="B3"/>
      <c r="C3"/>
    </row>
    <row r="4" spans="1:3" x14ac:dyDescent="0.25">
      <c r="A4" s="87" t="s">
        <v>64</v>
      </c>
      <c r="B4"/>
      <c r="C4"/>
    </row>
    <row r="5" spans="1:3" x14ac:dyDescent="0.25">
      <c r="A5" s="87" t="s">
        <v>262</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87" customWidth="1"/>
    <col min="2" max="2" width="4.28515625" style="87" customWidth="1"/>
    <col min="3" max="3" width="11.85546875" style="87" customWidth="1"/>
    <col min="4" max="4" width="21.140625" style="87" customWidth="1"/>
    <col min="5" max="16384" width="11.42578125" style="87"/>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87" t="s">
        <v>293</v>
      </c>
      <c r="B9" s="87" t="e">
        <f>COUNTIF(Mapa_Proceso!#REF!,Perpectivas!$A$3)+COUNTIF(Mapa_Proceso!#REF!,Perpectivas!$A$4)+COUNTIF(Mapa_Proceso!#REF!,Perpectivas!$A$2)</f>
        <v>#REF!</v>
      </c>
    </row>
    <row r="10" spans="1:2" x14ac:dyDescent="0.25">
      <c r="A10" s="87" t="s">
        <v>136</v>
      </c>
      <c r="B10" s="87" t="e">
        <f>COUNTIF(Mapa_Proceso!#REF!,Perpectivas!$A$3)+COUNTIF(Mapa_Proceso!#REF!,Perpectivas!$A$4)+COUNTIF(Mapa_Proceso!#REF!,Perpectivas!$A$2)</f>
        <v>#REF!</v>
      </c>
    </row>
    <row r="11" spans="1:2" x14ac:dyDescent="0.25">
      <c r="A11" s="87" t="s">
        <v>70</v>
      </c>
      <c r="B11" s="87" t="e">
        <f>COUNTIF(Mapa_Proceso!#REF!,Perpectivas!$A$3)+COUNTIF(Mapa_Proceso!#REF!,Perpectivas!$A$4)+COUNTIF(Mapa_Proceso!#REF!,Perpectivas!$A$2)</f>
        <v>#REF!</v>
      </c>
    </row>
    <row r="12" spans="1:2" x14ac:dyDescent="0.25">
      <c r="A12" s="87" t="s">
        <v>292</v>
      </c>
      <c r="B12" s="87" t="e">
        <f>COUNTIF(Mapa_Proceso!#REF!,Perpectivas!$A$3)+COUNTIF(Mapa_Proceso!#REF!,Perpectivas!$A$4)+COUNTIF(Mapa_Proceso!#REF!,Perpectivas!$A$2)</f>
        <v>#REF!</v>
      </c>
    </row>
    <row r="13" spans="1:2" x14ac:dyDescent="0.25">
      <c r="A13" s="87" t="s">
        <v>291</v>
      </c>
      <c r="B13" s="87" t="e">
        <f>COUNTIF(Mapa_Proceso!#REF!,Perpectivas!$A$3)+COUNTIF(Mapa_Proceso!#REF!,Perpectivas!$A$4)+COUNTIF(Mapa_Proceso!#REF!,Perpectivas!$A$2)</f>
        <v>#REF!</v>
      </c>
    </row>
    <row r="14" spans="1:2" x14ac:dyDescent="0.25">
      <c r="A14" s="87" t="s">
        <v>152</v>
      </c>
      <c r="B14" s="87"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34"/>
  <sheetViews>
    <sheetView topLeftCell="A25" workbookViewId="0">
      <selection activeCell="C32" sqref="C32:C41"/>
    </sheetView>
  </sheetViews>
  <sheetFormatPr baseColWidth="10" defaultRowHeight="15" x14ac:dyDescent="0.25"/>
  <cols>
    <col min="1" max="1" width="17.5703125" bestFit="1" customWidth="1"/>
    <col min="2" max="2" width="22.42578125" bestFit="1" customWidth="1"/>
    <col min="3" max="3" width="9.5703125" bestFit="1" customWidth="1"/>
    <col min="4" max="4" width="13.140625" bestFit="1" customWidth="1"/>
    <col min="5" max="5" width="12.5703125" bestFit="1" customWidth="1"/>
    <col min="6" max="6" width="13.140625" bestFit="1" customWidth="1"/>
    <col min="7" max="8" width="12.5703125" bestFit="1" customWidth="1"/>
    <col min="9" max="9" width="12.28515625" bestFit="1" customWidth="1"/>
    <col min="10"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305</v>
      </c>
    </row>
    <row r="3" spans="1:8" x14ac:dyDescent="0.25">
      <c r="B3" s="76" t="s">
        <v>263</v>
      </c>
    </row>
    <row r="4" spans="1:8" x14ac:dyDescent="0.25">
      <c r="A4" s="76" t="s">
        <v>261</v>
      </c>
      <c r="B4" t="s">
        <v>52</v>
      </c>
      <c r="C4" t="s">
        <v>79</v>
      </c>
      <c r="D4" t="s">
        <v>104</v>
      </c>
      <c r="E4" t="s">
        <v>262</v>
      </c>
    </row>
    <row r="5" spans="1:8" x14ac:dyDescent="0.25">
      <c r="A5" s="77" t="s">
        <v>144</v>
      </c>
    </row>
    <row r="6" spans="1:8" x14ac:dyDescent="0.25">
      <c r="A6" s="77" t="s">
        <v>262</v>
      </c>
    </row>
    <row r="13" spans="1:8" x14ac:dyDescent="0.25">
      <c r="A13" s="77"/>
      <c r="B13" s="78"/>
      <c r="C13" s="78"/>
      <c r="D13" s="78"/>
      <c r="E13" s="78"/>
      <c r="F13" s="78"/>
      <c r="G13" s="78"/>
      <c r="H13" s="78"/>
    </row>
    <row r="14" spans="1:8" x14ac:dyDescent="0.25">
      <c r="A14" s="77"/>
      <c r="B14" s="78"/>
      <c r="C14" s="78"/>
      <c r="D14" s="78"/>
      <c r="E14" s="78"/>
      <c r="F14" s="78"/>
      <c r="G14" s="78"/>
      <c r="H14" s="78"/>
    </row>
    <row r="18" spans="1:24" x14ac:dyDescent="0.25">
      <c r="A18" t="s">
        <v>306</v>
      </c>
    </row>
    <row r="19" spans="1:24" x14ac:dyDescent="0.25">
      <c r="B19" s="76" t="s">
        <v>263</v>
      </c>
    </row>
    <row r="20" spans="1:24" x14ac:dyDescent="0.25">
      <c r="A20" s="76" t="s">
        <v>261</v>
      </c>
      <c r="B20" t="s">
        <v>52</v>
      </c>
      <c r="C20" t="s">
        <v>79</v>
      </c>
      <c r="D20" t="s">
        <v>104</v>
      </c>
      <c r="E20" t="s">
        <v>262</v>
      </c>
    </row>
    <row r="21" spans="1:24" x14ac:dyDescent="0.25">
      <c r="A21" s="77" t="s">
        <v>144</v>
      </c>
    </row>
    <row r="22" spans="1:24" x14ac:dyDescent="0.25">
      <c r="A22" s="77" t="s">
        <v>262</v>
      </c>
    </row>
    <row r="31" spans="1:24" x14ac:dyDescent="0.25">
      <c r="A31" s="76" t="s">
        <v>296</v>
      </c>
      <c r="B31" s="76" t="s">
        <v>299</v>
      </c>
    </row>
    <row r="32" spans="1:24" x14ac:dyDescent="0.25">
      <c r="A32" t="s">
        <v>81</v>
      </c>
      <c r="B32" t="s">
        <v>81</v>
      </c>
      <c r="K32" s="76"/>
      <c r="L32" s="76"/>
      <c r="M32" s="76"/>
      <c r="N32" s="76"/>
      <c r="O32" s="76"/>
      <c r="P32" s="76"/>
      <c r="Q32" s="76"/>
      <c r="R32" s="76"/>
      <c r="S32" s="76"/>
      <c r="T32" s="76"/>
      <c r="U32" s="76"/>
      <c r="V32" s="76"/>
      <c r="W32" s="76"/>
      <c r="X32" s="76"/>
    </row>
    <row r="33" spans="1:2" x14ac:dyDescent="0.25">
      <c r="A33" t="s">
        <v>54</v>
      </c>
      <c r="B33" t="s">
        <v>54</v>
      </c>
    </row>
    <row r="34" spans="1:2" x14ac:dyDescent="0.25">
      <c r="A34" t="s">
        <v>105</v>
      </c>
      <c r="B34"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election activeCell="B4" sqref="B4"/>
    </sheetView>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76" t="s">
        <v>261</v>
      </c>
      <c r="B3" s="76" t="s">
        <v>290</v>
      </c>
      <c r="C3" t="s">
        <v>264</v>
      </c>
    </row>
    <row r="4" spans="1:3" x14ac:dyDescent="0.25">
      <c r="A4" s="77" t="s">
        <v>81</v>
      </c>
      <c r="B4" s="77" t="s">
        <v>110</v>
      </c>
      <c r="C4" s="78">
        <v>1</v>
      </c>
    </row>
    <row r="5" spans="1:3" x14ac:dyDescent="0.25">
      <c r="B5" s="77" t="s">
        <v>61</v>
      </c>
      <c r="C5" s="78">
        <v>17</v>
      </c>
    </row>
    <row r="6" spans="1:3" x14ac:dyDescent="0.25">
      <c r="B6" s="77" t="s">
        <v>86</v>
      </c>
      <c r="C6" s="78">
        <v>1</v>
      </c>
    </row>
    <row r="7" spans="1:3" x14ac:dyDescent="0.25">
      <c r="A7" s="77" t="s">
        <v>126</v>
      </c>
      <c r="B7" s="77" t="s">
        <v>61</v>
      </c>
      <c r="C7" s="78">
        <v>57</v>
      </c>
    </row>
    <row r="8" spans="1:3" x14ac:dyDescent="0.25">
      <c r="B8" s="77" t="s">
        <v>86</v>
      </c>
      <c r="C8" s="78">
        <v>2</v>
      </c>
    </row>
    <row r="9" spans="1:3" x14ac:dyDescent="0.25">
      <c r="A9" s="77" t="s">
        <v>54</v>
      </c>
      <c r="B9" s="77" t="s">
        <v>61</v>
      </c>
      <c r="C9" s="78">
        <v>7</v>
      </c>
    </row>
    <row r="10" spans="1:3" x14ac:dyDescent="0.25">
      <c r="A10" s="77" t="s">
        <v>105</v>
      </c>
      <c r="B10" s="77" t="s">
        <v>61</v>
      </c>
      <c r="C10" s="78">
        <v>17</v>
      </c>
    </row>
    <row r="11" spans="1:3" x14ac:dyDescent="0.25">
      <c r="B11" s="77" t="s">
        <v>86</v>
      </c>
      <c r="C11" s="78">
        <v>3</v>
      </c>
    </row>
    <row r="12" spans="1:3" x14ac:dyDescent="0.25">
      <c r="A12" s="77" t="s">
        <v>262</v>
      </c>
      <c r="C12" s="78">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BZ35"/>
  <sheetViews>
    <sheetView showGridLines="0" tabSelected="1" view="pageBreakPreview" zoomScale="60" zoomScaleNormal="60" workbookViewId="0">
      <selection sqref="A1:AH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15.7109375" style="2" customWidth="1"/>
    <col min="5" max="5" width="15.42578125" style="2" customWidth="1"/>
    <col min="6" max="8" width="41" style="2" customWidth="1"/>
    <col min="9" max="9" width="44.85546875" style="2" customWidth="1"/>
    <col min="10" max="12" width="50.7109375" style="2" customWidth="1"/>
    <col min="13" max="14" width="5.28515625" style="2" customWidth="1"/>
    <col min="15" max="15" width="18.85546875" style="2" customWidth="1"/>
    <col min="16" max="16" width="31.140625" style="2" customWidth="1"/>
    <col min="17" max="18" width="5.28515625" style="2" customWidth="1"/>
    <col min="19" max="34" width="32.140625" style="2" customWidth="1"/>
    <col min="35" max="35" width="14.7109375" style="2" customWidth="1"/>
    <col min="36" max="36" width="23.42578125" style="2" customWidth="1"/>
    <col min="37" max="37" width="31.42578125" style="2" customWidth="1"/>
    <col min="38" max="38" width="14.7109375" style="2" customWidth="1"/>
    <col min="39" max="39" width="23.42578125" style="2" customWidth="1"/>
    <col min="40" max="40" width="31.42578125" style="2" customWidth="1"/>
    <col min="41" max="41" width="14.7109375" style="2" customWidth="1"/>
    <col min="42" max="42" width="23.42578125" style="2" customWidth="1"/>
    <col min="43" max="43" width="31.4257812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2" width="11.42578125" style="2" customWidth="1"/>
    <col min="73" max="73" width="16.140625" style="2" bestFit="1" customWidth="1"/>
    <col min="74" max="74" width="20.7109375" style="2" bestFit="1" customWidth="1"/>
    <col min="75" max="75" width="17" style="2" customWidth="1"/>
    <col min="76" max="76" width="22.85546875" style="2" customWidth="1"/>
    <col min="77" max="77" width="20.28515625" style="2" customWidth="1"/>
    <col min="78" max="82" width="11.42578125" style="2" customWidth="1"/>
    <col min="83" max="16384" width="11.42578125" style="2"/>
  </cols>
  <sheetData>
    <row r="1" spans="1:78" ht="81" customHeight="1" x14ac:dyDescent="0.2">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BU1" s="159">
        <v>44470</v>
      </c>
      <c r="BV1" s="160">
        <v>44286</v>
      </c>
      <c r="BW1" s="160">
        <v>44377</v>
      </c>
      <c r="BX1" s="160">
        <v>44469</v>
      </c>
      <c r="BY1" s="160">
        <v>44561</v>
      </c>
    </row>
    <row r="2" spans="1:78" ht="9.75" customHeight="1" x14ac:dyDescent="0.2">
      <c r="A2" s="213" t="s">
        <v>260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BU2" s="177" t="s">
        <v>327</v>
      </c>
      <c r="BV2" s="178"/>
      <c r="BX2" s="177" t="s">
        <v>328</v>
      </c>
    </row>
    <row r="3" spans="1:78" ht="9.7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BU3" s="177"/>
      <c r="BV3" s="178"/>
      <c r="BX3" s="177"/>
    </row>
    <row r="4" spans="1:78" ht="9.75" customHeight="1" x14ac:dyDescent="0.2">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BU4" s="177"/>
      <c r="BV4" s="179"/>
      <c r="BX4" s="177"/>
    </row>
    <row r="5" spans="1:78" ht="5.25" customHeight="1" thickBot="1" x14ac:dyDescent="0.25">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row>
    <row r="6" spans="1:78" ht="51" customHeight="1" thickTop="1" x14ac:dyDescent="0.2">
      <c r="A6" s="72" t="s">
        <v>244</v>
      </c>
      <c r="B6" s="85">
        <v>44547</v>
      </c>
      <c r="C6" s="3"/>
      <c r="D6" s="4"/>
      <c r="E6" s="4"/>
      <c r="F6" s="4"/>
      <c r="G6" s="4"/>
      <c r="H6" s="4"/>
      <c r="I6" s="4"/>
      <c r="J6" s="4"/>
      <c r="K6" s="4"/>
      <c r="L6" s="4"/>
      <c r="M6" s="221" t="s">
        <v>879</v>
      </c>
      <c r="N6" s="222"/>
      <c r="O6" s="222"/>
      <c r="P6" s="222"/>
      <c r="Q6" s="222"/>
      <c r="R6" s="222"/>
      <c r="S6" s="222"/>
      <c r="T6" s="223"/>
      <c r="U6" s="4"/>
      <c r="V6" s="4"/>
      <c r="W6" s="4"/>
      <c r="X6" s="4"/>
      <c r="Y6" s="4"/>
      <c r="Z6" s="4"/>
      <c r="AA6" s="4"/>
      <c r="AB6" s="4"/>
      <c r="AC6" s="4"/>
      <c r="AD6" s="4"/>
      <c r="AE6" s="4"/>
      <c r="AF6" s="4"/>
      <c r="AG6" s="4"/>
      <c r="AH6" s="4"/>
    </row>
    <row r="7" spans="1:78" ht="4.5" customHeight="1" thickBot="1" x14ac:dyDescent="0.25">
      <c r="A7" s="73"/>
      <c r="B7" s="73"/>
      <c r="M7" s="224"/>
      <c r="N7" s="225"/>
      <c r="O7" s="225"/>
      <c r="P7" s="225"/>
      <c r="Q7" s="225"/>
      <c r="R7" s="225"/>
      <c r="S7" s="225"/>
      <c r="T7" s="226"/>
    </row>
    <row r="8" spans="1:78" ht="5.25" customHeight="1" thickTop="1" thickBot="1" x14ac:dyDescent="0.25">
      <c r="A8" s="45"/>
      <c r="B8" s="73"/>
    </row>
    <row r="9" spans="1:78" ht="18" customHeight="1" x14ac:dyDescent="0.2">
      <c r="A9" s="74"/>
      <c r="B9" s="135"/>
      <c r="C9" s="139"/>
      <c r="D9" s="135"/>
      <c r="E9" s="142"/>
      <c r="F9" s="186" t="s">
        <v>246</v>
      </c>
      <c r="G9" s="187"/>
      <c r="H9" s="188"/>
      <c r="I9" s="192" t="s">
        <v>247</v>
      </c>
      <c r="J9" s="193"/>
      <c r="K9" s="193"/>
      <c r="L9" s="194"/>
      <c r="M9" s="166"/>
      <c r="N9" s="202" t="s">
        <v>248</v>
      </c>
      <c r="O9" s="202"/>
      <c r="P9" s="203"/>
      <c r="Q9" s="207" t="s">
        <v>249</v>
      </c>
      <c r="R9" s="208"/>
      <c r="S9" s="208"/>
      <c r="T9" s="209"/>
      <c r="U9" s="198" t="s">
        <v>243</v>
      </c>
      <c r="V9" s="199"/>
      <c r="W9" s="199"/>
      <c r="X9" s="199"/>
      <c r="Y9" s="199"/>
      <c r="Z9" s="199"/>
      <c r="AA9" s="199"/>
      <c r="AB9" s="199"/>
      <c r="AC9" s="199"/>
      <c r="AD9" s="199"/>
      <c r="AE9" s="199"/>
      <c r="AF9" s="199"/>
      <c r="AG9" s="199"/>
      <c r="AH9" s="199"/>
      <c r="AI9" s="180" t="s">
        <v>241</v>
      </c>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2"/>
    </row>
    <row r="10" spans="1:78" ht="21.95" customHeight="1" x14ac:dyDescent="0.2">
      <c r="A10" s="75"/>
      <c r="B10" s="137"/>
      <c r="C10" s="140"/>
      <c r="D10" s="138"/>
      <c r="E10" s="143"/>
      <c r="F10" s="189"/>
      <c r="G10" s="190"/>
      <c r="H10" s="191"/>
      <c r="I10" s="195"/>
      <c r="J10" s="196"/>
      <c r="K10" s="196"/>
      <c r="L10" s="197"/>
      <c r="M10" s="54"/>
      <c r="N10" s="204"/>
      <c r="O10" s="205"/>
      <c r="P10" s="206"/>
      <c r="Q10" s="210"/>
      <c r="R10" s="211"/>
      <c r="S10" s="211"/>
      <c r="T10" s="212"/>
      <c r="U10" s="58"/>
      <c r="V10" s="171" t="s">
        <v>325</v>
      </c>
      <c r="W10" s="172"/>
      <c r="X10" s="172"/>
      <c r="Y10" s="172"/>
      <c r="Z10" s="173"/>
      <c r="AA10" s="174" t="s">
        <v>250</v>
      </c>
      <c r="AB10" s="175"/>
      <c r="AC10" s="175"/>
      <c r="AD10" s="175"/>
      <c r="AE10" s="176"/>
      <c r="AF10" s="200" t="s">
        <v>251</v>
      </c>
      <c r="AG10" s="201"/>
      <c r="AH10" s="201"/>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5"/>
    </row>
    <row r="11" spans="1:78" ht="132" customHeight="1" x14ac:dyDescent="0.2">
      <c r="A11" s="80" t="s">
        <v>322</v>
      </c>
      <c r="B11" s="134" t="s">
        <v>323</v>
      </c>
      <c r="C11" s="141" t="s">
        <v>245</v>
      </c>
      <c r="D11" s="134" t="s">
        <v>228</v>
      </c>
      <c r="E11" s="136" t="s">
        <v>229</v>
      </c>
      <c r="F11" s="46" t="s">
        <v>231</v>
      </c>
      <c r="G11" s="46" t="s">
        <v>232</v>
      </c>
      <c r="H11" s="50" t="s">
        <v>230</v>
      </c>
      <c r="I11" s="46" t="s">
        <v>324</v>
      </c>
      <c r="J11" s="55" t="s">
        <v>253</v>
      </c>
      <c r="K11" s="46" t="s">
        <v>254</v>
      </c>
      <c r="L11" s="46" t="s">
        <v>307</v>
      </c>
      <c r="M11" s="56" t="s">
        <v>294</v>
      </c>
      <c r="N11" s="56" t="s">
        <v>295</v>
      </c>
      <c r="O11" s="57" t="s">
        <v>296</v>
      </c>
      <c r="P11" s="57" t="s">
        <v>255</v>
      </c>
      <c r="Q11" s="51" t="s">
        <v>297</v>
      </c>
      <c r="R11" s="47" t="s">
        <v>298</v>
      </c>
      <c r="S11" s="50" t="s">
        <v>299</v>
      </c>
      <c r="T11" s="50" t="s">
        <v>255</v>
      </c>
      <c r="U11" s="46" t="s">
        <v>256</v>
      </c>
      <c r="V11" s="50" t="s">
        <v>257</v>
      </c>
      <c r="W11" s="50" t="s">
        <v>236</v>
      </c>
      <c r="X11" s="50" t="s">
        <v>237</v>
      </c>
      <c r="Y11" s="50" t="s">
        <v>238</v>
      </c>
      <c r="Z11" s="50" t="s">
        <v>239</v>
      </c>
      <c r="AA11" s="46" t="s">
        <v>257</v>
      </c>
      <c r="AB11" s="46" t="s">
        <v>236</v>
      </c>
      <c r="AC11" s="46" t="s">
        <v>237</v>
      </c>
      <c r="AD11" s="46" t="s">
        <v>238</v>
      </c>
      <c r="AE11" s="46" t="s">
        <v>239</v>
      </c>
      <c r="AF11" s="156" t="s">
        <v>240</v>
      </c>
      <c r="AG11" s="50" t="s">
        <v>236</v>
      </c>
      <c r="AH11" s="50" t="s">
        <v>237</v>
      </c>
      <c r="AI11" s="63" t="s">
        <v>258</v>
      </c>
      <c r="AJ11" s="71" t="s">
        <v>259</v>
      </c>
      <c r="AK11" s="66" t="s">
        <v>242</v>
      </c>
      <c r="AL11" s="50" t="s">
        <v>258</v>
      </c>
      <c r="AM11" s="67" t="s">
        <v>259</v>
      </c>
      <c r="AN11" s="64" t="s">
        <v>242</v>
      </c>
      <c r="AO11" s="46" t="s">
        <v>258</v>
      </c>
      <c r="AP11" s="71" t="s">
        <v>259</v>
      </c>
      <c r="AQ11" s="66" t="s">
        <v>242</v>
      </c>
      <c r="AR11" s="50" t="s">
        <v>258</v>
      </c>
      <c r="AS11" s="67" t="s">
        <v>259</v>
      </c>
      <c r="AT11" s="64" t="s">
        <v>242</v>
      </c>
      <c r="AU11" s="46" t="s">
        <v>258</v>
      </c>
      <c r="AV11" s="71" t="s">
        <v>259</v>
      </c>
      <c r="AW11" s="66" t="s">
        <v>242</v>
      </c>
      <c r="AX11" s="50" t="s">
        <v>258</v>
      </c>
      <c r="AY11" s="67" t="s">
        <v>259</v>
      </c>
      <c r="AZ11" s="64" t="s">
        <v>242</v>
      </c>
      <c r="BA11" s="46" t="s">
        <v>258</v>
      </c>
      <c r="BB11" s="71" t="s">
        <v>259</v>
      </c>
      <c r="BC11" s="66" t="s">
        <v>242</v>
      </c>
      <c r="BD11" s="50" t="s">
        <v>258</v>
      </c>
      <c r="BE11" s="67" t="s">
        <v>259</v>
      </c>
      <c r="BF11" s="64" t="s">
        <v>242</v>
      </c>
      <c r="BG11" s="46" t="s">
        <v>258</v>
      </c>
      <c r="BH11" s="71" t="s">
        <v>259</v>
      </c>
      <c r="BI11" s="66" t="s">
        <v>242</v>
      </c>
      <c r="BJ11" s="50" t="s">
        <v>258</v>
      </c>
      <c r="BK11" s="67" t="s">
        <v>259</v>
      </c>
      <c r="BL11" s="64" t="s">
        <v>242</v>
      </c>
      <c r="BM11" s="46" t="s">
        <v>258</v>
      </c>
      <c r="BN11" s="71" t="s">
        <v>259</v>
      </c>
      <c r="BO11" s="66" t="s">
        <v>242</v>
      </c>
      <c r="BP11" s="50" t="s">
        <v>258</v>
      </c>
      <c r="BQ11" s="71" t="s">
        <v>259</v>
      </c>
      <c r="BR11" s="69" t="s">
        <v>242</v>
      </c>
      <c r="BS11" s="2" t="s">
        <v>284</v>
      </c>
      <c r="BU11" s="46" t="s">
        <v>329</v>
      </c>
      <c r="BV11" s="46" t="s">
        <v>330</v>
      </c>
      <c r="BW11" s="46" t="s">
        <v>331</v>
      </c>
      <c r="BX11" s="46" t="s">
        <v>332</v>
      </c>
      <c r="BY11" s="46" t="s">
        <v>333</v>
      </c>
      <c r="BZ11" s="46" t="s">
        <v>334</v>
      </c>
    </row>
    <row r="12" spans="1:78" ht="409.5" customHeight="1" x14ac:dyDescent="0.2">
      <c r="A12" s="52" t="s">
        <v>308</v>
      </c>
      <c r="B12" s="84" t="s">
        <v>357</v>
      </c>
      <c r="C12" s="53" t="s">
        <v>358</v>
      </c>
      <c r="D12" s="81" t="s">
        <v>64</v>
      </c>
      <c r="E12" s="81" t="s">
        <v>92</v>
      </c>
      <c r="F12" s="52" t="s">
        <v>359</v>
      </c>
      <c r="G12" s="52" t="s">
        <v>360</v>
      </c>
      <c r="H12" s="52" t="s">
        <v>361</v>
      </c>
      <c r="I12" s="52" t="s">
        <v>343</v>
      </c>
      <c r="J12" s="52" t="s">
        <v>344</v>
      </c>
      <c r="K12" s="52" t="s">
        <v>345</v>
      </c>
      <c r="L12" s="52" t="s">
        <v>346</v>
      </c>
      <c r="M12" s="83" t="s">
        <v>144</v>
      </c>
      <c r="N12" s="83" t="s">
        <v>52</v>
      </c>
      <c r="O12" s="81" t="s">
        <v>54</v>
      </c>
      <c r="P12" s="52" t="s">
        <v>362</v>
      </c>
      <c r="Q12" s="83" t="s">
        <v>144</v>
      </c>
      <c r="R12" s="83" t="s">
        <v>52</v>
      </c>
      <c r="S12" s="81" t="s">
        <v>54</v>
      </c>
      <c r="T12" s="52" t="s">
        <v>363</v>
      </c>
      <c r="U12" s="81" t="s">
        <v>364</v>
      </c>
      <c r="V12" s="52" t="s">
        <v>347</v>
      </c>
      <c r="W12" s="52" t="s">
        <v>347</v>
      </c>
      <c r="X12" s="52" t="s">
        <v>347</v>
      </c>
      <c r="Y12" s="52" t="s">
        <v>347</v>
      </c>
      <c r="Z12" s="52" t="s">
        <v>347</v>
      </c>
      <c r="AA12" s="52" t="s">
        <v>365</v>
      </c>
      <c r="AB12" s="52" t="s">
        <v>366</v>
      </c>
      <c r="AC12" s="52" t="s">
        <v>367</v>
      </c>
      <c r="AD12" s="52" t="s">
        <v>368</v>
      </c>
      <c r="AE12" s="52" t="s">
        <v>369</v>
      </c>
      <c r="AF12" s="52" t="s">
        <v>370</v>
      </c>
      <c r="AG12" s="52" t="s">
        <v>371</v>
      </c>
      <c r="AH12" s="52" t="s">
        <v>372</v>
      </c>
      <c r="AI12" s="157">
        <v>43593</v>
      </c>
      <c r="AJ12" s="153" t="s">
        <v>348</v>
      </c>
      <c r="AK12" s="165" t="s">
        <v>373</v>
      </c>
      <c r="AL12" s="158">
        <v>43755</v>
      </c>
      <c r="AM12" s="155" t="s">
        <v>350</v>
      </c>
      <c r="AN12" s="65" t="s">
        <v>374</v>
      </c>
      <c r="AO12" s="158">
        <v>43896</v>
      </c>
      <c r="AP12" s="153" t="s">
        <v>375</v>
      </c>
      <c r="AQ12" s="68" t="s">
        <v>376</v>
      </c>
      <c r="AR12" s="158">
        <v>44056</v>
      </c>
      <c r="AS12" s="155" t="s">
        <v>377</v>
      </c>
      <c r="AT12" s="65" t="s">
        <v>378</v>
      </c>
      <c r="AU12" s="158">
        <v>44168</v>
      </c>
      <c r="AV12" s="153" t="s">
        <v>379</v>
      </c>
      <c r="AW12" s="68" t="s">
        <v>380</v>
      </c>
      <c r="AX12" s="158">
        <v>44335</v>
      </c>
      <c r="AY12" s="155" t="s">
        <v>352</v>
      </c>
      <c r="AZ12" s="65" t="s">
        <v>381</v>
      </c>
      <c r="BA12" s="158" t="s">
        <v>354</v>
      </c>
      <c r="BB12" s="153" t="s">
        <v>355</v>
      </c>
      <c r="BC12" s="68" t="s">
        <v>354</v>
      </c>
      <c r="BD12" s="158" t="s">
        <v>354</v>
      </c>
      <c r="BE12" s="155" t="s">
        <v>355</v>
      </c>
      <c r="BF12" s="65" t="s">
        <v>354</v>
      </c>
      <c r="BG12" s="158" t="s">
        <v>354</v>
      </c>
      <c r="BH12" s="153" t="s">
        <v>355</v>
      </c>
      <c r="BI12" s="68" t="s">
        <v>354</v>
      </c>
      <c r="BJ12" s="158" t="s">
        <v>354</v>
      </c>
      <c r="BK12" s="155" t="s">
        <v>355</v>
      </c>
      <c r="BL12" s="65" t="s">
        <v>354</v>
      </c>
      <c r="BM12" s="154" t="s">
        <v>354</v>
      </c>
      <c r="BN12" s="153" t="s">
        <v>355</v>
      </c>
      <c r="BO12" s="68" t="s">
        <v>354</v>
      </c>
      <c r="BP12" s="154" t="s">
        <v>354</v>
      </c>
      <c r="BQ12" s="155" t="s">
        <v>355</v>
      </c>
      <c r="BR12" s="70" t="s">
        <v>354</v>
      </c>
      <c r="BS12" s="125" t="str">
        <f>VLOOKUP(A12,Datos!$C$2:$AJ$25,34,0)</f>
        <v>Oficina de Alta Consejería Distrital de Tecnologías de Información y Comunicaciones - TIC</v>
      </c>
      <c r="BU12" s="161" t="str">
        <f t="shared" ref="BU12:BU27" si="0">IF(AI12&gt;=$BU$1,AI12,IF(AL12&gt;=$BU$1,AL12,IF(AO12&gt;=$BU$1,AO12,IF(AR12&gt;=$BU$1,AR12,IF(AU12&gt;=$BU$1,AU12,IF(AX12&gt;=$BU$1,AX12,IF(BA12&gt;=$BU$1,BA12,IF(BD12&gt;=$BU$1,BD12,IF(BG12&gt;=$BU$1,BG12,IF(BJ12&gt;=$BU$1,BJ12,IF(BM12&gt;=$BU$1,BM12,IF(BP12&gt;=$BU$1,BP12,""))))))))))))</f>
        <v/>
      </c>
      <c r="BV12" s="162" t="str">
        <f t="shared" ref="BV12:BV27" si="1">IF(BU12="","",IF(BU12&lt;=$BV$1,$BV$1,IF(AND(BU12&gt;$BV$1,BU12&lt;=$BW$1),$BW$1,IF(AND(BU12&gt;$BW$1,BU12&lt;=$BX$1),$BX$1,IF(AND(BU12&gt;$BX$1,BU12&lt;=$BY$1),$BY$1)))))</f>
        <v/>
      </c>
      <c r="BW12" s="163" t="str">
        <f t="shared" ref="BW12:BW27" si="2">IF(BV12="","","Riesgos")</f>
        <v/>
      </c>
      <c r="BX12" s="163" t="str">
        <f>IF(BW12="","",C12)</f>
        <v/>
      </c>
      <c r="BY12" s="163" t="str">
        <f>IF(BX12="","",CONCATENATE("Ajuste en ",VLOOKUP(BU12,AI12:BR12,(MATCH(BU12,AI12:BR12,0)+1))," del Mapa de riesgos de ",A12))</f>
        <v/>
      </c>
      <c r="BZ12" s="163" t="str">
        <f t="shared" ref="BZ12:BZ27" si="3">IF(BY12="","",CONCATENATE("Solicitud de cambio realizada por la ",BS12," a través del memorando 3-2021-XXXX."))</f>
        <v/>
      </c>
    </row>
    <row r="13" spans="1:78" ht="409.5" customHeight="1" x14ac:dyDescent="0.2">
      <c r="A13" s="52" t="s">
        <v>309</v>
      </c>
      <c r="B13" s="84" t="s">
        <v>398</v>
      </c>
      <c r="C13" s="53" t="s">
        <v>399</v>
      </c>
      <c r="D13" s="81" t="s">
        <v>64</v>
      </c>
      <c r="E13" s="81" t="s">
        <v>42</v>
      </c>
      <c r="F13" s="52" t="s">
        <v>400</v>
      </c>
      <c r="G13" s="52" t="s">
        <v>360</v>
      </c>
      <c r="H13" s="52" t="s">
        <v>401</v>
      </c>
      <c r="I13" s="52" t="s">
        <v>382</v>
      </c>
      <c r="J13" s="52" t="s">
        <v>392</v>
      </c>
      <c r="K13" s="52" t="s">
        <v>383</v>
      </c>
      <c r="L13" s="52" t="s">
        <v>393</v>
      </c>
      <c r="M13" s="83" t="s">
        <v>144</v>
      </c>
      <c r="N13" s="83" t="s">
        <v>52</v>
      </c>
      <c r="O13" s="81" t="s">
        <v>54</v>
      </c>
      <c r="P13" s="52" t="s">
        <v>402</v>
      </c>
      <c r="Q13" s="83" t="s">
        <v>144</v>
      </c>
      <c r="R13" s="83" t="s">
        <v>52</v>
      </c>
      <c r="S13" s="81" t="s">
        <v>54</v>
      </c>
      <c r="T13" s="52" t="s">
        <v>403</v>
      </c>
      <c r="U13" s="81" t="s">
        <v>364</v>
      </c>
      <c r="V13" s="52" t="s">
        <v>347</v>
      </c>
      <c r="W13" s="52" t="s">
        <v>347</v>
      </c>
      <c r="X13" s="52" t="s">
        <v>347</v>
      </c>
      <c r="Y13" s="52" t="s">
        <v>347</v>
      </c>
      <c r="Z13" s="52" t="s">
        <v>347</v>
      </c>
      <c r="AA13" s="52" t="s">
        <v>404</v>
      </c>
      <c r="AB13" s="52" t="s">
        <v>394</v>
      </c>
      <c r="AC13" s="52" t="s">
        <v>405</v>
      </c>
      <c r="AD13" s="52" t="s">
        <v>406</v>
      </c>
      <c r="AE13" s="52" t="s">
        <v>407</v>
      </c>
      <c r="AF13" s="52" t="s">
        <v>408</v>
      </c>
      <c r="AG13" s="52" t="s">
        <v>396</v>
      </c>
      <c r="AH13" s="52" t="s">
        <v>409</v>
      </c>
      <c r="AI13" s="157">
        <v>43496</v>
      </c>
      <c r="AJ13" s="153" t="s">
        <v>348</v>
      </c>
      <c r="AK13" s="165" t="s">
        <v>385</v>
      </c>
      <c r="AL13" s="158">
        <v>43593</v>
      </c>
      <c r="AM13" s="155" t="s">
        <v>348</v>
      </c>
      <c r="AN13" s="65" t="s">
        <v>410</v>
      </c>
      <c r="AO13" s="158">
        <v>43755</v>
      </c>
      <c r="AP13" s="153" t="s">
        <v>377</v>
      </c>
      <c r="AQ13" s="68" t="s">
        <v>411</v>
      </c>
      <c r="AR13" s="158">
        <v>43917</v>
      </c>
      <c r="AS13" s="155" t="s">
        <v>375</v>
      </c>
      <c r="AT13" s="65" t="s">
        <v>412</v>
      </c>
      <c r="AU13" s="158">
        <v>44022</v>
      </c>
      <c r="AV13" s="153" t="s">
        <v>351</v>
      </c>
      <c r="AW13" s="68" t="s">
        <v>397</v>
      </c>
      <c r="AX13" s="158">
        <v>44084</v>
      </c>
      <c r="AY13" s="155" t="s">
        <v>352</v>
      </c>
      <c r="AZ13" s="65" t="s">
        <v>413</v>
      </c>
      <c r="BA13" s="158">
        <v>44169</v>
      </c>
      <c r="BB13" s="153" t="s">
        <v>414</v>
      </c>
      <c r="BC13" s="68" t="s">
        <v>415</v>
      </c>
      <c r="BD13" s="158">
        <v>44249</v>
      </c>
      <c r="BE13" s="155" t="s">
        <v>375</v>
      </c>
      <c r="BF13" s="65" t="s">
        <v>416</v>
      </c>
      <c r="BG13" s="158" t="s">
        <v>354</v>
      </c>
      <c r="BH13" s="153" t="s">
        <v>355</v>
      </c>
      <c r="BI13" s="68" t="s">
        <v>354</v>
      </c>
      <c r="BJ13" s="158" t="s">
        <v>354</v>
      </c>
      <c r="BK13" s="155" t="s">
        <v>355</v>
      </c>
      <c r="BL13" s="65" t="s">
        <v>354</v>
      </c>
      <c r="BM13" s="154" t="s">
        <v>354</v>
      </c>
      <c r="BN13" s="153" t="s">
        <v>355</v>
      </c>
      <c r="BO13" s="68" t="s">
        <v>354</v>
      </c>
      <c r="BP13" s="154" t="s">
        <v>354</v>
      </c>
      <c r="BQ13" s="155" t="s">
        <v>355</v>
      </c>
      <c r="BR13" s="70" t="s">
        <v>354</v>
      </c>
      <c r="BS13" s="125" t="str">
        <f>VLOOKUP(A13,Datos!$C$2:$AJ$25,34,0)</f>
        <v>Dirección de Contratación</v>
      </c>
      <c r="BU13" s="161" t="str">
        <f t="shared" si="0"/>
        <v/>
      </c>
      <c r="BV13" s="162" t="str">
        <f t="shared" si="1"/>
        <v/>
      </c>
      <c r="BW13" s="163" t="str">
        <f t="shared" si="2"/>
        <v/>
      </c>
      <c r="BX13" s="163" t="str">
        <f>IF(BW13="","",C13)</f>
        <v/>
      </c>
      <c r="BY13" s="163" t="str">
        <f>IF(BX13="","",CONCATENATE("Ajuste en ",VLOOKUP(BU13,AI13:BR13,(MATCH(BU13,AI13:BR13,0)+1))," del Mapa de riesgos de ",A13))</f>
        <v/>
      </c>
      <c r="BZ13" s="163" t="str">
        <f t="shared" si="3"/>
        <v/>
      </c>
    </row>
    <row r="14" spans="1:78" ht="409.5" customHeight="1" x14ac:dyDescent="0.2">
      <c r="A14" s="52" t="s">
        <v>309</v>
      </c>
      <c r="B14" s="84" t="s">
        <v>417</v>
      </c>
      <c r="C14" s="53" t="s">
        <v>418</v>
      </c>
      <c r="D14" s="81" t="s">
        <v>64</v>
      </c>
      <c r="E14" s="81" t="s">
        <v>42</v>
      </c>
      <c r="F14" s="52" t="s">
        <v>419</v>
      </c>
      <c r="G14" s="52" t="s">
        <v>420</v>
      </c>
      <c r="H14" s="52" t="s">
        <v>421</v>
      </c>
      <c r="I14" s="52" t="s">
        <v>382</v>
      </c>
      <c r="J14" s="52" t="s">
        <v>392</v>
      </c>
      <c r="K14" s="52" t="s">
        <v>383</v>
      </c>
      <c r="L14" s="52" t="s">
        <v>384</v>
      </c>
      <c r="M14" s="83" t="s">
        <v>144</v>
      </c>
      <c r="N14" s="83" t="s">
        <v>52</v>
      </c>
      <c r="O14" s="81" t="s">
        <v>54</v>
      </c>
      <c r="P14" s="52" t="s">
        <v>422</v>
      </c>
      <c r="Q14" s="83" t="s">
        <v>144</v>
      </c>
      <c r="R14" s="83" t="s">
        <v>52</v>
      </c>
      <c r="S14" s="81" t="s">
        <v>54</v>
      </c>
      <c r="T14" s="52" t="s">
        <v>423</v>
      </c>
      <c r="U14" s="81" t="s">
        <v>364</v>
      </c>
      <c r="V14" s="52" t="s">
        <v>347</v>
      </c>
      <c r="W14" s="52" t="s">
        <v>347</v>
      </c>
      <c r="X14" s="52" t="s">
        <v>347</v>
      </c>
      <c r="Y14" s="52" t="s">
        <v>347</v>
      </c>
      <c r="Z14" s="52" t="s">
        <v>347</v>
      </c>
      <c r="AA14" s="52" t="s">
        <v>424</v>
      </c>
      <c r="AB14" s="52" t="s">
        <v>425</v>
      </c>
      <c r="AC14" s="52" t="s">
        <v>426</v>
      </c>
      <c r="AD14" s="52" t="s">
        <v>427</v>
      </c>
      <c r="AE14" s="52" t="s">
        <v>428</v>
      </c>
      <c r="AF14" s="52" t="s">
        <v>429</v>
      </c>
      <c r="AG14" s="52" t="s">
        <v>396</v>
      </c>
      <c r="AH14" s="52" t="s">
        <v>430</v>
      </c>
      <c r="AI14" s="157">
        <v>43496</v>
      </c>
      <c r="AJ14" s="153" t="s">
        <v>348</v>
      </c>
      <c r="AK14" s="165" t="s">
        <v>385</v>
      </c>
      <c r="AL14" s="158">
        <v>43594</v>
      </c>
      <c r="AM14" s="155" t="s">
        <v>348</v>
      </c>
      <c r="AN14" s="65" t="s">
        <v>410</v>
      </c>
      <c r="AO14" s="158">
        <v>43917</v>
      </c>
      <c r="AP14" s="153" t="s">
        <v>375</v>
      </c>
      <c r="AQ14" s="68" t="s">
        <v>431</v>
      </c>
      <c r="AR14" s="158">
        <v>44022</v>
      </c>
      <c r="AS14" s="155" t="s">
        <v>351</v>
      </c>
      <c r="AT14" s="65" t="s">
        <v>397</v>
      </c>
      <c r="AU14" s="158">
        <v>44169</v>
      </c>
      <c r="AV14" s="153" t="s">
        <v>377</v>
      </c>
      <c r="AW14" s="68" t="s">
        <v>432</v>
      </c>
      <c r="AX14" s="158">
        <v>44249</v>
      </c>
      <c r="AY14" s="155" t="s">
        <v>353</v>
      </c>
      <c r="AZ14" s="65" t="s">
        <v>433</v>
      </c>
      <c r="BA14" s="158">
        <v>44449</v>
      </c>
      <c r="BB14" s="153" t="s">
        <v>351</v>
      </c>
      <c r="BC14" s="68" t="s">
        <v>434</v>
      </c>
      <c r="BD14" s="158" t="s">
        <v>354</v>
      </c>
      <c r="BE14" s="155" t="s">
        <v>355</v>
      </c>
      <c r="BF14" s="65" t="s">
        <v>354</v>
      </c>
      <c r="BG14" s="158" t="s">
        <v>354</v>
      </c>
      <c r="BH14" s="153" t="s">
        <v>355</v>
      </c>
      <c r="BI14" s="68" t="s">
        <v>354</v>
      </c>
      <c r="BJ14" s="158" t="s">
        <v>354</v>
      </c>
      <c r="BK14" s="155" t="s">
        <v>355</v>
      </c>
      <c r="BL14" s="65" t="s">
        <v>354</v>
      </c>
      <c r="BM14" s="154" t="s">
        <v>354</v>
      </c>
      <c r="BN14" s="153" t="s">
        <v>355</v>
      </c>
      <c r="BO14" s="68" t="s">
        <v>354</v>
      </c>
      <c r="BP14" s="154" t="s">
        <v>354</v>
      </c>
      <c r="BQ14" s="155" t="s">
        <v>355</v>
      </c>
      <c r="BR14" s="70" t="s">
        <v>354</v>
      </c>
      <c r="BS14" s="125" t="str">
        <f>VLOOKUP(A14,Datos!$C$2:$AJ$25,34,0)</f>
        <v>Dirección de Contratación</v>
      </c>
      <c r="BU14" s="161" t="str">
        <f t="shared" si="0"/>
        <v/>
      </c>
      <c r="BV14" s="162" t="str">
        <f t="shared" si="1"/>
        <v/>
      </c>
      <c r="BW14" s="163" t="str">
        <f t="shared" si="2"/>
        <v/>
      </c>
      <c r="BX14" s="163" t="str">
        <f>IF(BW14="","",C14)</f>
        <v/>
      </c>
      <c r="BY14" s="163" t="str">
        <f>IF(BX14="","",CONCATENATE("Ajuste en ",VLOOKUP(BU14,AI14:BR14,(MATCH(BU14,AI14:BR14,0)+1))," del Mapa de riesgos de ",A14))</f>
        <v/>
      </c>
      <c r="BZ14" s="163" t="str">
        <f t="shared" si="3"/>
        <v/>
      </c>
    </row>
    <row r="15" spans="1:78" ht="409.5" customHeight="1" x14ac:dyDescent="0.2">
      <c r="A15" s="52" t="s">
        <v>310</v>
      </c>
      <c r="B15" s="84" t="s">
        <v>436</v>
      </c>
      <c r="C15" s="53" t="s">
        <v>437</v>
      </c>
      <c r="D15" s="81" t="s">
        <v>64</v>
      </c>
      <c r="E15" s="81" t="s">
        <v>42</v>
      </c>
      <c r="F15" s="52" t="s">
        <v>438</v>
      </c>
      <c r="G15" s="52" t="s">
        <v>439</v>
      </c>
      <c r="H15" s="52" t="s">
        <v>440</v>
      </c>
      <c r="I15" s="52" t="s">
        <v>382</v>
      </c>
      <c r="J15" s="52" t="s">
        <v>344</v>
      </c>
      <c r="K15" s="52" t="s">
        <v>383</v>
      </c>
      <c r="L15" s="52" t="s">
        <v>384</v>
      </c>
      <c r="M15" s="83" t="s">
        <v>144</v>
      </c>
      <c r="N15" s="83" t="s">
        <v>79</v>
      </c>
      <c r="O15" s="81" t="s">
        <v>81</v>
      </c>
      <c r="P15" s="52" t="s">
        <v>441</v>
      </c>
      <c r="Q15" s="83" t="s">
        <v>144</v>
      </c>
      <c r="R15" s="83" t="s">
        <v>79</v>
      </c>
      <c r="S15" s="81" t="s">
        <v>81</v>
      </c>
      <c r="T15" s="52" t="s">
        <v>442</v>
      </c>
      <c r="U15" s="81" t="s">
        <v>364</v>
      </c>
      <c r="V15" s="52" t="s">
        <v>347</v>
      </c>
      <c r="W15" s="52" t="s">
        <v>347</v>
      </c>
      <c r="X15" s="52" t="s">
        <v>347</v>
      </c>
      <c r="Y15" s="52" t="s">
        <v>347</v>
      </c>
      <c r="Z15" s="52" t="s">
        <v>347</v>
      </c>
      <c r="AA15" s="52" t="s">
        <v>443</v>
      </c>
      <c r="AB15" s="52" t="s">
        <v>444</v>
      </c>
      <c r="AC15" s="52" t="s">
        <v>445</v>
      </c>
      <c r="AD15" s="52" t="s">
        <v>446</v>
      </c>
      <c r="AE15" s="52" t="s">
        <v>447</v>
      </c>
      <c r="AF15" s="52" t="s">
        <v>448</v>
      </c>
      <c r="AG15" s="52" t="s">
        <v>449</v>
      </c>
      <c r="AH15" s="52" t="s">
        <v>450</v>
      </c>
      <c r="AI15" s="157">
        <v>43353</v>
      </c>
      <c r="AJ15" s="153" t="s">
        <v>348</v>
      </c>
      <c r="AK15" s="165" t="s">
        <v>435</v>
      </c>
      <c r="AL15" s="158">
        <v>43593</v>
      </c>
      <c r="AM15" s="155" t="s">
        <v>348</v>
      </c>
      <c r="AN15" s="65" t="s">
        <v>451</v>
      </c>
      <c r="AO15" s="158">
        <v>43763</v>
      </c>
      <c r="AP15" s="153" t="s">
        <v>387</v>
      </c>
      <c r="AQ15" s="68" t="s">
        <v>452</v>
      </c>
      <c r="AR15" s="158">
        <v>43895</v>
      </c>
      <c r="AS15" s="155" t="s">
        <v>453</v>
      </c>
      <c r="AT15" s="65" t="s">
        <v>454</v>
      </c>
      <c r="AU15" s="158">
        <v>44074</v>
      </c>
      <c r="AV15" s="153" t="s">
        <v>353</v>
      </c>
      <c r="AW15" s="68" t="s">
        <v>455</v>
      </c>
      <c r="AX15" s="158">
        <v>44167</v>
      </c>
      <c r="AY15" s="155" t="s">
        <v>377</v>
      </c>
      <c r="AZ15" s="65" t="s">
        <v>456</v>
      </c>
      <c r="BA15" s="158">
        <v>44245</v>
      </c>
      <c r="BB15" s="153" t="s">
        <v>388</v>
      </c>
      <c r="BC15" s="68" t="s">
        <v>457</v>
      </c>
      <c r="BD15" s="158">
        <v>44293</v>
      </c>
      <c r="BE15" s="155" t="s">
        <v>387</v>
      </c>
      <c r="BF15" s="65" t="s">
        <v>458</v>
      </c>
      <c r="BG15" s="158" t="s">
        <v>354</v>
      </c>
      <c r="BH15" s="153" t="s">
        <v>355</v>
      </c>
      <c r="BI15" s="68" t="s">
        <v>354</v>
      </c>
      <c r="BJ15" s="158" t="s">
        <v>354</v>
      </c>
      <c r="BK15" s="155" t="s">
        <v>355</v>
      </c>
      <c r="BL15" s="65" t="s">
        <v>354</v>
      </c>
      <c r="BM15" s="154" t="s">
        <v>354</v>
      </c>
      <c r="BN15" s="153" t="s">
        <v>355</v>
      </c>
      <c r="BO15" s="68" t="s">
        <v>354</v>
      </c>
      <c r="BP15" s="154" t="s">
        <v>354</v>
      </c>
      <c r="BQ15" s="155" t="s">
        <v>355</v>
      </c>
      <c r="BR15" s="70" t="s">
        <v>354</v>
      </c>
      <c r="BS15" s="125" t="str">
        <f>VLOOKUP(A15,Datos!$C$2:$AJ$25,34,0)</f>
        <v>Oficina de Control Interno Disciplinario</v>
      </c>
      <c r="BU15" s="161" t="str">
        <f t="shared" si="0"/>
        <v/>
      </c>
      <c r="BV15" s="162" t="str">
        <f t="shared" si="1"/>
        <v/>
      </c>
      <c r="BW15" s="163" t="str">
        <f t="shared" si="2"/>
        <v/>
      </c>
      <c r="BX15" s="163" t="str">
        <f>IF(BW15="","",C15)</f>
        <v/>
      </c>
      <c r="BY15" s="163" t="str">
        <f>IF(BX15="","",CONCATENATE("Ajuste en ",VLOOKUP(BU15,AI15:BR15,(MATCH(BU15,AI15:BR15,0)+1))," del Mapa de riesgos de ",A15))</f>
        <v/>
      </c>
      <c r="BZ15" s="163" t="str">
        <f t="shared" si="3"/>
        <v/>
      </c>
    </row>
    <row r="16" spans="1:78" ht="409.5" customHeight="1" x14ac:dyDescent="0.2">
      <c r="A16" s="52" t="s">
        <v>159</v>
      </c>
      <c r="B16" s="84" t="s">
        <v>462</v>
      </c>
      <c r="C16" s="53" t="s">
        <v>465</v>
      </c>
      <c r="D16" s="81" t="s">
        <v>64</v>
      </c>
      <c r="E16" s="81" t="s">
        <v>136</v>
      </c>
      <c r="F16" s="52" t="s">
        <v>466</v>
      </c>
      <c r="G16" s="52" t="s">
        <v>467</v>
      </c>
      <c r="H16" s="52" t="s">
        <v>468</v>
      </c>
      <c r="I16" s="52" t="s">
        <v>382</v>
      </c>
      <c r="J16" s="52" t="s">
        <v>391</v>
      </c>
      <c r="K16" s="52" t="s">
        <v>383</v>
      </c>
      <c r="L16" s="52" t="s">
        <v>384</v>
      </c>
      <c r="M16" s="83" t="s">
        <v>144</v>
      </c>
      <c r="N16" s="83" t="s">
        <v>104</v>
      </c>
      <c r="O16" s="81" t="s">
        <v>105</v>
      </c>
      <c r="P16" s="52" t="s">
        <v>469</v>
      </c>
      <c r="Q16" s="83" t="s">
        <v>144</v>
      </c>
      <c r="R16" s="83" t="s">
        <v>104</v>
      </c>
      <c r="S16" s="81" t="s">
        <v>105</v>
      </c>
      <c r="T16" s="52" t="s">
        <v>470</v>
      </c>
      <c r="U16" s="81" t="s">
        <v>364</v>
      </c>
      <c r="V16" s="52" t="s">
        <v>347</v>
      </c>
      <c r="W16" s="52" t="s">
        <v>347</v>
      </c>
      <c r="X16" s="52" t="s">
        <v>347</v>
      </c>
      <c r="Y16" s="52" t="s">
        <v>347</v>
      </c>
      <c r="Z16" s="52" t="s">
        <v>347</v>
      </c>
      <c r="AA16" s="52" t="s">
        <v>471</v>
      </c>
      <c r="AB16" s="52" t="s">
        <v>472</v>
      </c>
      <c r="AC16" s="52" t="s">
        <v>473</v>
      </c>
      <c r="AD16" s="52" t="s">
        <v>474</v>
      </c>
      <c r="AE16" s="52" t="s">
        <v>475</v>
      </c>
      <c r="AF16" s="52" t="s">
        <v>476</v>
      </c>
      <c r="AG16" s="52" t="s">
        <v>477</v>
      </c>
      <c r="AH16" s="52" t="s">
        <v>478</v>
      </c>
      <c r="AI16" s="157">
        <v>43496</v>
      </c>
      <c r="AJ16" s="153" t="s">
        <v>348</v>
      </c>
      <c r="AK16" s="165" t="s">
        <v>385</v>
      </c>
      <c r="AL16" s="158">
        <v>43594</v>
      </c>
      <c r="AM16" s="155" t="s">
        <v>348</v>
      </c>
      <c r="AN16" s="65" t="s">
        <v>459</v>
      </c>
      <c r="AO16" s="158">
        <v>43998</v>
      </c>
      <c r="AP16" s="153" t="s">
        <v>348</v>
      </c>
      <c r="AQ16" s="68" t="s">
        <v>479</v>
      </c>
      <c r="AR16" s="158">
        <v>44076</v>
      </c>
      <c r="AS16" s="155" t="s">
        <v>353</v>
      </c>
      <c r="AT16" s="65" t="s">
        <v>464</v>
      </c>
      <c r="AU16" s="158">
        <v>44168</v>
      </c>
      <c r="AV16" s="153" t="s">
        <v>348</v>
      </c>
      <c r="AW16" s="68" t="s">
        <v>463</v>
      </c>
      <c r="AX16" s="158">
        <v>44250</v>
      </c>
      <c r="AY16" s="155" t="s">
        <v>461</v>
      </c>
      <c r="AZ16" s="65" t="s">
        <v>480</v>
      </c>
      <c r="BA16" s="158" t="s">
        <v>354</v>
      </c>
      <c r="BB16" s="153" t="s">
        <v>355</v>
      </c>
      <c r="BC16" s="68" t="s">
        <v>354</v>
      </c>
      <c r="BD16" s="158" t="s">
        <v>354</v>
      </c>
      <c r="BE16" s="155" t="s">
        <v>355</v>
      </c>
      <c r="BF16" s="65" t="s">
        <v>354</v>
      </c>
      <c r="BG16" s="158" t="s">
        <v>354</v>
      </c>
      <c r="BH16" s="153" t="s">
        <v>355</v>
      </c>
      <c r="BI16" s="68" t="s">
        <v>354</v>
      </c>
      <c r="BJ16" s="158" t="s">
        <v>354</v>
      </c>
      <c r="BK16" s="155" t="s">
        <v>355</v>
      </c>
      <c r="BL16" s="65" t="s">
        <v>354</v>
      </c>
      <c r="BM16" s="154" t="s">
        <v>354</v>
      </c>
      <c r="BN16" s="153" t="s">
        <v>355</v>
      </c>
      <c r="BO16" s="68" t="s">
        <v>354</v>
      </c>
      <c r="BP16" s="154" t="s">
        <v>354</v>
      </c>
      <c r="BQ16" s="155" t="s">
        <v>355</v>
      </c>
      <c r="BR16" s="70" t="s">
        <v>354</v>
      </c>
      <c r="BS16" s="125" t="str">
        <f>VLOOKUP(A16,Datos!$C$2:$AJ$25,34,0)</f>
        <v>Subdirección de Imprenta Distrital</v>
      </c>
      <c r="BU16" s="161" t="str">
        <f t="shared" si="0"/>
        <v/>
      </c>
      <c r="BV16" s="162" t="str">
        <f t="shared" si="1"/>
        <v/>
      </c>
      <c r="BW16" s="163" t="str">
        <f t="shared" si="2"/>
        <v/>
      </c>
      <c r="BX16" s="163" t="str">
        <f>IF(BW16="","",C16)</f>
        <v/>
      </c>
      <c r="BY16" s="163" t="str">
        <f>IF(BX16="","",CONCATENATE("Ajuste en ",VLOOKUP(BU16,AI16:BR16,(MATCH(BU16,AI16:BR16,0)+1))," del Mapa de riesgos de ",A16))</f>
        <v/>
      </c>
      <c r="BZ16" s="163" t="str">
        <f t="shared" si="3"/>
        <v/>
      </c>
    </row>
    <row r="17" spans="1:78" ht="409.5" customHeight="1" x14ac:dyDescent="0.2">
      <c r="A17" s="52" t="s">
        <v>159</v>
      </c>
      <c r="B17" s="84" t="s">
        <v>462</v>
      </c>
      <c r="C17" s="53" t="s">
        <v>481</v>
      </c>
      <c r="D17" s="81" t="s">
        <v>64</v>
      </c>
      <c r="E17" s="81" t="s">
        <v>152</v>
      </c>
      <c r="F17" s="52" t="s">
        <v>482</v>
      </c>
      <c r="G17" s="52" t="s">
        <v>467</v>
      </c>
      <c r="H17" s="52" t="s">
        <v>483</v>
      </c>
      <c r="I17" s="52" t="s">
        <v>382</v>
      </c>
      <c r="J17" s="52" t="s">
        <v>344</v>
      </c>
      <c r="K17" s="52" t="s">
        <v>383</v>
      </c>
      <c r="L17" s="52" t="s">
        <v>384</v>
      </c>
      <c r="M17" s="83" t="s">
        <v>144</v>
      </c>
      <c r="N17" s="83" t="s">
        <v>104</v>
      </c>
      <c r="O17" s="81" t="s">
        <v>105</v>
      </c>
      <c r="P17" s="52" t="s">
        <v>469</v>
      </c>
      <c r="Q17" s="83" t="s">
        <v>144</v>
      </c>
      <c r="R17" s="83" t="s">
        <v>104</v>
      </c>
      <c r="S17" s="81" t="s">
        <v>105</v>
      </c>
      <c r="T17" s="52" t="s">
        <v>484</v>
      </c>
      <c r="U17" s="81" t="s">
        <v>364</v>
      </c>
      <c r="V17" s="52" t="s">
        <v>347</v>
      </c>
      <c r="W17" s="52" t="s">
        <v>347</v>
      </c>
      <c r="X17" s="52" t="s">
        <v>347</v>
      </c>
      <c r="Y17" s="52" t="s">
        <v>347</v>
      </c>
      <c r="Z17" s="52" t="s">
        <v>347</v>
      </c>
      <c r="AA17" s="52" t="s">
        <v>485</v>
      </c>
      <c r="AB17" s="52" t="s">
        <v>486</v>
      </c>
      <c r="AC17" s="52" t="s">
        <v>487</v>
      </c>
      <c r="AD17" s="52" t="s">
        <v>488</v>
      </c>
      <c r="AE17" s="52" t="s">
        <v>489</v>
      </c>
      <c r="AF17" s="52" t="s">
        <v>490</v>
      </c>
      <c r="AG17" s="52" t="s">
        <v>477</v>
      </c>
      <c r="AH17" s="52" t="s">
        <v>491</v>
      </c>
      <c r="AI17" s="157">
        <v>43496</v>
      </c>
      <c r="AJ17" s="153" t="s">
        <v>348</v>
      </c>
      <c r="AK17" s="165" t="s">
        <v>385</v>
      </c>
      <c r="AL17" s="158">
        <v>43594</v>
      </c>
      <c r="AM17" s="155" t="s">
        <v>348</v>
      </c>
      <c r="AN17" s="65" t="s">
        <v>459</v>
      </c>
      <c r="AO17" s="158">
        <v>43998</v>
      </c>
      <c r="AP17" s="153" t="s">
        <v>348</v>
      </c>
      <c r="AQ17" s="68" t="s">
        <v>479</v>
      </c>
      <c r="AR17" s="158">
        <v>44076</v>
      </c>
      <c r="AS17" s="155" t="s">
        <v>352</v>
      </c>
      <c r="AT17" s="65" t="s">
        <v>460</v>
      </c>
      <c r="AU17" s="158">
        <v>44168</v>
      </c>
      <c r="AV17" s="153" t="s">
        <v>395</v>
      </c>
      <c r="AW17" s="68" t="s">
        <v>463</v>
      </c>
      <c r="AX17" s="158">
        <v>44250</v>
      </c>
      <c r="AY17" s="155" t="s">
        <v>461</v>
      </c>
      <c r="AZ17" s="65" t="s">
        <v>492</v>
      </c>
      <c r="BA17" s="158" t="s">
        <v>354</v>
      </c>
      <c r="BB17" s="153" t="s">
        <v>355</v>
      </c>
      <c r="BC17" s="68" t="s">
        <v>354</v>
      </c>
      <c r="BD17" s="158" t="s">
        <v>354</v>
      </c>
      <c r="BE17" s="155" t="s">
        <v>355</v>
      </c>
      <c r="BF17" s="65" t="s">
        <v>354</v>
      </c>
      <c r="BG17" s="158" t="s">
        <v>354</v>
      </c>
      <c r="BH17" s="153" t="s">
        <v>355</v>
      </c>
      <c r="BI17" s="68" t="s">
        <v>354</v>
      </c>
      <c r="BJ17" s="158" t="s">
        <v>354</v>
      </c>
      <c r="BK17" s="155" t="s">
        <v>355</v>
      </c>
      <c r="BL17" s="65" t="s">
        <v>354</v>
      </c>
      <c r="BM17" s="154" t="s">
        <v>354</v>
      </c>
      <c r="BN17" s="153" t="s">
        <v>355</v>
      </c>
      <c r="BO17" s="68" t="s">
        <v>354</v>
      </c>
      <c r="BP17" s="154" t="s">
        <v>354</v>
      </c>
      <c r="BQ17" s="155" t="s">
        <v>355</v>
      </c>
      <c r="BR17" s="70" t="s">
        <v>354</v>
      </c>
      <c r="BS17" s="125" t="str">
        <f>VLOOKUP(A17,Datos!$C$2:$AJ$25,34,0)</f>
        <v>Subdirección de Imprenta Distrital</v>
      </c>
      <c r="BU17" s="161" t="str">
        <f t="shared" si="0"/>
        <v/>
      </c>
      <c r="BV17" s="162" t="str">
        <f t="shared" si="1"/>
        <v/>
      </c>
      <c r="BW17" s="163" t="str">
        <f t="shared" si="2"/>
        <v/>
      </c>
      <c r="BX17" s="163" t="str">
        <f>IF(BW17="","",C17)</f>
        <v/>
      </c>
      <c r="BY17" s="163" t="str">
        <f>IF(BX17="","",CONCATENATE("Ajuste en ",VLOOKUP(BU17,AI17:BR17,(MATCH(BU17,AI17:BR17,0)+1))," del Mapa de riesgos de ",A17))</f>
        <v/>
      </c>
      <c r="BZ17" s="163" t="str">
        <f t="shared" si="3"/>
        <v/>
      </c>
    </row>
    <row r="18" spans="1:78" ht="409.5" customHeight="1" x14ac:dyDescent="0.2">
      <c r="A18" s="52" t="s">
        <v>169</v>
      </c>
      <c r="B18" s="84" t="s">
        <v>501</v>
      </c>
      <c r="C18" s="53" t="s">
        <v>502</v>
      </c>
      <c r="D18" s="81" t="s">
        <v>64</v>
      </c>
      <c r="E18" s="81" t="s">
        <v>92</v>
      </c>
      <c r="F18" s="52" t="s">
        <v>503</v>
      </c>
      <c r="G18" s="52" t="s">
        <v>504</v>
      </c>
      <c r="H18" s="52" t="s">
        <v>505</v>
      </c>
      <c r="I18" s="52" t="s">
        <v>343</v>
      </c>
      <c r="J18" s="52" t="s">
        <v>344</v>
      </c>
      <c r="K18" s="52" t="s">
        <v>383</v>
      </c>
      <c r="L18" s="52" t="s">
        <v>384</v>
      </c>
      <c r="M18" s="83" t="s">
        <v>144</v>
      </c>
      <c r="N18" s="83" t="s">
        <v>79</v>
      </c>
      <c r="O18" s="81" t="s">
        <v>81</v>
      </c>
      <c r="P18" s="52" t="s">
        <v>506</v>
      </c>
      <c r="Q18" s="83" t="s">
        <v>144</v>
      </c>
      <c r="R18" s="83" t="s">
        <v>79</v>
      </c>
      <c r="S18" s="81" t="s">
        <v>81</v>
      </c>
      <c r="T18" s="52" t="s">
        <v>507</v>
      </c>
      <c r="U18" s="81" t="s">
        <v>364</v>
      </c>
      <c r="V18" s="52" t="s">
        <v>347</v>
      </c>
      <c r="W18" s="52" t="s">
        <v>347</v>
      </c>
      <c r="X18" s="52" t="s">
        <v>347</v>
      </c>
      <c r="Y18" s="52" t="s">
        <v>347</v>
      </c>
      <c r="Z18" s="52" t="s">
        <v>347</v>
      </c>
      <c r="AA18" s="52" t="s">
        <v>508</v>
      </c>
      <c r="AB18" s="52" t="s">
        <v>493</v>
      </c>
      <c r="AC18" s="52" t="s">
        <v>509</v>
      </c>
      <c r="AD18" s="52" t="s">
        <v>494</v>
      </c>
      <c r="AE18" s="52" t="s">
        <v>510</v>
      </c>
      <c r="AF18" s="52" t="s">
        <v>511</v>
      </c>
      <c r="AG18" s="52" t="s">
        <v>512</v>
      </c>
      <c r="AH18" s="52" t="s">
        <v>513</v>
      </c>
      <c r="AI18" s="157">
        <v>43593</v>
      </c>
      <c r="AJ18" s="153" t="s">
        <v>348</v>
      </c>
      <c r="AK18" s="165" t="s">
        <v>514</v>
      </c>
      <c r="AL18" s="158">
        <v>43784</v>
      </c>
      <c r="AM18" s="155" t="s">
        <v>348</v>
      </c>
      <c r="AN18" s="65" t="s">
        <v>515</v>
      </c>
      <c r="AO18" s="158">
        <v>43895</v>
      </c>
      <c r="AP18" s="153" t="s">
        <v>453</v>
      </c>
      <c r="AQ18" s="68" t="s">
        <v>516</v>
      </c>
      <c r="AR18" s="158">
        <v>44062</v>
      </c>
      <c r="AS18" s="155" t="s">
        <v>350</v>
      </c>
      <c r="AT18" s="65" t="s">
        <v>496</v>
      </c>
      <c r="AU18" s="158">
        <v>44169</v>
      </c>
      <c r="AV18" s="153" t="s">
        <v>379</v>
      </c>
      <c r="AW18" s="68" t="s">
        <v>497</v>
      </c>
      <c r="AX18" s="158">
        <v>44246</v>
      </c>
      <c r="AY18" s="155" t="s">
        <v>388</v>
      </c>
      <c r="AZ18" s="65" t="s">
        <v>517</v>
      </c>
      <c r="BA18" s="158">
        <v>44442</v>
      </c>
      <c r="BB18" s="153" t="s">
        <v>387</v>
      </c>
      <c r="BC18" s="68" t="s">
        <v>498</v>
      </c>
      <c r="BD18" s="158">
        <v>44447</v>
      </c>
      <c r="BE18" s="155" t="s">
        <v>377</v>
      </c>
      <c r="BF18" s="65" t="s">
        <v>499</v>
      </c>
      <c r="BG18" s="158" t="s">
        <v>354</v>
      </c>
      <c r="BH18" s="153" t="s">
        <v>355</v>
      </c>
      <c r="BI18" s="68" t="s">
        <v>354</v>
      </c>
      <c r="BJ18" s="158" t="s">
        <v>354</v>
      </c>
      <c r="BK18" s="155" t="s">
        <v>355</v>
      </c>
      <c r="BL18" s="65" t="s">
        <v>354</v>
      </c>
      <c r="BM18" s="154" t="s">
        <v>354</v>
      </c>
      <c r="BN18" s="153" t="s">
        <v>355</v>
      </c>
      <c r="BO18" s="68" t="s">
        <v>354</v>
      </c>
      <c r="BP18" s="154" t="s">
        <v>354</v>
      </c>
      <c r="BQ18" s="155" t="s">
        <v>355</v>
      </c>
      <c r="BR18" s="70" t="s">
        <v>354</v>
      </c>
      <c r="BS18" s="125" t="str">
        <f>VLOOKUP(A18,Datos!$C$2:$AJ$25,34,0)</f>
        <v>Oficina de Tecnologías de la Información y las Comunicaciones</v>
      </c>
      <c r="BU18" s="161" t="str">
        <f t="shared" si="0"/>
        <v/>
      </c>
      <c r="BV18" s="162" t="str">
        <f t="shared" si="1"/>
        <v/>
      </c>
      <c r="BW18" s="163" t="str">
        <f t="shared" si="2"/>
        <v/>
      </c>
      <c r="BX18" s="163" t="str">
        <f>IF(BW18="","",C18)</f>
        <v/>
      </c>
      <c r="BY18" s="163" t="str">
        <f>IF(BX18="","",CONCATENATE("Ajuste en ",VLOOKUP(BU18,AI18:BR18,(MATCH(BU18,AI18:BR18,0)+1))," del Mapa de riesgos de ",A18))</f>
        <v/>
      </c>
      <c r="BZ18" s="163" t="str">
        <f t="shared" si="3"/>
        <v/>
      </c>
    </row>
    <row r="19" spans="1:78" ht="409.5" customHeight="1" x14ac:dyDescent="0.2">
      <c r="A19" s="52" t="s">
        <v>311</v>
      </c>
      <c r="B19" s="84" t="s">
        <v>518</v>
      </c>
      <c r="C19" s="53" t="s">
        <v>519</v>
      </c>
      <c r="D19" s="81" t="s">
        <v>64</v>
      </c>
      <c r="E19" s="81" t="s">
        <v>42</v>
      </c>
      <c r="F19" s="52" t="s">
        <v>520</v>
      </c>
      <c r="G19" s="52" t="s">
        <v>360</v>
      </c>
      <c r="H19" s="52" t="s">
        <v>521</v>
      </c>
      <c r="I19" s="52" t="s">
        <v>382</v>
      </c>
      <c r="J19" s="52" t="s">
        <v>344</v>
      </c>
      <c r="K19" s="52" t="s">
        <v>383</v>
      </c>
      <c r="L19" s="52" t="s">
        <v>384</v>
      </c>
      <c r="M19" s="83" t="s">
        <v>144</v>
      </c>
      <c r="N19" s="83" t="s">
        <v>79</v>
      </c>
      <c r="O19" s="81" t="s">
        <v>81</v>
      </c>
      <c r="P19" s="52" t="s">
        <v>522</v>
      </c>
      <c r="Q19" s="83" t="s">
        <v>144</v>
      </c>
      <c r="R19" s="83" t="s">
        <v>79</v>
      </c>
      <c r="S19" s="81" t="s">
        <v>81</v>
      </c>
      <c r="T19" s="52" t="s">
        <v>523</v>
      </c>
      <c r="U19" s="81" t="s">
        <v>364</v>
      </c>
      <c r="V19" s="52" t="s">
        <v>347</v>
      </c>
      <c r="W19" s="52" t="s">
        <v>347</v>
      </c>
      <c r="X19" s="52" t="s">
        <v>347</v>
      </c>
      <c r="Y19" s="52" t="s">
        <v>347</v>
      </c>
      <c r="Z19" s="52" t="s">
        <v>347</v>
      </c>
      <c r="AA19" s="52" t="s">
        <v>524</v>
      </c>
      <c r="AB19" s="52" t="s">
        <v>525</v>
      </c>
      <c r="AC19" s="52" t="s">
        <v>526</v>
      </c>
      <c r="AD19" s="52" t="s">
        <v>527</v>
      </c>
      <c r="AE19" s="52" t="s">
        <v>528</v>
      </c>
      <c r="AF19" s="52" t="s">
        <v>529</v>
      </c>
      <c r="AG19" s="52" t="s">
        <v>530</v>
      </c>
      <c r="AH19" s="52" t="s">
        <v>531</v>
      </c>
      <c r="AI19" s="157">
        <v>43496</v>
      </c>
      <c r="AJ19" s="153" t="s">
        <v>348</v>
      </c>
      <c r="AK19" s="165" t="s">
        <v>500</v>
      </c>
      <c r="AL19" s="158">
        <v>43594</v>
      </c>
      <c r="AM19" s="155" t="s">
        <v>348</v>
      </c>
      <c r="AN19" s="65" t="s">
        <v>532</v>
      </c>
      <c r="AO19" s="158">
        <v>43902</v>
      </c>
      <c r="AP19" s="153" t="s">
        <v>453</v>
      </c>
      <c r="AQ19" s="68" t="s">
        <v>454</v>
      </c>
      <c r="AR19" s="158">
        <v>44075</v>
      </c>
      <c r="AS19" s="155" t="s">
        <v>353</v>
      </c>
      <c r="AT19" s="65" t="s">
        <v>533</v>
      </c>
      <c r="AU19" s="158">
        <v>44167</v>
      </c>
      <c r="AV19" s="153" t="s">
        <v>377</v>
      </c>
      <c r="AW19" s="68" t="s">
        <v>456</v>
      </c>
      <c r="AX19" s="158">
        <v>44246</v>
      </c>
      <c r="AY19" s="155" t="s">
        <v>388</v>
      </c>
      <c r="AZ19" s="65" t="s">
        <v>534</v>
      </c>
      <c r="BA19" s="158" t="s">
        <v>354</v>
      </c>
      <c r="BB19" s="153" t="s">
        <v>355</v>
      </c>
      <c r="BC19" s="68" t="s">
        <v>354</v>
      </c>
      <c r="BD19" s="158" t="s">
        <v>354</v>
      </c>
      <c r="BE19" s="155" t="s">
        <v>355</v>
      </c>
      <c r="BF19" s="65" t="s">
        <v>354</v>
      </c>
      <c r="BG19" s="158" t="s">
        <v>354</v>
      </c>
      <c r="BH19" s="153" t="s">
        <v>355</v>
      </c>
      <c r="BI19" s="68" t="s">
        <v>354</v>
      </c>
      <c r="BJ19" s="158" t="s">
        <v>354</v>
      </c>
      <c r="BK19" s="155" t="s">
        <v>355</v>
      </c>
      <c r="BL19" s="65" t="s">
        <v>354</v>
      </c>
      <c r="BM19" s="154" t="s">
        <v>354</v>
      </c>
      <c r="BN19" s="153" t="s">
        <v>355</v>
      </c>
      <c r="BO19" s="68" t="s">
        <v>354</v>
      </c>
      <c r="BP19" s="154" t="s">
        <v>354</v>
      </c>
      <c r="BQ19" s="155" t="s">
        <v>355</v>
      </c>
      <c r="BR19" s="70" t="s">
        <v>354</v>
      </c>
      <c r="BS19" s="125" t="str">
        <f>VLOOKUP(A19,Datos!$C$2:$AJ$25,34,0)</f>
        <v>Oficina de Control Interno</v>
      </c>
      <c r="BU19" s="161" t="str">
        <f t="shared" si="0"/>
        <v/>
      </c>
      <c r="BV19" s="162" t="str">
        <f t="shared" si="1"/>
        <v/>
      </c>
      <c r="BW19" s="163" t="str">
        <f t="shared" si="2"/>
        <v/>
      </c>
      <c r="BX19" s="163" t="str">
        <f>IF(BW19="","",C19)</f>
        <v/>
      </c>
      <c r="BY19" s="163" t="str">
        <f>IF(BX19="","",CONCATENATE("Ajuste en ",VLOOKUP(BU19,AI19:BR19,(MATCH(BU19,AI19:BR19,0)+1))," del Mapa de riesgos de ",A19))</f>
        <v/>
      </c>
      <c r="BZ19" s="163" t="str">
        <f t="shared" si="3"/>
        <v/>
      </c>
    </row>
    <row r="20" spans="1:78" ht="409.5" customHeight="1" x14ac:dyDescent="0.2">
      <c r="A20" s="52" t="s">
        <v>311</v>
      </c>
      <c r="B20" s="84" t="s">
        <v>518</v>
      </c>
      <c r="C20" s="53" t="s">
        <v>535</v>
      </c>
      <c r="D20" s="81" t="s">
        <v>64</v>
      </c>
      <c r="E20" s="81" t="s">
        <v>42</v>
      </c>
      <c r="F20" s="52" t="s">
        <v>536</v>
      </c>
      <c r="G20" s="52" t="s">
        <v>360</v>
      </c>
      <c r="H20" s="52" t="s">
        <v>537</v>
      </c>
      <c r="I20" s="52" t="s">
        <v>382</v>
      </c>
      <c r="J20" s="52" t="s">
        <v>344</v>
      </c>
      <c r="K20" s="52" t="s">
        <v>383</v>
      </c>
      <c r="L20" s="52" t="s">
        <v>384</v>
      </c>
      <c r="M20" s="83" t="s">
        <v>144</v>
      </c>
      <c r="N20" s="83" t="s">
        <v>79</v>
      </c>
      <c r="O20" s="81" t="s">
        <v>81</v>
      </c>
      <c r="P20" s="52" t="s">
        <v>522</v>
      </c>
      <c r="Q20" s="83" t="s">
        <v>144</v>
      </c>
      <c r="R20" s="83" t="s">
        <v>79</v>
      </c>
      <c r="S20" s="81" t="s">
        <v>81</v>
      </c>
      <c r="T20" s="52" t="s">
        <v>523</v>
      </c>
      <c r="U20" s="81" t="s">
        <v>364</v>
      </c>
      <c r="V20" s="52" t="s">
        <v>347</v>
      </c>
      <c r="W20" s="52" t="s">
        <v>347</v>
      </c>
      <c r="X20" s="52" t="s">
        <v>347</v>
      </c>
      <c r="Y20" s="52" t="s">
        <v>347</v>
      </c>
      <c r="Z20" s="52" t="s">
        <v>347</v>
      </c>
      <c r="AA20" s="52" t="s">
        <v>524</v>
      </c>
      <c r="AB20" s="52" t="s">
        <v>525</v>
      </c>
      <c r="AC20" s="52" t="s">
        <v>526</v>
      </c>
      <c r="AD20" s="52" t="s">
        <v>527</v>
      </c>
      <c r="AE20" s="52" t="s">
        <v>528</v>
      </c>
      <c r="AF20" s="52" t="s">
        <v>538</v>
      </c>
      <c r="AG20" s="52" t="s">
        <v>539</v>
      </c>
      <c r="AH20" s="52" t="s">
        <v>540</v>
      </c>
      <c r="AI20" s="157">
        <v>43496</v>
      </c>
      <c r="AJ20" s="153" t="s">
        <v>348</v>
      </c>
      <c r="AK20" s="165" t="s">
        <v>500</v>
      </c>
      <c r="AL20" s="158">
        <v>43594</v>
      </c>
      <c r="AM20" s="155" t="s">
        <v>348</v>
      </c>
      <c r="AN20" s="65" t="s">
        <v>532</v>
      </c>
      <c r="AO20" s="158">
        <v>43902</v>
      </c>
      <c r="AP20" s="153" t="s">
        <v>453</v>
      </c>
      <c r="AQ20" s="68" t="s">
        <v>454</v>
      </c>
      <c r="AR20" s="158">
        <v>44075</v>
      </c>
      <c r="AS20" s="155" t="s">
        <v>353</v>
      </c>
      <c r="AT20" s="65" t="s">
        <v>533</v>
      </c>
      <c r="AU20" s="158">
        <v>44167</v>
      </c>
      <c r="AV20" s="153" t="s">
        <v>377</v>
      </c>
      <c r="AW20" s="68" t="s">
        <v>456</v>
      </c>
      <c r="AX20" s="158">
        <v>44246</v>
      </c>
      <c r="AY20" s="155" t="s">
        <v>388</v>
      </c>
      <c r="AZ20" s="65" t="s">
        <v>534</v>
      </c>
      <c r="BA20" s="158" t="s">
        <v>354</v>
      </c>
      <c r="BB20" s="153" t="s">
        <v>355</v>
      </c>
      <c r="BC20" s="68" t="s">
        <v>354</v>
      </c>
      <c r="BD20" s="158" t="s">
        <v>354</v>
      </c>
      <c r="BE20" s="155" t="s">
        <v>355</v>
      </c>
      <c r="BF20" s="65" t="s">
        <v>354</v>
      </c>
      <c r="BG20" s="158" t="s">
        <v>354</v>
      </c>
      <c r="BH20" s="153" t="s">
        <v>355</v>
      </c>
      <c r="BI20" s="68" t="s">
        <v>354</v>
      </c>
      <c r="BJ20" s="158" t="s">
        <v>354</v>
      </c>
      <c r="BK20" s="155" t="s">
        <v>355</v>
      </c>
      <c r="BL20" s="65" t="s">
        <v>354</v>
      </c>
      <c r="BM20" s="154" t="s">
        <v>354</v>
      </c>
      <c r="BN20" s="153" t="s">
        <v>355</v>
      </c>
      <c r="BO20" s="68" t="s">
        <v>354</v>
      </c>
      <c r="BP20" s="154" t="s">
        <v>354</v>
      </c>
      <c r="BQ20" s="155" t="s">
        <v>355</v>
      </c>
      <c r="BR20" s="70" t="s">
        <v>354</v>
      </c>
      <c r="BS20" s="125" t="str">
        <f>VLOOKUP(A20,Datos!$C$2:$AJ$25,34,0)</f>
        <v>Oficina de Control Interno</v>
      </c>
      <c r="BU20" s="161" t="str">
        <f t="shared" si="0"/>
        <v/>
      </c>
      <c r="BV20" s="162" t="str">
        <f t="shared" si="1"/>
        <v/>
      </c>
      <c r="BW20" s="163" t="str">
        <f t="shared" si="2"/>
        <v/>
      </c>
      <c r="BX20" s="163" t="str">
        <f>IF(BW20="","",C20)</f>
        <v/>
      </c>
      <c r="BY20" s="163" t="str">
        <f>IF(BX20="","",CONCATENATE("Ajuste en ",VLOOKUP(BU20,AI20:BR20,(MATCH(BU20,AI20:BR20,0)+1))," del Mapa de riesgos de ",A20))</f>
        <v/>
      </c>
      <c r="BZ20" s="163" t="str">
        <f t="shared" si="3"/>
        <v/>
      </c>
    </row>
    <row r="21" spans="1:78" ht="409.5" x14ac:dyDescent="0.2">
      <c r="A21" s="52" t="s">
        <v>197</v>
      </c>
      <c r="B21" s="84" t="s">
        <v>543</v>
      </c>
      <c r="C21" s="53" t="s">
        <v>544</v>
      </c>
      <c r="D21" s="81" t="s">
        <v>64</v>
      </c>
      <c r="E21" s="81" t="s">
        <v>136</v>
      </c>
      <c r="F21" s="52" t="s">
        <v>545</v>
      </c>
      <c r="G21" s="52" t="s">
        <v>546</v>
      </c>
      <c r="H21" s="52" t="s">
        <v>547</v>
      </c>
      <c r="I21" s="52" t="s">
        <v>382</v>
      </c>
      <c r="J21" s="52" t="s">
        <v>344</v>
      </c>
      <c r="K21" s="52" t="s">
        <v>383</v>
      </c>
      <c r="L21" s="52" t="s">
        <v>384</v>
      </c>
      <c r="M21" s="83" t="s">
        <v>144</v>
      </c>
      <c r="N21" s="83" t="s">
        <v>52</v>
      </c>
      <c r="O21" s="81" t="s">
        <v>54</v>
      </c>
      <c r="P21" s="52" t="s">
        <v>548</v>
      </c>
      <c r="Q21" s="83" t="s">
        <v>144</v>
      </c>
      <c r="R21" s="83" t="s">
        <v>52</v>
      </c>
      <c r="S21" s="81" t="s">
        <v>54</v>
      </c>
      <c r="T21" s="52" t="s">
        <v>549</v>
      </c>
      <c r="U21" s="81" t="s">
        <v>364</v>
      </c>
      <c r="V21" s="52" t="s">
        <v>347</v>
      </c>
      <c r="W21" s="52" t="s">
        <v>347</v>
      </c>
      <c r="X21" s="52" t="s">
        <v>347</v>
      </c>
      <c r="Y21" s="52" t="s">
        <v>347</v>
      </c>
      <c r="Z21" s="52" t="s">
        <v>347</v>
      </c>
      <c r="AA21" s="52" t="s">
        <v>550</v>
      </c>
      <c r="AB21" s="52" t="s">
        <v>551</v>
      </c>
      <c r="AC21" s="52" t="s">
        <v>552</v>
      </c>
      <c r="AD21" s="52" t="s">
        <v>553</v>
      </c>
      <c r="AE21" s="52" t="s">
        <v>554</v>
      </c>
      <c r="AF21" s="52" t="s">
        <v>555</v>
      </c>
      <c r="AG21" s="52" t="s">
        <v>556</v>
      </c>
      <c r="AH21" s="52" t="s">
        <v>557</v>
      </c>
      <c r="AI21" s="157">
        <v>43349</v>
      </c>
      <c r="AJ21" s="153" t="s">
        <v>348</v>
      </c>
      <c r="AK21" s="165" t="s">
        <v>500</v>
      </c>
      <c r="AL21" s="158">
        <v>43592</v>
      </c>
      <c r="AM21" s="155" t="s">
        <v>541</v>
      </c>
      <c r="AN21" s="65" t="s">
        <v>558</v>
      </c>
      <c r="AO21" s="158">
        <v>43776</v>
      </c>
      <c r="AP21" s="153" t="s">
        <v>356</v>
      </c>
      <c r="AQ21" s="68" t="s">
        <v>559</v>
      </c>
      <c r="AR21" s="158">
        <v>43902</v>
      </c>
      <c r="AS21" s="155" t="s">
        <v>351</v>
      </c>
      <c r="AT21" s="65" t="s">
        <v>560</v>
      </c>
      <c r="AU21" s="158">
        <v>43923</v>
      </c>
      <c r="AV21" s="153" t="s">
        <v>561</v>
      </c>
      <c r="AW21" s="68" t="s">
        <v>562</v>
      </c>
      <c r="AX21" s="158">
        <v>44112</v>
      </c>
      <c r="AY21" s="155" t="s">
        <v>348</v>
      </c>
      <c r="AZ21" s="65" t="s">
        <v>563</v>
      </c>
      <c r="BA21" s="158">
        <v>44168</v>
      </c>
      <c r="BB21" s="153" t="s">
        <v>352</v>
      </c>
      <c r="BC21" s="68" t="s">
        <v>564</v>
      </c>
      <c r="BD21" s="158">
        <v>44251</v>
      </c>
      <c r="BE21" s="155" t="s">
        <v>388</v>
      </c>
      <c r="BF21" s="65" t="s">
        <v>565</v>
      </c>
      <c r="BG21" s="158">
        <v>44452</v>
      </c>
      <c r="BH21" s="153" t="s">
        <v>377</v>
      </c>
      <c r="BI21" s="68" t="s">
        <v>566</v>
      </c>
      <c r="BJ21" s="158">
        <v>44491</v>
      </c>
      <c r="BK21" s="155" t="s">
        <v>377</v>
      </c>
      <c r="BL21" s="65" t="s">
        <v>567</v>
      </c>
      <c r="BM21" s="154" t="s">
        <v>354</v>
      </c>
      <c r="BN21" s="153" t="s">
        <v>355</v>
      </c>
      <c r="BO21" s="68" t="s">
        <v>354</v>
      </c>
      <c r="BP21" s="154" t="s">
        <v>354</v>
      </c>
      <c r="BQ21" s="155" t="s">
        <v>355</v>
      </c>
      <c r="BR21" s="70" t="s">
        <v>354</v>
      </c>
      <c r="BS21" s="125" t="str">
        <f>VLOOKUP(A21,Datos!$C$2:$AJ$25,34,0)</f>
        <v>Subdirección de Servicios Administrativos</v>
      </c>
      <c r="BU21" s="161">
        <f t="shared" si="0"/>
        <v>44491</v>
      </c>
      <c r="BV21" s="162">
        <f t="shared" si="1"/>
        <v>44561</v>
      </c>
      <c r="BW21" s="163" t="str">
        <f t="shared" si="2"/>
        <v>Riesgos</v>
      </c>
      <c r="BX21" s="163" t="str">
        <f>IF(BW21="","",C21)</f>
        <v>Desvío de recursos físicos o económicos en  el ingreso, suministro y baja  de bienes de consumo, consumo controlado y devolutivo de los inventarios de la entidad, con el fin de obtener beneficios a nombre propio o de un tercero</v>
      </c>
      <c r="BY21" s="163" t="str">
        <f>IF(BX21="","",CONCATENATE("Ajuste en ",VLOOKUP(BU21,AI21:BR21,(MATCH(BU21,AI21:BR21,0)+1))," del Mapa de riesgos de ",A21))</f>
        <v>Ajuste en 
Tratamiento del riesgo del Mapa de riesgos de Gestión de Recursos Físicos</v>
      </c>
      <c r="BZ21" s="163" t="str">
        <f t="shared" si="3"/>
        <v>Solicitud de cambio realizada por la Subdirección de Servicios Administrativos a través del memorando 3-2021-XXXX.</v>
      </c>
    </row>
    <row r="22" spans="1:78" ht="409.5" x14ac:dyDescent="0.2">
      <c r="A22" s="52" t="s">
        <v>197</v>
      </c>
      <c r="B22" s="84" t="s">
        <v>569</v>
      </c>
      <c r="C22" s="53" t="s">
        <v>570</v>
      </c>
      <c r="D22" s="81" t="s">
        <v>64</v>
      </c>
      <c r="E22" s="81" t="s">
        <v>136</v>
      </c>
      <c r="F22" s="52" t="s">
        <v>571</v>
      </c>
      <c r="G22" s="52" t="s">
        <v>572</v>
      </c>
      <c r="H22" s="52" t="s">
        <v>573</v>
      </c>
      <c r="I22" s="52" t="s">
        <v>382</v>
      </c>
      <c r="J22" s="52" t="s">
        <v>344</v>
      </c>
      <c r="K22" s="52" t="s">
        <v>383</v>
      </c>
      <c r="L22" s="52" t="s">
        <v>384</v>
      </c>
      <c r="M22" s="83" t="s">
        <v>144</v>
      </c>
      <c r="N22" s="83" t="s">
        <v>79</v>
      </c>
      <c r="O22" s="81" t="s">
        <v>81</v>
      </c>
      <c r="P22" s="52" t="s">
        <v>574</v>
      </c>
      <c r="Q22" s="83" t="s">
        <v>144</v>
      </c>
      <c r="R22" s="83" t="s">
        <v>79</v>
      </c>
      <c r="S22" s="81" t="s">
        <v>81</v>
      </c>
      <c r="T22" s="52" t="s">
        <v>575</v>
      </c>
      <c r="U22" s="81" t="s">
        <v>364</v>
      </c>
      <c r="V22" s="52" t="s">
        <v>347</v>
      </c>
      <c r="W22" s="52" t="s">
        <v>347</v>
      </c>
      <c r="X22" s="52" t="s">
        <v>347</v>
      </c>
      <c r="Y22" s="52" t="s">
        <v>347</v>
      </c>
      <c r="Z22" s="52" t="s">
        <v>347</v>
      </c>
      <c r="AA22" s="52" t="s">
        <v>576</v>
      </c>
      <c r="AB22" s="52" t="s">
        <v>577</v>
      </c>
      <c r="AC22" s="52" t="s">
        <v>578</v>
      </c>
      <c r="AD22" s="52" t="s">
        <v>579</v>
      </c>
      <c r="AE22" s="52" t="s">
        <v>580</v>
      </c>
      <c r="AF22" s="52" t="s">
        <v>581</v>
      </c>
      <c r="AG22" s="52" t="s">
        <v>582</v>
      </c>
      <c r="AH22" s="52" t="s">
        <v>583</v>
      </c>
      <c r="AI22" s="157">
        <v>43592</v>
      </c>
      <c r="AJ22" s="153" t="s">
        <v>348</v>
      </c>
      <c r="AK22" s="165" t="s">
        <v>584</v>
      </c>
      <c r="AL22" s="158">
        <v>43776</v>
      </c>
      <c r="AM22" s="155" t="s">
        <v>379</v>
      </c>
      <c r="AN22" s="65" t="s">
        <v>585</v>
      </c>
      <c r="AO22" s="158">
        <v>43902</v>
      </c>
      <c r="AP22" s="153" t="s">
        <v>388</v>
      </c>
      <c r="AQ22" s="68" t="s">
        <v>586</v>
      </c>
      <c r="AR22" s="158">
        <v>44112</v>
      </c>
      <c r="AS22" s="155" t="s">
        <v>541</v>
      </c>
      <c r="AT22" s="65" t="s">
        <v>587</v>
      </c>
      <c r="AU22" s="158">
        <v>44168</v>
      </c>
      <c r="AV22" s="153" t="s">
        <v>387</v>
      </c>
      <c r="AW22" s="68" t="s">
        <v>588</v>
      </c>
      <c r="AX22" s="158">
        <v>44251</v>
      </c>
      <c r="AY22" s="155" t="s">
        <v>388</v>
      </c>
      <c r="AZ22" s="65" t="s">
        <v>565</v>
      </c>
      <c r="BA22" s="158">
        <v>44452</v>
      </c>
      <c r="BB22" s="153" t="s">
        <v>377</v>
      </c>
      <c r="BC22" s="68" t="s">
        <v>566</v>
      </c>
      <c r="BD22" s="158">
        <v>44491</v>
      </c>
      <c r="BE22" s="155" t="s">
        <v>377</v>
      </c>
      <c r="BF22" s="65" t="s">
        <v>567</v>
      </c>
      <c r="BG22" s="158" t="s">
        <v>354</v>
      </c>
      <c r="BH22" s="153" t="s">
        <v>355</v>
      </c>
      <c r="BI22" s="68" t="s">
        <v>354</v>
      </c>
      <c r="BJ22" s="158" t="s">
        <v>354</v>
      </c>
      <c r="BK22" s="155" t="s">
        <v>355</v>
      </c>
      <c r="BL22" s="65" t="s">
        <v>354</v>
      </c>
      <c r="BM22" s="154" t="s">
        <v>354</v>
      </c>
      <c r="BN22" s="153" t="s">
        <v>355</v>
      </c>
      <c r="BO22" s="68" t="s">
        <v>354</v>
      </c>
      <c r="BP22" s="154" t="s">
        <v>354</v>
      </c>
      <c r="BQ22" s="155" t="s">
        <v>355</v>
      </c>
      <c r="BR22" s="70" t="s">
        <v>354</v>
      </c>
      <c r="BS22" s="125" t="str">
        <f>VLOOKUP(A22,Datos!$C$2:$AJ$25,34,0)</f>
        <v>Subdirección de Servicios Administrativos</v>
      </c>
      <c r="BU22" s="161">
        <f t="shared" si="0"/>
        <v>44491</v>
      </c>
      <c r="BV22" s="162">
        <f t="shared" si="1"/>
        <v>44561</v>
      </c>
      <c r="BW22" s="163" t="str">
        <f t="shared" si="2"/>
        <v>Riesgos</v>
      </c>
      <c r="BX22" s="163" t="str">
        <f>IF(BW22="","",C22)</f>
        <v>Desvío de recursos físicos o económicos durante el seguimiento y control de la información de los bienes de propiedad de la entidad, fin de obtener beneficios a nombre propio o de un tercero</v>
      </c>
      <c r="BY22" s="163" t="str">
        <f>IF(BX22="","",CONCATENATE("Ajuste en ",VLOOKUP(BU22,AI22:BR22,(MATCH(BU22,AI22:BR22,0)+1))," del Mapa de riesgos de ",A22))</f>
        <v>Ajuste en 
Tratamiento del riesgo del Mapa de riesgos de Gestión de Recursos Físicos</v>
      </c>
      <c r="BZ22" s="163" t="str">
        <f t="shared" si="3"/>
        <v>Solicitud de cambio realizada por la Subdirección de Servicios Administrativos a través del memorando 3-2021-XXXX.</v>
      </c>
    </row>
    <row r="23" spans="1:78" ht="344.25" x14ac:dyDescent="0.2">
      <c r="A23" s="52" t="s">
        <v>209</v>
      </c>
      <c r="B23" s="84" t="s">
        <v>591</v>
      </c>
      <c r="C23" s="53" t="s">
        <v>594</v>
      </c>
      <c r="D23" s="81" t="s">
        <v>64</v>
      </c>
      <c r="E23" s="81" t="s">
        <v>70</v>
      </c>
      <c r="F23" s="52" t="s">
        <v>595</v>
      </c>
      <c r="G23" s="52" t="s">
        <v>596</v>
      </c>
      <c r="H23" s="52" t="s">
        <v>597</v>
      </c>
      <c r="I23" s="52" t="s">
        <v>589</v>
      </c>
      <c r="J23" s="52" t="s">
        <v>344</v>
      </c>
      <c r="K23" s="52" t="s">
        <v>345</v>
      </c>
      <c r="L23" s="52" t="s">
        <v>384</v>
      </c>
      <c r="M23" s="83" t="s">
        <v>124</v>
      </c>
      <c r="N23" s="83" t="s">
        <v>104</v>
      </c>
      <c r="O23" s="81" t="s">
        <v>105</v>
      </c>
      <c r="P23" s="52" t="s">
        <v>598</v>
      </c>
      <c r="Q23" s="83" t="s">
        <v>144</v>
      </c>
      <c r="R23" s="83" t="s">
        <v>104</v>
      </c>
      <c r="S23" s="81" t="s">
        <v>105</v>
      </c>
      <c r="T23" s="52" t="s">
        <v>599</v>
      </c>
      <c r="U23" s="81" t="s">
        <v>364</v>
      </c>
      <c r="V23" s="52" t="s">
        <v>347</v>
      </c>
      <c r="W23" s="52" t="s">
        <v>347</v>
      </c>
      <c r="X23" s="52" t="s">
        <v>347</v>
      </c>
      <c r="Y23" s="52" t="s">
        <v>347</v>
      </c>
      <c r="Z23" s="52" t="s">
        <v>347</v>
      </c>
      <c r="AA23" s="52" t="s">
        <v>600</v>
      </c>
      <c r="AB23" s="52" t="s">
        <v>601</v>
      </c>
      <c r="AC23" s="52" t="s">
        <v>602</v>
      </c>
      <c r="AD23" s="52" t="s">
        <v>603</v>
      </c>
      <c r="AE23" s="52" t="s">
        <v>604</v>
      </c>
      <c r="AF23" s="52" t="s">
        <v>605</v>
      </c>
      <c r="AG23" s="52" t="s">
        <v>606</v>
      </c>
      <c r="AH23" s="52" t="s">
        <v>607</v>
      </c>
      <c r="AI23" s="157">
        <v>43496</v>
      </c>
      <c r="AJ23" s="153" t="s">
        <v>348</v>
      </c>
      <c r="AK23" s="165" t="s">
        <v>608</v>
      </c>
      <c r="AL23" s="158">
        <v>43759</v>
      </c>
      <c r="AM23" s="155" t="s">
        <v>495</v>
      </c>
      <c r="AN23" s="65" t="s">
        <v>609</v>
      </c>
      <c r="AO23" s="158">
        <v>43909</v>
      </c>
      <c r="AP23" s="153" t="s">
        <v>453</v>
      </c>
      <c r="AQ23" s="68" t="s">
        <v>610</v>
      </c>
      <c r="AR23" s="158">
        <v>44074</v>
      </c>
      <c r="AS23" s="155" t="s">
        <v>353</v>
      </c>
      <c r="AT23" s="65" t="s">
        <v>611</v>
      </c>
      <c r="AU23" s="158">
        <v>44168</v>
      </c>
      <c r="AV23" s="153" t="s">
        <v>377</v>
      </c>
      <c r="AW23" s="68" t="s">
        <v>612</v>
      </c>
      <c r="AX23" s="158">
        <v>44249</v>
      </c>
      <c r="AY23" s="155" t="s">
        <v>375</v>
      </c>
      <c r="AZ23" s="65" t="s">
        <v>613</v>
      </c>
      <c r="BA23" s="158">
        <v>44404</v>
      </c>
      <c r="BB23" s="153" t="s">
        <v>387</v>
      </c>
      <c r="BC23" s="68" t="s">
        <v>614</v>
      </c>
      <c r="BD23" s="158">
        <v>44455</v>
      </c>
      <c r="BE23" s="155" t="s">
        <v>352</v>
      </c>
      <c r="BF23" s="65" t="s">
        <v>592</v>
      </c>
      <c r="BG23" s="158" t="s">
        <v>354</v>
      </c>
      <c r="BH23" s="153" t="s">
        <v>355</v>
      </c>
      <c r="BI23" s="68" t="s">
        <v>354</v>
      </c>
      <c r="BJ23" s="158" t="s">
        <v>354</v>
      </c>
      <c r="BK23" s="155" t="s">
        <v>355</v>
      </c>
      <c r="BL23" s="65" t="s">
        <v>354</v>
      </c>
      <c r="BM23" s="154" t="s">
        <v>354</v>
      </c>
      <c r="BN23" s="153" t="s">
        <v>355</v>
      </c>
      <c r="BO23" s="68" t="s">
        <v>354</v>
      </c>
      <c r="BP23" s="154" t="s">
        <v>354</v>
      </c>
      <c r="BQ23" s="155" t="s">
        <v>355</v>
      </c>
      <c r="BR23" s="70" t="s">
        <v>354</v>
      </c>
      <c r="BS23" s="125" t="str">
        <f>VLOOKUP(A23,Datos!$C$2:$AJ$25,34,0)</f>
        <v>Subsecretaría de Servicio a la Ciudadanía</v>
      </c>
      <c r="BU23" s="161" t="str">
        <f t="shared" si="0"/>
        <v/>
      </c>
      <c r="BV23" s="162" t="str">
        <f t="shared" si="1"/>
        <v/>
      </c>
      <c r="BW23" s="163" t="str">
        <f t="shared" si="2"/>
        <v/>
      </c>
      <c r="BX23" s="163" t="str">
        <f>IF(BW23="","",C23)</f>
        <v/>
      </c>
      <c r="BY23" s="163" t="str">
        <f>IF(BX23="","",CONCATENATE("Ajuste en ",VLOOKUP(BU23,AI23:BR23,(MATCH(BU23,AI23:BR23,0)+1))," del Mapa de riesgos de ",A23))</f>
        <v/>
      </c>
      <c r="BZ23" s="163" t="str">
        <f t="shared" si="3"/>
        <v/>
      </c>
    </row>
    <row r="24" spans="1:78" ht="318.75" x14ac:dyDescent="0.2">
      <c r="A24" s="52" t="s">
        <v>209</v>
      </c>
      <c r="B24" s="84" t="s">
        <v>615</v>
      </c>
      <c r="C24" s="53" t="s">
        <v>616</v>
      </c>
      <c r="D24" s="81" t="s">
        <v>64</v>
      </c>
      <c r="E24" s="81" t="s">
        <v>152</v>
      </c>
      <c r="F24" s="52" t="s">
        <v>617</v>
      </c>
      <c r="G24" s="52" t="s">
        <v>439</v>
      </c>
      <c r="H24" s="52" t="s">
        <v>618</v>
      </c>
      <c r="I24" s="52" t="s">
        <v>589</v>
      </c>
      <c r="J24" s="52" t="s">
        <v>344</v>
      </c>
      <c r="K24" s="52" t="s">
        <v>386</v>
      </c>
      <c r="L24" s="52" t="s">
        <v>384</v>
      </c>
      <c r="M24" s="83" t="s">
        <v>144</v>
      </c>
      <c r="N24" s="83" t="s">
        <v>104</v>
      </c>
      <c r="O24" s="81" t="s">
        <v>105</v>
      </c>
      <c r="P24" s="52" t="s">
        <v>619</v>
      </c>
      <c r="Q24" s="83" t="s">
        <v>144</v>
      </c>
      <c r="R24" s="83" t="s">
        <v>104</v>
      </c>
      <c r="S24" s="81" t="s">
        <v>105</v>
      </c>
      <c r="T24" s="52" t="s">
        <v>620</v>
      </c>
      <c r="U24" s="81" t="s">
        <v>364</v>
      </c>
      <c r="V24" s="52" t="s">
        <v>347</v>
      </c>
      <c r="W24" s="52" t="s">
        <v>347</v>
      </c>
      <c r="X24" s="52" t="s">
        <v>347</v>
      </c>
      <c r="Y24" s="52" t="s">
        <v>347</v>
      </c>
      <c r="Z24" s="52" t="s">
        <v>347</v>
      </c>
      <c r="AA24" s="52" t="s">
        <v>621</v>
      </c>
      <c r="AB24" s="52" t="s">
        <v>622</v>
      </c>
      <c r="AC24" s="52" t="s">
        <v>623</v>
      </c>
      <c r="AD24" s="52" t="s">
        <v>624</v>
      </c>
      <c r="AE24" s="52" t="s">
        <v>625</v>
      </c>
      <c r="AF24" s="52" t="s">
        <v>626</v>
      </c>
      <c r="AG24" s="52" t="s">
        <v>627</v>
      </c>
      <c r="AH24" s="52" t="s">
        <v>628</v>
      </c>
      <c r="AI24" s="157">
        <v>43496</v>
      </c>
      <c r="AJ24" s="153" t="s">
        <v>348</v>
      </c>
      <c r="AK24" s="165" t="s">
        <v>590</v>
      </c>
      <c r="AL24" s="158">
        <v>43593</v>
      </c>
      <c r="AM24" s="155" t="s">
        <v>348</v>
      </c>
      <c r="AN24" s="65" t="s">
        <v>629</v>
      </c>
      <c r="AO24" s="158">
        <v>43759</v>
      </c>
      <c r="AP24" s="153" t="s">
        <v>387</v>
      </c>
      <c r="AQ24" s="68" t="s">
        <v>630</v>
      </c>
      <c r="AR24" s="158">
        <v>43909</v>
      </c>
      <c r="AS24" s="155" t="s">
        <v>631</v>
      </c>
      <c r="AT24" s="65" t="s">
        <v>632</v>
      </c>
      <c r="AU24" s="158">
        <v>44074</v>
      </c>
      <c r="AV24" s="153" t="s">
        <v>353</v>
      </c>
      <c r="AW24" s="68" t="s">
        <v>633</v>
      </c>
      <c r="AX24" s="158">
        <v>44168</v>
      </c>
      <c r="AY24" s="155" t="s">
        <v>387</v>
      </c>
      <c r="AZ24" s="65" t="s">
        <v>634</v>
      </c>
      <c r="BA24" s="158">
        <v>44249</v>
      </c>
      <c r="BB24" s="153" t="s">
        <v>388</v>
      </c>
      <c r="BC24" s="68" t="s">
        <v>593</v>
      </c>
      <c r="BD24" s="158" t="s">
        <v>354</v>
      </c>
      <c r="BE24" s="155" t="s">
        <v>355</v>
      </c>
      <c r="BF24" s="65" t="s">
        <v>354</v>
      </c>
      <c r="BG24" s="158" t="s">
        <v>354</v>
      </c>
      <c r="BH24" s="153" t="s">
        <v>355</v>
      </c>
      <c r="BI24" s="68" t="s">
        <v>354</v>
      </c>
      <c r="BJ24" s="158" t="s">
        <v>354</v>
      </c>
      <c r="BK24" s="155" t="s">
        <v>355</v>
      </c>
      <c r="BL24" s="65" t="s">
        <v>354</v>
      </c>
      <c r="BM24" s="154" t="s">
        <v>354</v>
      </c>
      <c r="BN24" s="153" t="s">
        <v>355</v>
      </c>
      <c r="BO24" s="68" t="s">
        <v>354</v>
      </c>
      <c r="BP24" s="154" t="s">
        <v>354</v>
      </c>
      <c r="BQ24" s="155" t="s">
        <v>355</v>
      </c>
      <c r="BR24" s="70" t="s">
        <v>354</v>
      </c>
      <c r="BS24" s="125" t="str">
        <f>VLOOKUP(A24,Datos!$C$2:$AJ$25,34,0)</f>
        <v>Subsecretaría de Servicio a la Ciudadanía</v>
      </c>
      <c r="BU24" s="161" t="str">
        <f t="shared" si="0"/>
        <v/>
      </c>
      <c r="BV24" s="162" t="str">
        <f t="shared" si="1"/>
        <v/>
      </c>
      <c r="BW24" s="163" t="str">
        <f t="shared" si="2"/>
        <v/>
      </c>
      <c r="BX24" s="163" t="str">
        <f>IF(BW24="","",C24)</f>
        <v/>
      </c>
      <c r="BY24" s="163" t="str">
        <f>IF(BX24="","",CONCATENATE("Ajuste en ",VLOOKUP(BU24,AI24:BR24,(MATCH(BU24,AI24:BR24,0)+1))," del Mapa de riesgos de ",A24))</f>
        <v/>
      </c>
      <c r="BZ24" s="163" t="str">
        <f t="shared" si="3"/>
        <v/>
      </c>
    </row>
    <row r="25" spans="1:78" ht="409.5" x14ac:dyDescent="0.2">
      <c r="A25" s="52" t="s">
        <v>189</v>
      </c>
      <c r="B25" s="84" t="s">
        <v>637</v>
      </c>
      <c r="C25" s="53" t="s">
        <v>638</v>
      </c>
      <c r="D25" s="81" t="s">
        <v>64</v>
      </c>
      <c r="E25" s="81" t="s">
        <v>152</v>
      </c>
      <c r="F25" s="52" t="s">
        <v>639</v>
      </c>
      <c r="G25" s="52" t="s">
        <v>640</v>
      </c>
      <c r="H25" s="52" t="s">
        <v>641</v>
      </c>
      <c r="I25" s="52" t="s">
        <v>382</v>
      </c>
      <c r="J25" s="52" t="s">
        <v>344</v>
      </c>
      <c r="K25" s="52" t="s">
        <v>345</v>
      </c>
      <c r="L25" s="52" t="s">
        <v>384</v>
      </c>
      <c r="M25" s="83" t="s">
        <v>144</v>
      </c>
      <c r="N25" s="83" t="s">
        <v>79</v>
      </c>
      <c r="O25" s="81" t="s">
        <v>81</v>
      </c>
      <c r="P25" s="52" t="s">
        <v>642</v>
      </c>
      <c r="Q25" s="83" t="s">
        <v>144</v>
      </c>
      <c r="R25" s="83" t="s">
        <v>79</v>
      </c>
      <c r="S25" s="81" t="s">
        <v>81</v>
      </c>
      <c r="T25" s="52" t="s">
        <v>643</v>
      </c>
      <c r="U25" s="81" t="s">
        <v>364</v>
      </c>
      <c r="V25" s="52" t="s">
        <v>347</v>
      </c>
      <c r="W25" s="52" t="s">
        <v>347</v>
      </c>
      <c r="X25" s="52" t="s">
        <v>347</v>
      </c>
      <c r="Y25" s="52" t="s">
        <v>347</v>
      </c>
      <c r="Z25" s="52" t="s">
        <v>347</v>
      </c>
      <c r="AA25" s="52" t="s">
        <v>644</v>
      </c>
      <c r="AB25" s="52" t="s">
        <v>645</v>
      </c>
      <c r="AC25" s="52" t="s">
        <v>646</v>
      </c>
      <c r="AD25" s="52" t="s">
        <v>647</v>
      </c>
      <c r="AE25" s="52" t="s">
        <v>648</v>
      </c>
      <c r="AF25" s="52" t="s">
        <v>649</v>
      </c>
      <c r="AG25" s="52" t="s">
        <v>650</v>
      </c>
      <c r="AH25" s="52" t="s">
        <v>651</v>
      </c>
      <c r="AI25" s="157">
        <v>43496</v>
      </c>
      <c r="AJ25" s="153" t="s">
        <v>348</v>
      </c>
      <c r="AK25" s="165" t="s">
        <v>390</v>
      </c>
      <c r="AL25" s="158">
        <v>43594</v>
      </c>
      <c r="AM25" s="155" t="s">
        <v>395</v>
      </c>
      <c r="AN25" s="65" t="s">
        <v>652</v>
      </c>
      <c r="AO25" s="158">
        <v>43787</v>
      </c>
      <c r="AP25" s="153" t="s">
        <v>348</v>
      </c>
      <c r="AQ25" s="68" t="s">
        <v>635</v>
      </c>
      <c r="AR25" s="158">
        <v>43916</v>
      </c>
      <c r="AS25" s="155" t="s">
        <v>348</v>
      </c>
      <c r="AT25" s="65" t="s">
        <v>653</v>
      </c>
      <c r="AU25" s="158">
        <v>44169</v>
      </c>
      <c r="AV25" s="153" t="s">
        <v>377</v>
      </c>
      <c r="AW25" s="68" t="s">
        <v>654</v>
      </c>
      <c r="AX25" s="158">
        <v>44249</v>
      </c>
      <c r="AY25" s="155" t="s">
        <v>375</v>
      </c>
      <c r="AZ25" s="65" t="s">
        <v>655</v>
      </c>
      <c r="BA25" s="158">
        <v>44448</v>
      </c>
      <c r="BB25" s="153" t="s">
        <v>377</v>
      </c>
      <c r="BC25" s="68" t="s">
        <v>656</v>
      </c>
      <c r="BD25" s="158">
        <v>44470</v>
      </c>
      <c r="BE25" s="155" t="s">
        <v>377</v>
      </c>
      <c r="BF25" s="65" t="s">
        <v>657</v>
      </c>
      <c r="BG25" s="158" t="s">
        <v>354</v>
      </c>
      <c r="BH25" s="153" t="s">
        <v>355</v>
      </c>
      <c r="BI25" s="68" t="s">
        <v>354</v>
      </c>
      <c r="BJ25" s="158" t="s">
        <v>354</v>
      </c>
      <c r="BK25" s="155" t="s">
        <v>355</v>
      </c>
      <c r="BL25" s="65" t="s">
        <v>354</v>
      </c>
      <c r="BM25" s="154" t="s">
        <v>354</v>
      </c>
      <c r="BN25" s="153" t="s">
        <v>355</v>
      </c>
      <c r="BO25" s="68" t="s">
        <v>354</v>
      </c>
      <c r="BP25" s="154" t="s">
        <v>354</v>
      </c>
      <c r="BQ25" s="155" t="s">
        <v>355</v>
      </c>
      <c r="BR25" s="70" t="s">
        <v>354</v>
      </c>
      <c r="BS25" s="125" t="str">
        <f>VLOOKUP(A25,Datos!$C$2:$AJ$25,34,0)</f>
        <v>Dirección Distrital de Archivo de Bogotá</v>
      </c>
      <c r="BU25" s="161">
        <f t="shared" si="0"/>
        <v>44470</v>
      </c>
      <c r="BV25" s="162">
        <f t="shared" si="1"/>
        <v>44561</v>
      </c>
      <c r="BW25" s="163" t="str">
        <f t="shared" si="2"/>
        <v>Riesgos</v>
      </c>
      <c r="BX25" s="163" t="str">
        <f>IF(BW25="","",C25)</f>
        <v>Desvío de recursos físicos o económicos en el manejo de la documentación histórica en el Archivo de Bogotá con el fin de obtener cualquier dádiva o beneficio a nombre propio o de terceros</v>
      </c>
      <c r="BY25" s="163" t="str">
        <f>IF(BX25="","",CONCATENATE("Ajuste en ",VLOOKUP(BU25,AI25:BR25,(MATCH(BU25,AI25:BR25,0)+1))," del Mapa de riesgos de ",A25))</f>
        <v>Ajuste en 
Tratamiento del riesgo del Mapa de riesgos de Gestión de la Función Archivística y del Patrimonio Documental del Distrito Capital</v>
      </c>
      <c r="BZ25" s="163" t="str">
        <f t="shared" si="3"/>
        <v>Solicitud de cambio realizada por la Dirección Distrital de Archivo de Bogotá a través del memorando 3-2021-XXXX.</v>
      </c>
    </row>
    <row r="26" spans="1:78" ht="409.5" x14ac:dyDescent="0.2">
      <c r="A26" s="52" t="s">
        <v>189</v>
      </c>
      <c r="B26" s="84" t="s">
        <v>658</v>
      </c>
      <c r="C26" s="53" t="s">
        <v>659</v>
      </c>
      <c r="D26" s="81" t="s">
        <v>64</v>
      </c>
      <c r="E26" s="81" t="s">
        <v>152</v>
      </c>
      <c r="F26" s="52" t="s">
        <v>660</v>
      </c>
      <c r="G26" s="52" t="s">
        <v>661</v>
      </c>
      <c r="H26" s="52" t="s">
        <v>662</v>
      </c>
      <c r="I26" s="52" t="s">
        <v>382</v>
      </c>
      <c r="J26" s="52" t="s">
        <v>344</v>
      </c>
      <c r="K26" s="52" t="s">
        <v>568</v>
      </c>
      <c r="L26" s="52" t="s">
        <v>384</v>
      </c>
      <c r="M26" s="83" t="s">
        <v>144</v>
      </c>
      <c r="N26" s="83" t="s">
        <v>79</v>
      </c>
      <c r="O26" s="81" t="s">
        <v>81</v>
      </c>
      <c r="P26" s="52" t="s">
        <v>663</v>
      </c>
      <c r="Q26" s="83" t="s">
        <v>144</v>
      </c>
      <c r="R26" s="83" t="s">
        <v>79</v>
      </c>
      <c r="S26" s="81" t="s">
        <v>81</v>
      </c>
      <c r="T26" s="52" t="s">
        <v>664</v>
      </c>
      <c r="U26" s="81" t="s">
        <v>364</v>
      </c>
      <c r="V26" s="52" t="s">
        <v>347</v>
      </c>
      <c r="W26" s="52" t="s">
        <v>347</v>
      </c>
      <c r="X26" s="52" t="s">
        <v>347</v>
      </c>
      <c r="Y26" s="52" t="s">
        <v>347</v>
      </c>
      <c r="Z26" s="52" t="s">
        <v>347</v>
      </c>
      <c r="AA26" s="52" t="s">
        <v>665</v>
      </c>
      <c r="AB26" s="52" t="s">
        <v>666</v>
      </c>
      <c r="AC26" s="52" t="s">
        <v>667</v>
      </c>
      <c r="AD26" s="52" t="s">
        <v>668</v>
      </c>
      <c r="AE26" s="52" t="s">
        <v>669</v>
      </c>
      <c r="AF26" s="52" t="s">
        <v>670</v>
      </c>
      <c r="AG26" s="52" t="s">
        <v>671</v>
      </c>
      <c r="AH26" s="52" t="s">
        <v>672</v>
      </c>
      <c r="AI26" s="157">
        <v>43496</v>
      </c>
      <c r="AJ26" s="153" t="s">
        <v>348</v>
      </c>
      <c r="AK26" s="165" t="s">
        <v>390</v>
      </c>
      <c r="AL26" s="158">
        <v>43594</v>
      </c>
      <c r="AM26" s="155" t="s">
        <v>395</v>
      </c>
      <c r="AN26" s="65" t="s">
        <v>673</v>
      </c>
      <c r="AO26" s="158">
        <v>43787</v>
      </c>
      <c r="AP26" s="153" t="s">
        <v>348</v>
      </c>
      <c r="AQ26" s="68" t="s">
        <v>674</v>
      </c>
      <c r="AR26" s="158">
        <v>43916</v>
      </c>
      <c r="AS26" s="155" t="s">
        <v>388</v>
      </c>
      <c r="AT26" s="65" t="s">
        <v>675</v>
      </c>
      <c r="AU26" s="158">
        <v>44169</v>
      </c>
      <c r="AV26" s="153" t="s">
        <v>377</v>
      </c>
      <c r="AW26" s="68" t="s">
        <v>676</v>
      </c>
      <c r="AX26" s="158">
        <v>44249</v>
      </c>
      <c r="AY26" s="155" t="s">
        <v>375</v>
      </c>
      <c r="AZ26" s="65" t="s">
        <v>636</v>
      </c>
      <c r="BA26" s="158">
        <v>44448</v>
      </c>
      <c r="BB26" s="153" t="s">
        <v>377</v>
      </c>
      <c r="BC26" s="68" t="s">
        <v>677</v>
      </c>
      <c r="BD26" s="158">
        <v>44470</v>
      </c>
      <c r="BE26" s="155" t="s">
        <v>377</v>
      </c>
      <c r="BF26" s="65" t="s">
        <v>678</v>
      </c>
      <c r="BG26" s="158" t="s">
        <v>354</v>
      </c>
      <c r="BH26" s="153" t="s">
        <v>355</v>
      </c>
      <c r="BI26" s="68" t="s">
        <v>354</v>
      </c>
      <c r="BJ26" s="158" t="s">
        <v>354</v>
      </c>
      <c r="BK26" s="155" t="s">
        <v>355</v>
      </c>
      <c r="BL26" s="65" t="s">
        <v>354</v>
      </c>
      <c r="BM26" s="154" t="s">
        <v>354</v>
      </c>
      <c r="BN26" s="153" t="s">
        <v>355</v>
      </c>
      <c r="BO26" s="68" t="s">
        <v>354</v>
      </c>
      <c r="BP26" s="154" t="s">
        <v>354</v>
      </c>
      <c r="BQ26" s="155" t="s">
        <v>355</v>
      </c>
      <c r="BR26" s="70" t="s">
        <v>354</v>
      </c>
      <c r="BS26" s="125" t="str">
        <f>VLOOKUP(A26,Datos!$C$2:$AJ$25,34,0)</f>
        <v>Dirección Distrital de Archivo de Bogotá</v>
      </c>
      <c r="BU26" s="161">
        <f t="shared" si="0"/>
        <v>44470</v>
      </c>
      <c r="BV26" s="162">
        <f t="shared" si="1"/>
        <v>44561</v>
      </c>
      <c r="BW26" s="163" t="str">
        <f t="shared" si="2"/>
        <v>Riesgos</v>
      </c>
      <c r="BX26" s="163" t="str">
        <f>IF(BW26="","",C26)</f>
        <v>Decisiones ajustadas a intereses propios o de terceros con  la modificación y/o ocultamiento de datos para la emisión de conceptos técnicos e informes de la Subdirección del Sistema Distrital de Archivos a cambio de dadivas</v>
      </c>
      <c r="BY26" s="163" t="str">
        <f>IF(BX26="","",CONCATENATE("Ajuste en ",VLOOKUP(BU26,AI26:BR26,(MATCH(BU26,AI26:BR26,0)+1))," del Mapa de riesgos de ",A26))</f>
        <v>Ajuste en 
Tratamiento del riesgo del Mapa de riesgos de Gestión de la Función Archivística y del Patrimonio Documental del Distrito Capital</v>
      </c>
      <c r="BZ26" s="163" t="str">
        <f t="shared" si="3"/>
        <v>Solicitud de cambio realizada por la Dirección Distrital de Archivo de Bogotá a través del memorando 3-2021-XXXX.</v>
      </c>
    </row>
    <row r="27" spans="1:78" ht="409.5" x14ac:dyDescent="0.2">
      <c r="A27" s="52" t="s">
        <v>315</v>
      </c>
      <c r="B27" s="84" t="s">
        <v>679</v>
      </c>
      <c r="C27" s="53" t="s">
        <v>685</v>
      </c>
      <c r="D27" s="81" t="s">
        <v>64</v>
      </c>
      <c r="E27" s="81" t="s">
        <v>152</v>
      </c>
      <c r="F27" s="52" t="s">
        <v>686</v>
      </c>
      <c r="G27" s="52" t="s">
        <v>687</v>
      </c>
      <c r="H27" s="52" t="s">
        <v>688</v>
      </c>
      <c r="I27" s="52" t="s">
        <v>382</v>
      </c>
      <c r="J27" s="52" t="s">
        <v>344</v>
      </c>
      <c r="K27" s="52" t="s">
        <v>383</v>
      </c>
      <c r="L27" s="52" t="s">
        <v>384</v>
      </c>
      <c r="M27" s="83" t="s">
        <v>144</v>
      </c>
      <c r="N27" s="83" t="s">
        <v>52</v>
      </c>
      <c r="O27" s="81" t="s">
        <v>54</v>
      </c>
      <c r="P27" s="52" t="s">
        <v>689</v>
      </c>
      <c r="Q27" s="83" t="s">
        <v>144</v>
      </c>
      <c r="R27" s="83" t="s">
        <v>52</v>
      </c>
      <c r="S27" s="81" t="s">
        <v>54</v>
      </c>
      <c r="T27" s="52" t="s">
        <v>690</v>
      </c>
      <c r="U27" s="81" t="s">
        <v>364</v>
      </c>
      <c r="V27" s="52" t="s">
        <v>347</v>
      </c>
      <c r="W27" s="52" t="s">
        <v>347</v>
      </c>
      <c r="X27" s="52" t="s">
        <v>347</v>
      </c>
      <c r="Y27" s="52" t="s">
        <v>347</v>
      </c>
      <c r="Z27" s="52" t="s">
        <v>347</v>
      </c>
      <c r="AA27" s="52" t="s">
        <v>691</v>
      </c>
      <c r="AB27" s="52" t="s">
        <v>692</v>
      </c>
      <c r="AC27" s="52" t="s">
        <v>693</v>
      </c>
      <c r="AD27" s="52" t="s">
        <v>694</v>
      </c>
      <c r="AE27" s="52" t="s">
        <v>695</v>
      </c>
      <c r="AF27" s="52" t="s">
        <v>696</v>
      </c>
      <c r="AG27" s="52" t="s">
        <v>697</v>
      </c>
      <c r="AH27" s="52" t="s">
        <v>698</v>
      </c>
      <c r="AI27" s="157">
        <v>43599</v>
      </c>
      <c r="AJ27" s="153" t="s">
        <v>348</v>
      </c>
      <c r="AK27" s="165" t="s">
        <v>680</v>
      </c>
      <c r="AL27" s="158">
        <v>43767</v>
      </c>
      <c r="AM27" s="155" t="s">
        <v>414</v>
      </c>
      <c r="AN27" s="65" t="s">
        <v>699</v>
      </c>
      <c r="AO27" s="158">
        <v>43901</v>
      </c>
      <c r="AP27" s="153" t="s">
        <v>388</v>
      </c>
      <c r="AQ27" s="68" t="s">
        <v>700</v>
      </c>
      <c r="AR27" s="158">
        <v>44074</v>
      </c>
      <c r="AS27" s="155" t="s">
        <v>352</v>
      </c>
      <c r="AT27" s="65" t="s">
        <v>681</v>
      </c>
      <c r="AU27" s="158">
        <v>44169</v>
      </c>
      <c r="AV27" s="153" t="s">
        <v>377</v>
      </c>
      <c r="AW27" s="68" t="s">
        <v>701</v>
      </c>
      <c r="AX27" s="158">
        <v>44244</v>
      </c>
      <c r="AY27" s="155" t="s">
        <v>377</v>
      </c>
      <c r="AZ27" s="65" t="s">
        <v>702</v>
      </c>
      <c r="BA27" s="158">
        <v>44249</v>
      </c>
      <c r="BB27" s="153" t="s">
        <v>351</v>
      </c>
      <c r="BC27" s="68" t="s">
        <v>682</v>
      </c>
      <c r="BD27" s="158">
        <v>44419</v>
      </c>
      <c r="BE27" s="155" t="s">
        <v>352</v>
      </c>
      <c r="BF27" s="65" t="s">
        <v>683</v>
      </c>
      <c r="BG27" s="158" t="s">
        <v>354</v>
      </c>
      <c r="BH27" s="153" t="s">
        <v>355</v>
      </c>
      <c r="BI27" s="68" t="s">
        <v>354</v>
      </c>
      <c r="BJ27" s="158" t="s">
        <v>354</v>
      </c>
      <c r="BK27" s="155" t="s">
        <v>355</v>
      </c>
      <c r="BL27" s="65" t="s">
        <v>354</v>
      </c>
      <c r="BM27" s="154" t="s">
        <v>354</v>
      </c>
      <c r="BN27" s="153" t="s">
        <v>355</v>
      </c>
      <c r="BO27" s="68" t="s">
        <v>354</v>
      </c>
      <c r="BP27" s="154" t="s">
        <v>354</v>
      </c>
      <c r="BQ27" s="155" t="s">
        <v>355</v>
      </c>
      <c r="BR27" s="70" t="s">
        <v>354</v>
      </c>
      <c r="BS27" s="125" t="str">
        <f>VLOOKUP(A27,Datos!$C$2:$AJ$25,34,0)</f>
        <v>Oficina Asesora de Jurídica</v>
      </c>
      <c r="BU27" s="161" t="str">
        <f t="shared" si="0"/>
        <v/>
      </c>
      <c r="BV27" s="162" t="str">
        <f t="shared" si="1"/>
        <v/>
      </c>
      <c r="BW27" s="163" t="str">
        <f t="shared" si="2"/>
        <v/>
      </c>
      <c r="BX27" s="163" t="str">
        <f>IF(BW27="","",C27)</f>
        <v/>
      </c>
      <c r="BY27" s="163" t="str">
        <f>IF(BX27="","",CONCATENATE("Ajuste en ",VLOOKUP(BU27,AI27:BR27,(MATCH(BU27,AI27:BR27,0)+1))," del Mapa de riesgos de ",A27))</f>
        <v/>
      </c>
      <c r="BZ27" s="163" t="str">
        <f t="shared" si="3"/>
        <v/>
      </c>
    </row>
    <row r="28" spans="1:78" ht="409.5" x14ac:dyDescent="0.2">
      <c r="A28" s="52" t="s">
        <v>186</v>
      </c>
      <c r="B28" s="84" t="s">
        <v>711</v>
      </c>
      <c r="C28" s="53" t="s">
        <v>712</v>
      </c>
      <c r="D28" s="81" t="s">
        <v>64</v>
      </c>
      <c r="E28" s="81" t="s">
        <v>96</v>
      </c>
      <c r="F28" s="52" t="s">
        <v>713</v>
      </c>
      <c r="G28" s="52" t="s">
        <v>714</v>
      </c>
      <c r="H28" s="52" t="s">
        <v>715</v>
      </c>
      <c r="I28" s="52" t="s">
        <v>703</v>
      </c>
      <c r="J28" s="52" t="s">
        <v>344</v>
      </c>
      <c r="K28" s="52" t="s">
        <v>383</v>
      </c>
      <c r="L28" s="52" t="s">
        <v>384</v>
      </c>
      <c r="M28" s="83" t="s">
        <v>144</v>
      </c>
      <c r="N28" s="83" t="s">
        <v>52</v>
      </c>
      <c r="O28" s="81" t="s">
        <v>54</v>
      </c>
      <c r="P28" s="52" t="s">
        <v>716</v>
      </c>
      <c r="Q28" s="83" t="s">
        <v>144</v>
      </c>
      <c r="R28" s="83" t="s">
        <v>52</v>
      </c>
      <c r="S28" s="81" t="s">
        <v>54</v>
      </c>
      <c r="T28" s="52" t="s">
        <v>717</v>
      </c>
      <c r="U28" s="81" t="s">
        <v>364</v>
      </c>
      <c r="V28" s="52" t="s">
        <v>347</v>
      </c>
      <c r="W28" s="52" t="s">
        <v>347</v>
      </c>
      <c r="X28" s="52" t="s">
        <v>347</v>
      </c>
      <c r="Y28" s="52" t="s">
        <v>347</v>
      </c>
      <c r="Z28" s="52" t="s">
        <v>347</v>
      </c>
      <c r="AA28" s="52" t="s">
        <v>704</v>
      </c>
      <c r="AB28" s="52" t="s">
        <v>705</v>
      </c>
      <c r="AC28" s="52" t="s">
        <v>706</v>
      </c>
      <c r="AD28" s="52" t="s">
        <v>707</v>
      </c>
      <c r="AE28" s="52" t="s">
        <v>708</v>
      </c>
      <c r="AF28" s="52" t="s">
        <v>718</v>
      </c>
      <c r="AG28" s="52" t="s">
        <v>719</v>
      </c>
      <c r="AH28" s="52" t="s">
        <v>720</v>
      </c>
      <c r="AI28" s="157">
        <v>43593</v>
      </c>
      <c r="AJ28" s="153" t="s">
        <v>348</v>
      </c>
      <c r="AK28" s="165" t="s">
        <v>721</v>
      </c>
      <c r="AL28" s="158">
        <v>43784</v>
      </c>
      <c r="AM28" s="155" t="s">
        <v>349</v>
      </c>
      <c r="AN28" s="65" t="s">
        <v>722</v>
      </c>
      <c r="AO28" s="158">
        <v>43895</v>
      </c>
      <c r="AP28" s="153" t="s">
        <v>375</v>
      </c>
      <c r="AQ28" s="68" t="s">
        <v>709</v>
      </c>
      <c r="AR28" s="158">
        <v>44062</v>
      </c>
      <c r="AS28" s="155" t="s">
        <v>388</v>
      </c>
      <c r="AT28" s="65" t="s">
        <v>710</v>
      </c>
      <c r="AU28" s="158">
        <v>44169</v>
      </c>
      <c r="AV28" s="153" t="s">
        <v>395</v>
      </c>
      <c r="AW28" s="68" t="s">
        <v>723</v>
      </c>
      <c r="AX28" s="158">
        <v>44246</v>
      </c>
      <c r="AY28" s="155" t="s">
        <v>375</v>
      </c>
      <c r="AZ28" s="65" t="s">
        <v>724</v>
      </c>
      <c r="BA28" s="158">
        <v>44442</v>
      </c>
      <c r="BB28" s="153" t="s">
        <v>387</v>
      </c>
      <c r="BC28" s="68" t="s">
        <v>725</v>
      </c>
      <c r="BD28" s="158" t="s">
        <v>354</v>
      </c>
      <c r="BE28" s="155" t="s">
        <v>355</v>
      </c>
      <c r="BF28" s="65" t="s">
        <v>354</v>
      </c>
      <c r="BG28" s="158" t="s">
        <v>354</v>
      </c>
      <c r="BH28" s="153" t="s">
        <v>355</v>
      </c>
      <c r="BI28" s="68" t="s">
        <v>354</v>
      </c>
      <c r="BJ28" s="158" t="s">
        <v>354</v>
      </c>
      <c r="BK28" s="155" t="s">
        <v>355</v>
      </c>
      <c r="BL28" s="65" t="s">
        <v>354</v>
      </c>
      <c r="BM28" s="154" t="s">
        <v>354</v>
      </c>
      <c r="BN28" s="153" t="s">
        <v>355</v>
      </c>
      <c r="BO28" s="68" t="s">
        <v>354</v>
      </c>
      <c r="BP28" s="154" t="s">
        <v>354</v>
      </c>
      <c r="BQ28" s="155" t="s">
        <v>355</v>
      </c>
      <c r="BR28" s="70" t="s">
        <v>354</v>
      </c>
      <c r="BS28" s="125" t="str">
        <f>VLOOKUP(A28,Datos!$C$2:$AJ$25,34,0)</f>
        <v>Oficina de Tecnologías de la Información y las Comunicaciones</v>
      </c>
      <c r="BU28" s="161" t="str">
        <f t="shared" ref="BU28:BU35" si="4">IF(AI28&gt;=$BU$1,AI28,IF(AL28&gt;=$BU$1,AL28,IF(AO28&gt;=$BU$1,AO28,IF(AR28&gt;=$BU$1,AR28,IF(AU28&gt;=$BU$1,AU28,IF(AX28&gt;=$BU$1,AX28,IF(BA28&gt;=$BU$1,BA28,IF(BD28&gt;=$BU$1,BD28,IF(BG28&gt;=$BU$1,BG28,IF(BJ28&gt;=$BU$1,BJ28,IF(BM28&gt;=$BU$1,BM28,IF(BP28&gt;=$BU$1,BP28,""))))))))))))</f>
        <v/>
      </c>
      <c r="BV28" s="162" t="str">
        <f t="shared" ref="BV28:BV35" si="5">IF(BU28="","",IF(BU28&lt;=$BV$1,$BV$1,IF(AND(BU28&gt;$BV$1,BU28&lt;=$BW$1),$BW$1,IF(AND(BU28&gt;$BW$1,BU28&lt;=$BX$1),$BX$1,IF(AND(BU28&gt;$BX$1,BU28&lt;=$BY$1),$BY$1)))))</f>
        <v/>
      </c>
      <c r="BW28" s="163" t="str">
        <f t="shared" ref="BW28:BW35" si="6">IF(BV28="","","Riesgos")</f>
        <v/>
      </c>
      <c r="BX28" s="163" t="str">
        <f>IF(BW28="","",C28)</f>
        <v/>
      </c>
      <c r="BY28" s="163" t="str">
        <f>IF(BX28="","",CONCATENATE("Ajuste en ",VLOOKUP(BU28,AI28:BR28,(MATCH(BU28,AI28:BR28,0)+1))," del Mapa de riesgos de ",A28))</f>
        <v/>
      </c>
      <c r="BZ28" s="163" t="str">
        <f t="shared" ref="BZ28:BZ35" si="7">IF(BY28="","",CONCATENATE("Solicitud de cambio realizada por la ",BS28," a través del memorando 3-2021-XXXX."))</f>
        <v/>
      </c>
    </row>
    <row r="29" spans="1:78" ht="409.5" x14ac:dyDescent="0.2">
      <c r="A29" s="52" t="s">
        <v>205</v>
      </c>
      <c r="B29" s="84" t="s">
        <v>730</v>
      </c>
      <c r="C29" s="53" t="s">
        <v>731</v>
      </c>
      <c r="D29" s="81" t="s">
        <v>64</v>
      </c>
      <c r="E29" s="81" t="s">
        <v>136</v>
      </c>
      <c r="F29" s="52" t="s">
        <v>732</v>
      </c>
      <c r="G29" s="52" t="s">
        <v>360</v>
      </c>
      <c r="H29" s="52" t="s">
        <v>733</v>
      </c>
      <c r="I29" s="52" t="s">
        <v>382</v>
      </c>
      <c r="J29" s="52" t="s">
        <v>344</v>
      </c>
      <c r="K29" s="52" t="s">
        <v>383</v>
      </c>
      <c r="L29" s="52" t="s">
        <v>384</v>
      </c>
      <c r="M29" s="83" t="s">
        <v>144</v>
      </c>
      <c r="N29" s="83" t="s">
        <v>79</v>
      </c>
      <c r="O29" s="81" t="s">
        <v>81</v>
      </c>
      <c r="P29" s="52" t="s">
        <v>734</v>
      </c>
      <c r="Q29" s="83" t="s">
        <v>144</v>
      </c>
      <c r="R29" s="83" t="s">
        <v>79</v>
      </c>
      <c r="S29" s="81" t="s">
        <v>81</v>
      </c>
      <c r="T29" s="52" t="s">
        <v>735</v>
      </c>
      <c r="U29" s="81" t="s">
        <v>364</v>
      </c>
      <c r="V29" s="52" t="s">
        <v>347</v>
      </c>
      <c r="W29" s="52" t="s">
        <v>347</v>
      </c>
      <c r="X29" s="52" t="s">
        <v>347</v>
      </c>
      <c r="Y29" s="52" t="s">
        <v>347</v>
      </c>
      <c r="Z29" s="52" t="s">
        <v>347</v>
      </c>
      <c r="AA29" s="52" t="s">
        <v>736</v>
      </c>
      <c r="AB29" s="52" t="s">
        <v>737</v>
      </c>
      <c r="AC29" s="52" t="s">
        <v>738</v>
      </c>
      <c r="AD29" s="52" t="s">
        <v>739</v>
      </c>
      <c r="AE29" s="52" t="s">
        <v>740</v>
      </c>
      <c r="AF29" s="52" t="s">
        <v>741</v>
      </c>
      <c r="AG29" s="52" t="s">
        <v>742</v>
      </c>
      <c r="AH29" s="52" t="s">
        <v>743</v>
      </c>
      <c r="AI29" s="157">
        <v>43592</v>
      </c>
      <c r="AJ29" s="153" t="s">
        <v>348</v>
      </c>
      <c r="AK29" s="165" t="s">
        <v>680</v>
      </c>
      <c r="AL29" s="158">
        <v>43768</v>
      </c>
      <c r="AM29" s="155" t="s">
        <v>414</v>
      </c>
      <c r="AN29" s="65" t="s">
        <v>744</v>
      </c>
      <c r="AO29" s="158">
        <v>43902</v>
      </c>
      <c r="AP29" s="153" t="s">
        <v>453</v>
      </c>
      <c r="AQ29" s="68" t="s">
        <v>745</v>
      </c>
      <c r="AR29" s="158">
        <v>44071</v>
      </c>
      <c r="AS29" s="155" t="s">
        <v>353</v>
      </c>
      <c r="AT29" s="65" t="s">
        <v>746</v>
      </c>
      <c r="AU29" s="158">
        <v>44167</v>
      </c>
      <c r="AV29" s="153" t="s">
        <v>379</v>
      </c>
      <c r="AW29" s="68" t="s">
        <v>747</v>
      </c>
      <c r="AX29" s="158">
        <v>44243</v>
      </c>
      <c r="AY29" s="155" t="s">
        <v>377</v>
      </c>
      <c r="AZ29" s="65" t="s">
        <v>726</v>
      </c>
      <c r="BA29" s="158">
        <v>44316</v>
      </c>
      <c r="BB29" s="153" t="s">
        <v>352</v>
      </c>
      <c r="BC29" s="68" t="s">
        <v>729</v>
      </c>
      <c r="BD29" s="158">
        <v>44407</v>
      </c>
      <c r="BE29" s="155" t="s">
        <v>377</v>
      </c>
      <c r="BF29" s="65" t="s">
        <v>727</v>
      </c>
      <c r="BG29" s="158">
        <v>44516</v>
      </c>
      <c r="BH29" s="153" t="s">
        <v>377</v>
      </c>
      <c r="BI29" s="68" t="s">
        <v>728</v>
      </c>
      <c r="BJ29" s="158" t="s">
        <v>354</v>
      </c>
      <c r="BK29" s="155" t="s">
        <v>355</v>
      </c>
      <c r="BL29" s="65" t="s">
        <v>354</v>
      </c>
      <c r="BM29" s="154" t="s">
        <v>354</v>
      </c>
      <c r="BN29" s="153" t="s">
        <v>355</v>
      </c>
      <c r="BO29" s="68" t="s">
        <v>354</v>
      </c>
      <c r="BP29" s="154" t="s">
        <v>354</v>
      </c>
      <c r="BQ29" s="155" t="s">
        <v>355</v>
      </c>
      <c r="BR29" s="70" t="s">
        <v>354</v>
      </c>
      <c r="BS29" s="125" t="str">
        <f>VLOOKUP(A29,Datos!$C$2:$AJ$25,34,0)</f>
        <v>Subdirección de Servicios Administrativos</v>
      </c>
      <c r="BU29" s="161">
        <f t="shared" si="4"/>
        <v>44516</v>
      </c>
      <c r="BV29" s="162">
        <f t="shared" si="5"/>
        <v>44561</v>
      </c>
      <c r="BW29" s="163" t="str">
        <f t="shared" si="6"/>
        <v>Riesgos</v>
      </c>
      <c r="BX29" s="163" t="str">
        <f>IF(BW29="","",C29)</f>
        <v>Desvío de recursos físicos o económicos en la administración de la caja menor</v>
      </c>
      <c r="BY29" s="163" t="str">
        <f>IF(BX29="","",CONCATENATE("Ajuste en ",VLOOKUP(BU29,AI29:BR29,(MATCH(BU29,AI29:BR29,0)+1))," del Mapa de riesgos de ",A29))</f>
        <v>Ajuste en 
Tratamiento del riesgo del Mapa de riesgos de Gestión de Servicios Administrativos</v>
      </c>
      <c r="BZ29" s="163" t="str">
        <f t="shared" si="7"/>
        <v>Solicitud de cambio realizada por la Subdirección de Servicios Administrativos a través del memorando 3-2021-XXXX.</v>
      </c>
    </row>
    <row r="30" spans="1:78" ht="331.5" x14ac:dyDescent="0.2">
      <c r="A30" s="52" t="s">
        <v>312</v>
      </c>
      <c r="B30" s="84" t="s">
        <v>750</v>
      </c>
      <c r="C30" s="53" t="s">
        <v>751</v>
      </c>
      <c r="D30" s="81" t="s">
        <v>64</v>
      </c>
      <c r="E30" s="81" t="s">
        <v>92</v>
      </c>
      <c r="F30" s="52" t="s">
        <v>752</v>
      </c>
      <c r="G30" s="52" t="s">
        <v>360</v>
      </c>
      <c r="H30" s="52" t="s">
        <v>753</v>
      </c>
      <c r="I30" s="52" t="s">
        <v>382</v>
      </c>
      <c r="J30" s="52" t="s">
        <v>344</v>
      </c>
      <c r="K30" s="52" t="s">
        <v>383</v>
      </c>
      <c r="L30" s="52" t="s">
        <v>384</v>
      </c>
      <c r="M30" s="83" t="s">
        <v>144</v>
      </c>
      <c r="N30" s="83" t="s">
        <v>79</v>
      </c>
      <c r="O30" s="81" t="s">
        <v>81</v>
      </c>
      <c r="P30" s="52" t="s">
        <v>754</v>
      </c>
      <c r="Q30" s="83" t="s">
        <v>144</v>
      </c>
      <c r="R30" s="83" t="s">
        <v>79</v>
      </c>
      <c r="S30" s="81" t="s">
        <v>81</v>
      </c>
      <c r="T30" s="52" t="s">
        <v>755</v>
      </c>
      <c r="U30" s="81" t="s">
        <v>364</v>
      </c>
      <c r="V30" s="52" t="s">
        <v>347</v>
      </c>
      <c r="W30" s="52" t="s">
        <v>347</v>
      </c>
      <c r="X30" s="52" t="s">
        <v>347</v>
      </c>
      <c r="Y30" s="52" t="s">
        <v>347</v>
      </c>
      <c r="Z30" s="52" t="s">
        <v>347</v>
      </c>
      <c r="AA30" s="52" t="s">
        <v>756</v>
      </c>
      <c r="AB30" s="52" t="s">
        <v>757</v>
      </c>
      <c r="AC30" s="52" t="s">
        <v>758</v>
      </c>
      <c r="AD30" s="52" t="s">
        <v>759</v>
      </c>
      <c r="AE30" s="52" t="s">
        <v>760</v>
      </c>
      <c r="AF30" s="52" t="s">
        <v>761</v>
      </c>
      <c r="AG30" s="52" t="s">
        <v>762</v>
      </c>
      <c r="AH30" s="52" t="s">
        <v>763</v>
      </c>
      <c r="AI30" s="157">
        <v>43593</v>
      </c>
      <c r="AJ30" s="153" t="s">
        <v>348</v>
      </c>
      <c r="AK30" s="165" t="s">
        <v>390</v>
      </c>
      <c r="AL30" s="158">
        <v>43783</v>
      </c>
      <c r="AM30" s="155" t="s">
        <v>348</v>
      </c>
      <c r="AN30" s="65" t="s">
        <v>764</v>
      </c>
      <c r="AO30" s="158">
        <v>43914</v>
      </c>
      <c r="AP30" s="153" t="s">
        <v>453</v>
      </c>
      <c r="AQ30" s="68" t="s">
        <v>765</v>
      </c>
      <c r="AR30" s="158">
        <v>44074</v>
      </c>
      <c r="AS30" s="155" t="s">
        <v>387</v>
      </c>
      <c r="AT30" s="65" t="s">
        <v>748</v>
      </c>
      <c r="AU30" s="158">
        <v>44168</v>
      </c>
      <c r="AV30" s="153" t="s">
        <v>377</v>
      </c>
      <c r="AW30" s="68" t="s">
        <v>749</v>
      </c>
      <c r="AX30" s="158">
        <v>44249</v>
      </c>
      <c r="AY30" s="155" t="s">
        <v>377</v>
      </c>
      <c r="AZ30" s="65" t="s">
        <v>766</v>
      </c>
      <c r="BA30" s="158" t="s">
        <v>354</v>
      </c>
      <c r="BB30" s="153" t="s">
        <v>355</v>
      </c>
      <c r="BC30" s="68" t="s">
        <v>354</v>
      </c>
      <c r="BD30" s="158" t="s">
        <v>354</v>
      </c>
      <c r="BE30" s="155" t="s">
        <v>355</v>
      </c>
      <c r="BF30" s="65" t="s">
        <v>354</v>
      </c>
      <c r="BG30" s="158" t="s">
        <v>354</v>
      </c>
      <c r="BH30" s="153" t="s">
        <v>355</v>
      </c>
      <c r="BI30" s="68" t="s">
        <v>354</v>
      </c>
      <c r="BJ30" s="158" t="s">
        <v>354</v>
      </c>
      <c r="BK30" s="155" t="s">
        <v>355</v>
      </c>
      <c r="BL30" s="65" t="s">
        <v>354</v>
      </c>
      <c r="BM30" s="154" t="s">
        <v>354</v>
      </c>
      <c r="BN30" s="153" t="s">
        <v>355</v>
      </c>
      <c r="BO30" s="68" t="s">
        <v>354</v>
      </c>
      <c r="BP30" s="154" t="s">
        <v>354</v>
      </c>
      <c r="BQ30" s="155" t="s">
        <v>355</v>
      </c>
      <c r="BR30" s="70" t="s">
        <v>354</v>
      </c>
      <c r="BS30" s="125" t="str">
        <f>VLOOKUP(A30,Datos!$C$2:$AJ$25,34,0)</f>
        <v>Subdirección de Servicios Administrativos</v>
      </c>
      <c r="BU30" s="161" t="str">
        <f t="shared" si="4"/>
        <v/>
      </c>
      <c r="BV30" s="162" t="str">
        <f t="shared" si="5"/>
        <v/>
      </c>
      <c r="BW30" s="163" t="str">
        <f t="shared" si="6"/>
        <v/>
      </c>
      <c r="BX30" s="163" t="str">
        <f>IF(BW30="","",C30)</f>
        <v/>
      </c>
      <c r="BY30" s="163" t="str">
        <f>IF(BX30="","",CONCATENATE("Ajuste en ",VLOOKUP(BU30,AI30:BR30,(MATCH(BU30,AI30:BR30,0)+1))," del Mapa de riesgos de ",A30))</f>
        <v/>
      </c>
      <c r="BZ30" s="163" t="str">
        <f t="shared" si="7"/>
        <v/>
      </c>
    </row>
    <row r="31" spans="1:78" ht="409.5" x14ac:dyDescent="0.2">
      <c r="A31" s="52" t="s">
        <v>313</v>
      </c>
      <c r="B31" s="84" t="s">
        <v>769</v>
      </c>
      <c r="C31" s="53" t="s">
        <v>770</v>
      </c>
      <c r="D31" s="81" t="s">
        <v>64</v>
      </c>
      <c r="E31" s="81" t="s">
        <v>70</v>
      </c>
      <c r="F31" s="52" t="s">
        <v>771</v>
      </c>
      <c r="G31" s="52" t="s">
        <v>772</v>
      </c>
      <c r="H31" s="52" t="s">
        <v>773</v>
      </c>
      <c r="I31" s="52" t="s">
        <v>767</v>
      </c>
      <c r="J31" s="52" t="s">
        <v>389</v>
      </c>
      <c r="K31" s="52" t="s">
        <v>383</v>
      </c>
      <c r="L31" s="52" t="s">
        <v>384</v>
      </c>
      <c r="M31" s="83" t="s">
        <v>144</v>
      </c>
      <c r="N31" s="83" t="s">
        <v>79</v>
      </c>
      <c r="O31" s="81" t="s">
        <v>81</v>
      </c>
      <c r="P31" s="52" t="s">
        <v>774</v>
      </c>
      <c r="Q31" s="83" t="s">
        <v>144</v>
      </c>
      <c r="R31" s="83" t="s">
        <v>79</v>
      </c>
      <c r="S31" s="81" t="s">
        <v>81</v>
      </c>
      <c r="T31" s="52" t="s">
        <v>775</v>
      </c>
      <c r="U31" s="81" t="s">
        <v>364</v>
      </c>
      <c r="V31" s="52" t="s">
        <v>347</v>
      </c>
      <c r="W31" s="52" t="s">
        <v>347</v>
      </c>
      <c r="X31" s="52" t="s">
        <v>347</v>
      </c>
      <c r="Y31" s="52" t="s">
        <v>347</v>
      </c>
      <c r="Z31" s="52" t="s">
        <v>347</v>
      </c>
      <c r="AA31" s="52" t="s">
        <v>776</v>
      </c>
      <c r="AB31" s="52" t="s">
        <v>777</v>
      </c>
      <c r="AC31" s="52" t="s">
        <v>778</v>
      </c>
      <c r="AD31" s="52" t="s">
        <v>779</v>
      </c>
      <c r="AE31" s="52" t="s">
        <v>780</v>
      </c>
      <c r="AF31" s="52" t="s">
        <v>781</v>
      </c>
      <c r="AG31" s="52" t="s">
        <v>768</v>
      </c>
      <c r="AH31" s="52" t="s">
        <v>782</v>
      </c>
      <c r="AI31" s="157">
        <v>43496</v>
      </c>
      <c r="AJ31" s="153" t="s">
        <v>348</v>
      </c>
      <c r="AK31" s="165" t="s">
        <v>385</v>
      </c>
      <c r="AL31" s="158">
        <v>43594</v>
      </c>
      <c r="AM31" s="155" t="s">
        <v>542</v>
      </c>
      <c r="AN31" s="65" t="s">
        <v>783</v>
      </c>
      <c r="AO31" s="158">
        <v>43769</v>
      </c>
      <c r="AP31" s="153" t="s">
        <v>387</v>
      </c>
      <c r="AQ31" s="68" t="s">
        <v>784</v>
      </c>
      <c r="AR31" s="158">
        <v>43921</v>
      </c>
      <c r="AS31" s="155" t="s">
        <v>684</v>
      </c>
      <c r="AT31" s="65" t="s">
        <v>785</v>
      </c>
      <c r="AU31" s="158">
        <v>44025</v>
      </c>
      <c r="AV31" s="153" t="s">
        <v>351</v>
      </c>
      <c r="AW31" s="68" t="s">
        <v>786</v>
      </c>
      <c r="AX31" s="158">
        <v>44169</v>
      </c>
      <c r="AY31" s="155" t="s">
        <v>377</v>
      </c>
      <c r="AZ31" s="65" t="s">
        <v>787</v>
      </c>
      <c r="BA31" s="158">
        <v>44249</v>
      </c>
      <c r="BB31" s="153" t="s">
        <v>375</v>
      </c>
      <c r="BC31" s="68" t="s">
        <v>788</v>
      </c>
      <c r="BD31" s="158">
        <v>44302</v>
      </c>
      <c r="BE31" s="155" t="s">
        <v>377</v>
      </c>
      <c r="BF31" s="65" t="s">
        <v>789</v>
      </c>
      <c r="BG31" s="158" t="s">
        <v>354</v>
      </c>
      <c r="BH31" s="153" t="s">
        <v>355</v>
      </c>
      <c r="BI31" s="68" t="s">
        <v>354</v>
      </c>
      <c r="BJ31" s="158" t="s">
        <v>354</v>
      </c>
      <c r="BK31" s="155" t="s">
        <v>355</v>
      </c>
      <c r="BL31" s="65" t="s">
        <v>354</v>
      </c>
      <c r="BM31" s="154" t="s">
        <v>354</v>
      </c>
      <c r="BN31" s="153" t="s">
        <v>355</v>
      </c>
      <c r="BO31" s="68" t="s">
        <v>354</v>
      </c>
      <c r="BP31" s="154" t="s">
        <v>354</v>
      </c>
      <c r="BQ31" s="155" t="s">
        <v>355</v>
      </c>
      <c r="BR31" s="70" t="s">
        <v>354</v>
      </c>
      <c r="BS31" s="125" t="str">
        <f>VLOOKUP(A31,Datos!$C$2:$AJ$25,34,0)</f>
        <v>Dirección de Talento Humano</v>
      </c>
      <c r="BU31" s="161" t="str">
        <f t="shared" si="4"/>
        <v/>
      </c>
      <c r="BV31" s="162" t="str">
        <f t="shared" si="5"/>
        <v/>
      </c>
      <c r="BW31" s="163" t="str">
        <f t="shared" si="6"/>
        <v/>
      </c>
      <c r="BX31" s="163" t="str">
        <f>IF(BW31="","",C31)</f>
        <v/>
      </c>
      <c r="BY31" s="163" t="str">
        <f>IF(BX31="","",CONCATENATE("Ajuste en ",VLOOKUP(BU31,AI31:BR31,(MATCH(BU31,AI31:BR31,0)+1))," del Mapa de riesgos de ",A31))</f>
        <v/>
      </c>
      <c r="BZ31" s="163" t="str">
        <f t="shared" si="7"/>
        <v/>
      </c>
    </row>
    <row r="32" spans="1:78" ht="409.5" x14ac:dyDescent="0.2">
      <c r="A32" s="52" t="s">
        <v>313</v>
      </c>
      <c r="B32" s="84" t="s">
        <v>790</v>
      </c>
      <c r="C32" s="53" t="s">
        <v>791</v>
      </c>
      <c r="D32" s="81" t="s">
        <v>64</v>
      </c>
      <c r="E32" s="81" t="s">
        <v>136</v>
      </c>
      <c r="F32" s="52" t="s">
        <v>792</v>
      </c>
      <c r="G32" s="52" t="s">
        <v>793</v>
      </c>
      <c r="H32" s="52" t="s">
        <v>794</v>
      </c>
      <c r="I32" s="52" t="s">
        <v>767</v>
      </c>
      <c r="J32" s="52" t="s">
        <v>344</v>
      </c>
      <c r="K32" s="52" t="s">
        <v>345</v>
      </c>
      <c r="L32" s="52" t="s">
        <v>384</v>
      </c>
      <c r="M32" s="83" t="s">
        <v>144</v>
      </c>
      <c r="N32" s="83" t="s">
        <v>79</v>
      </c>
      <c r="O32" s="81" t="s">
        <v>81</v>
      </c>
      <c r="P32" s="52" t="s">
        <v>795</v>
      </c>
      <c r="Q32" s="83" t="s">
        <v>144</v>
      </c>
      <c r="R32" s="83" t="s">
        <v>79</v>
      </c>
      <c r="S32" s="81" t="s">
        <v>81</v>
      </c>
      <c r="T32" s="52" t="s">
        <v>775</v>
      </c>
      <c r="U32" s="81" t="s">
        <v>364</v>
      </c>
      <c r="V32" s="52" t="s">
        <v>347</v>
      </c>
      <c r="W32" s="52" t="s">
        <v>347</v>
      </c>
      <c r="X32" s="52" t="s">
        <v>347</v>
      </c>
      <c r="Y32" s="52" t="s">
        <v>347</v>
      </c>
      <c r="Z32" s="52" t="s">
        <v>347</v>
      </c>
      <c r="AA32" s="52" t="s">
        <v>796</v>
      </c>
      <c r="AB32" s="52" t="s">
        <v>797</v>
      </c>
      <c r="AC32" s="52" t="s">
        <v>798</v>
      </c>
      <c r="AD32" s="52" t="s">
        <v>799</v>
      </c>
      <c r="AE32" s="52" t="s">
        <v>800</v>
      </c>
      <c r="AF32" s="52" t="s">
        <v>801</v>
      </c>
      <c r="AG32" s="52" t="s">
        <v>802</v>
      </c>
      <c r="AH32" s="52" t="s">
        <v>803</v>
      </c>
      <c r="AI32" s="157">
        <v>43496</v>
      </c>
      <c r="AJ32" s="153" t="s">
        <v>348</v>
      </c>
      <c r="AK32" s="165" t="s">
        <v>385</v>
      </c>
      <c r="AL32" s="158">
        <v>43593</v>
      </c>
      <c r="AM32" s="155" t="s">
        <v>542</v>
      </c>
      <c r="AN32" s="65" t="s">
        <v>804</v>
      </c>
      <c r="AO32" s="158">
        <v>43769</v>
      </c>
      <c r="AP32" s="153" t="s">
        <v>375</v>
      </c>
      <c r="AQ32" s="68" t="s">
        <v>805</v>
      </c>
      <c r="AR32" s="158">
        <v>43921</v>
      </c>
      <c r="AS32" s="155" t="s">
        <v>684</v>
      </c>
      <c r="AT32" s="65" t="s">
        <v>806</v>
      </c>
      <c r="AU32" s="158">
        <v>44025</v>
      </c>
      <c r="AV32" s="153" t="s">
        <v>351</v>
      </c>
      <c r="AW32" s="68" t="s">
        <v>807</v>
      </c>
      <c r="AX32" s="158">
        <v>44169</v>
      </c>
      <c r="AY32" s="155" t="s">
        <v>375</v>
      </c>
      <c r="AZ32" s="65" t="s">
        <v>808</v>
      </c>
      <c r="BA32" s="158">
        <v>44249</v>
      </c>
      <c r="BB32" s="153" t="s">
        <v>375</v>
      </c>
      <c r="BC32" s="68" t="s">
        <v>809</v>
      </c>
      <c r="BD32" s="158">
        <v>44302</v>
      </c>
      <c r="BE32" s="155" t="s">
        <v>377</v>
      </c>
      <c r="BF32" s="65" t="s">
        <v>810</v>
      </c>
      <c r="BG32" s="158">
        <v>44376</v>
      </c>
      <c r="BH32" s="153" t="s">
        <v>377</v>
      </c>
      <c r="BI32" s="68" t="s">
        <v>811</v>
      </c>
      <c r="BJ32" s="158" t="s">
        <v>354</v>
      </c>
      <c r="BK32" s="155" t="s">
        <v>355</v>
      </c>
      <c r="BL32" s="65" t="s">
        <v>354</v>
      </c>
      <c r="BM32" s="154" t="s">
        <v>354</v>
      </c>
      <c r="BN32" s="153" t="s">
        <v>355</v>
      </c>
      <c r="BO32" s="68" t="s">
        <v>354</v>
      </c>
      <c r="BP32" s="154" t="s">
        <v>354</v>
      </c>
      <c r="BQ32" s="155" t="s">
        <v>355</v>
      </c>
      <c r="BR32" s="70" t="s">
        <v>354</v>
      </c>
      <c r="BS32" s="125" t="str">
        <f>VLOOKUP(A32,Datos!$C$2:$AJ$25,34,0)</f>
        <v>Dirección de Talento Humano</v>
      </c>
      <c r="BU32" s="161" t="str">
        <f t="shared" si="4"/>
        <v/>
      </c>
      <c r="BV32" s="162" t="str">
        <f t="shared" si="5"/>
        <v/>
      </c>
      <c r="BW32" s="163" t="str">
        <f t="shared" si="6"/>
        <v/>
      </c>
      <c r="BX32" s="163" t="str">
        <f>IF(BW32="","",C32)</f>
        <v/>
      </c>
      <c r="BY32" s="163" t="str">
        <f>IF(BX32="","",CONCATENATE("Ajuste en ",VLOOKUP(BU32,AI32:BR32,(MATCH(BU32,AI32:BR32,0)+1))," del Mapa de riesgos de ",A32))</f>
        <v/>
      </c>
      <c r="BZ32" s="163" t="str">
        <f t="shared" si="7"/>
        <v/>
      </c>
    </row>
    <row r="33" spans="1:78" ht="409.5" x14ac:dyDescent="0.2">
      <c r="A33" s="52" t="s">
        <v>314</v>
      </c>
      <c r="B33" s="84" t="s">
        <v>814</v>
      </c>
      <c r="C33" s="53" t="s">
        <v>815</v>
      </c>
      <c r="D33" s="81" t="s">
        <v>64</v>
      </c>
      <c r="E33" s="81" t="s">
        <v>136</v>
      </c>
      <c r="F33" s="52" t="s">
        <v>816</v>
      </c>
      <c r="G33" s="52" t="s">
        <v>439</v>
      </c>
      <c r="H33" s="52" t="s">
        <v>817</v>
      </c>
      <c r="I33" s="52" t="s">
        <v>812</v>
      </c>
      <c r="J33" s="52" t="s">
        <v>344</v>
      </c>
      <c r="K33" s="52" t="s">
        <v>818</v>
      </c>
      <c r="L33" s="52" t="s">
        <v>384</v>
      </c>
      <c r="M33" s="83" t="s">
        <v>144</v>
      </c>
      <c r="N33" s="83" t="s">
        <v>52</v>
      </c>
      <c r="O33" s="81" t="s">
        <v>54</v>
      </c>
      <c r="P33" s="52" t="s">
        <v>819</v>
      </c>
      <c r="Q33" s="83" t="s">
        <v>144</v>
      </c>
      <c r="R33" s="83" t="s">
        <v>52</v>
      </c>
      <c r="S33" s="81" t="s">
        <v>54</v>
      </c>
      <c r="T33" s="52" t="s">
        <v>820</v>
      </c>
      <c r="U33" s="81" t="s">
        <v>364</v>
      </c>
      <c r="V33" s="52" t="s">
        <v>347</v>
      </c>
      <c r="W33" s="52" t="s">
        <v>347</v>
      </c>
      <c r="X33" s="52" t="s">
        <v>347</v>
      </c>
      <c r="Y33" s="52" t="s">
        <v>347</v>
      </c>
      <c r="Z33" s="52" t="s">
        <v>347</v>
      </c>
      <c r="AA33" s="52" t="s">
        <v>821</v>
      </c>
      <c r="AB33" s="52" t="s">
        <v>822</v>
      </c>
      <c r="AC33" s="52" t="s">
        <v>823</v>
      </c>
      <c r="AD33" s="52" t="s">
        <v>824</v>
      </c>
      <c r="AE33" s="52" t="s">
        <v>825</v>
      </c>
      <c r="AF33" s="52" t="s">
        <v>826</v>
      </c>
      <c r="AG33" s="52" t="s">
        <v>827</v>
      </c>
      <c r="AH33" s="52" t="s">
        <v>828</v>
      </c>
      <c r="AI33" s="157">
        <v>44013</v>
      </c>
      <c r="AJ33" s="153" t="s">
        <v>348</v>
      </c>
      <c r="AK33" s="165" t="s">
        <v>829</v>
      </c>
      <c r="AL33" s="158">
        <v>44167</v>
      </c>
      <c r="AM33" s="155" t="s">
        <v>379</v>
      </c>
      <c r="AN33" s="65" t="s">
        <v>830</v>
      </c>
      <c r="AO33" s="158">
        <v>44245</v>
      </c>
      <c r="AP33" s="153" t="s">
        <v>388</v>
      </c>
      <c r="AQ33" s="68" t="s">
        <v>831</v>
      </c>
      <c r="AR33" s="158">
        <v>44319</v>
      </c>
      <c r="AS33" s="155" t="s">
        <v>377</v>
      </c>
      <c r="AT33" s="65" t="s">
        <v>832</v>
      </c>
      <c r="AU33" s="158">
        <v>44392</v>
      </c>
      <c r="AV33" s="153" t="s">
        <v>377</v>
      </c>
      <c r="AW33" s="68" t="s">
        <v>832</v>
      </c>
      <c r="AX33" s="158">
        <v>44449</v>
      </c>
      <c r="AY33" s="155" t="s">
        <v>813</v>
      </c>
      <c r="AZ33" s="65" t="s">
        <v>833</v>
      </c>
      <c r="BA33" s="158" t="s">
        <v>354</v>
      </c>
      <c r="BB33" s="153" t="s">
        <v>355</v>
      </c>
      <c r="BC33" s="68" t="s">
        <v>354</v>
      </c>
      <c r="BD33" s="158" t="s">
        <v>354</v>
      </c>
      <c r="BE33" s="155" t="s">
        <v>355</v>
      </c>
      <c r="BF33" s="65" t="s">
        <v>354</v>
      </c>
      <c r="BG33" s="158" t="s">
        <v>354</v>
      </c>
      <c r="BH33" s="153" t="s">
        <v>355</v>
      </c>
      <c r="BI33" s="68" t="s">
        <v>354</v>
      </c>
      <c r="BJ33" s="158" t="s">
        <v>354</v>
      </c>
      <c r="BK33" s="155" t="s">
        <v>355</v>
      </c>
      <c r="BL33" s="65" t="s">
        <v>354</v>
      </c>
      <c r="BM33" s="154" t="s">
        <v>354</v>
      </c>
      <c r="BN33" s="153" t="s">
        <v>355</v>
      </c>
      <c r="BO33" s="68" t="s">
        <v>354</v>
      </c>
      <c r="BP33" s="154" t="s">
        <v>354</v>
      </c>
      <c r="BQ33" s="155" t="s">
        <v>355</v>
      </c>
      <c r="BR33" s="70" t="s">
        <v>354</v>
      </c>
      <c r="BS33" s="125" t="str">
        <f>VLOOKUP(A33,Datos!$C$2:$AJ$25,34,0)</f>
        <v>Subdirección Financiera</v>
      </c>
      <c r="BU33" s="161" t="str">
        <f t="shared" si="4"/>
        <v/>
      </c>
      <c r="BV33" s="162" t="str">
        <f t="shared" si="5"/>
        <v/>
      </c>
      <c r="BW33" s="163" t="str">
        <f t="shared" si="6"/>
        <v/>
      </c>
      <c r="BX33" s="163" t="str">
        <f>IF(BW33="","",C33)</f>
        <v/>
      </c>
      <c r="BY33" s="163" t="str">
        <f>IF(BX33="","",CONCATENATE("Ajuste en ",VLOOKUP(BU33,AI33:BR33,(MATCH(BU33,AI33:BR33,0)+1))," del Mapa de riesgos de ",A33))</f>
        <v/>
      </c>
      <c r="BZ33" s="163" t="str">
        <f t="shared" si="7"/>
        <v/>
      </c>
    </row>
    <row r="34" spans="1:78" ht="409.5" x14ac:dyDescent="0.2">
      <c r="A34" s="52" t="s">
        <v>314</v>
      </c>
      <c r="B34" s="84" t="s">
        <v>834</v>
      </c>
      <c r="C34" s="53" t="s">
        <v>835</v>
      </c>
      <c r="D34" s="81" t="s">
        <v>64</v>
      </c>
      <c r="E34" s="81" t="s">
        <v>136</v>
      </c>
      <c r="F34" s="52" t="s">
        <v>836</v>
      </c>
      <c r="G34" s="52" t="s">
        <v>439</v>
      </c>
      <c r="H34" s="52" t="s">
        <v>837</v>
      </c>
      <c r="I34" s="52" t="s">
        <v>812</v>
      </c>
      <c r="J34" s="52" t="s">
        <v>344</v>
      </c>
      <c r="K34" s="52" t="s">
        <v>838</v>
      </c>
      <c r="L34" s="52" t="s">
        <v>384</v>
      </c>
      <c r="M34" s="83" t="s">
        <v>124</v>
      </c>
      <c r="N34" s="83" t="s">
        <v>52</v>
      </c>
      <c r="O34" s="81" t="s">
        <v>54</v>
      </c>
      <c r="P34" s="52" t="s">
        <v>839</v>
      </c>
      <c r="Q34" s="83" t="s">
        <v>144</v>
      </c>
      <c r="R34" s="83" t="s">
        <v>52</v>
      </c>
      <c r="S34" s="81" t="s">
        <v>54</v>
      </c>
      <c r="T34" s="52" t="s">
        <v>840</v>
      </c>
      <c r="U34" s="81" t="s">
        <v>364</v>
      </c>
      <c r="V34" s="52" t="s">
        <v>841</v>
      </c>
      <c r="W34" s="52" t="s">
        <v>842</v>
      </c>
      <c r="X34" s="52" t="s">
        <v>843</v>
      </c>
      <c r="Y34" s="52" t="s">
        <v>844</v>
      </c>
      <c r="Z34" s="52" t="s">
        <v>845</v>
      </c>
      <c r="AA34" s="52" t="s">
        <v>347</v>
      </c>
      <c r="AB34" s="52" t="s">
        <v>347</v>
      </c>
      <c r="AC34" s="52" t="s">
        <v>347</v>
      </c>
      <c r="AD34" s="52" t="s">
        <v>347</v>
      </c>
      <c r="AE34" s="52" t="s">
        <v>347</v>
      </c>
      <c r="AF34" s="52" t="s">
        <v>846</v>
      </c>
      <c r="AG34" s="52" t="s">
        <v>847</v>
      </c>
      <c r="AH34" s="52" t="s">
        <v>848</v>
      </c>
      <c r="AI34" s="157">
        <v>44013</v>
      </c>
      <c r="AJ34" s="153" t="s">
        <v>348</v>
      </c>
      <c r="AK34" s="165" t="s">
        <v>829</v>
      </c>
      <c r="AL34" s="158">
        <v>44167</v>
      </c>
      <c r="AM34" s="155" t="s">
        <v>379</v>
      </c>
      <c r="AN34" s="65" t="s">
        <v>830</v>
      </c>
      <c r="AO34" s="158">
        <v>44245</v>
      </c>
      <c r="AP34" s="153" t="s">
        <v>388</v>
      </c>
      <c r="AQ34" s="68" t="s">
        <v>849</v>
      </c>
      <c r="AR34" s="158">
        <v>44315</v>
      </c>
      <c r="AS34" s="155" t="s">
        <v>377</v>
      </c>
      <c r="AT34" s="65" t="s">
        <v>850</v>
      </c>
      <c r="AU34" s="158">
        <v>44319</v>
      </c>
      <c r="AV34" s="153" t="s">
        <v>377</v>
      </c>
      <c r="AW34" s="68" t="s">
        <v>851</v>
      </c>
      <c r="AX34" s="158">
        <v>44392</v>
      </c>
      <c r="AY34" s="155" t="s">
        <v>377</v>
      </c>
      <c r="AZ34" s="65" t="s">
        <v>852</v>
      </c>
      <c r="BA34" s="158">
        <v>44449</v>
      </c>
      <c r="BB34" s="153" t="s">
        <v>813</v>
      </c>
      <c r="BC34" s="68" t="s">
        <v>853</v>
      </c>
      <c r="BD34" s="158" t="s">
        <v>354</v>
      </c>
      <c r="BE34" s="155" t="s">
        <v>355</v>
      </c>
      <c r="BF34" s="65" t="s">
        <v>354</v>
      </c>
      <c r="BG34" s="158" t="s">
        <v>354</v>
      </c>
      <c r="BH34" s="153" t="s">
        <v>355</v>
      </c>
      <c r="BI34" s="68" t="s">
        <v>354</v>
      </c>
      <c r="BJ34" s="158" t="s">
        <v>354</v>
      </c>
      <c r="BK34" s="155" t="s">
        <v>355</v>
      </c>
      <c r="BL34" s="65" t="s">
        <v>354</v>
      </c>
      <c r="BM34" s="154" t="s">
        <v>354</v>
      </c>
      <c r="BN34" s="153" t="s">
        <v>355</v>
      </c>
      <c r="BO34" s="68" t="s">
        <v>354</v>
      </c>
      <c r="BP34" s="154" t="s">
        <v>354</v>
      </c>
      <c r="BQ34" s="155" t="s">
        <v>355</v>
      </c>
      <c r="BR34" s="70" t="s">
        <v>354</v>
      </c>
      <c r="BS34" s="125" t="str">
        <f>VLOOKUP(A34,Datos!$C$2:$AJ$25,34,0)</f>
        <v>Subdirección Financiera</v>
      </c>
      <c r="BU34" s="161" t="str">
        <f t="shared" si="4"/>
        <v/>
      </c>
      <c r="BV34" s="162" t="str">
        <f t="shared" si="5"/>
        <v/>
      </c>
      <c r="BW34" s="163" t="str">
        <f t="shared" si="6"/>
        <v/>
      </c>
      <c r="BX34" s="163" t="str">
        <f>IF(BW34="","",C34)</f>
        <v/>
      </c>
      <c r="BY34" s="163" t="str">
        <f>IF(BX34="","",CONCATENATE("Ajuste en ",VLOOKUP(BU34,AI34:BR34,(MATCH(BU34,AI34:BR34,0)+1))," del Mapa de riesgos de ",A34))</f>
        <v/>
      </c>
      <c r="BZ34" s="163" t="str">
        <f t="shared" si="7"/>
        <v/>
      </c>
    </row>
    <row r="35" spans="1:78" ht="409.5" x14ac:dyDescent="0.2">
      <c r="A35" s="52" t="s">
        <v>65</v>
      </c>
      <c r="B35" s="84" t="s">
        <v>854</v>
      </c>
      <c r="C35" s="53" t="s">
        <v>858</v>
      </c>
      <c r="D35" s="81" t="s">
        <v>64</v>
      </c>
      <c r="E35" s="81" t="s">
        <v>42</v>
      </c>
      <c r="F35" s="52" t="s">
        <v>859</v>
      </c>
      <c r="G35" s="52" t="s">
        <v>860</v>
      </c>
      <c r="H35" s="52" t="s">
        <v>861</v>
      </c>
      <c r="I35" s="52" t="s">
        <v>855</v>
      </c>
      <c r="J35" s="52" t="s">
        <v>344</v>
      </c>
      <c r="K35" s="52" t="s">
        <v>345</v>
      </c>
      <c r="L35" s="52" t="s">
        <v>875</v>
      </c>
      <c r="M35" s="83" t="s">
        <v>144</v>
      </c>
      <c r="N35" s="83" t="s">
        <v>79</v>
      </c>
      <c r="O35" s="81" t="s">
        <v>81</v>
      </c>
      <c r="P35" s="52" t="s">
        <v>862</v>
      </c>
      <c r="Q35" s="83" t="s">
        <v>144</v>
      </c>
      <c r="R35" s="83" t="s">
        <v>79</v>
      </c>
      <c r="S35" s="81" t="s">
        <v>81</v>
      </c>
      <c r="T35" s="52" t="s">
        <v>863</v>
      </c>
      <c r="U35" s="81" t="s">
        <v>364</v>
      </c>
      <c r="V35" s="52" t="s">
        <v>347</v>
      </c>
      <c r="W35" s="52" t="s">
        <v>347</v>
      </c>
      <c r="X35" s="52" t="s">
        <v>347</v>
      </c>
      <c r="Y35" s="52" t="s">
        <v>347</v>
      </c>
      <c r="Z35" s="52" t="s">
        <v>347</v>
      </c>
      <c r="AA35" s="52" t="s">
        <v>864</v>
      </c>
      <c r="AB35" s="52" t="s">
        <v>865</v>
      </c>
      <c r="AC35" s="52" t="s">
        <v>866</v>
      </c>
      <c r="AD35" s="52" t="s">
        <v>867</v>
      </c>
      <c r="AE35" s="52" t="s">
        <v>868</v>
      </c>
      <c r="AF35" s="52" t="s">
        <v>869</v>
      </c>
      <c r="AG35" s="52" t="s">
        <v>856</v>
      </c>
      <c r="AH35" s="52" t="s">
        <v>870</v>
      </c>
      <c r="AI35" s="157">
        <v>43496</v>
      </c>
      <c r="AJ35" s="153" t="s">
        <v>348</v>
      </c>
      <c r="AK35" s="165" t="s">
        <v>680</v>
      </c>
      <c r="AL35" s="158">
        <v>43599</v>
      </c>
      <c r="AM35" s="155" t="s">
        <v>348</v>
      </c>
      <c r="AN35" s="65" t="s">
        <v>871</v>
      </c>
      <c r="AO35" s="158">
        <v>43759</v>
      </c>
      <c r="AP35" s="153" t="s">
        <v>379</v>
      </c>
      <c r="AQ35" s="68" t="s">
        <v>872</v>
      </c>
      <c r="AR35" s="158">
        <v>43896</v>
      </c>
      <c r="AS35" s="155" t="s">
        <v>495</v>
      </c>
      <c r="AT35" s="65" t="s">
        <v>873</v>
      </c>
      <c r="AU35" s="158">
        <v>44075</v>
      </c>
      <c r="AV35" s="153" t="s">
        <v>353</v>
      </c>
      <c r="AW35" s="68" t="s">
        <v>857</v>
      </c>
      <c r="AX35" s="158">
        <v>44168</v>
      </c>
      <c r="AY35" s="155" t="s">
        <v>377</v>
      </c>
      <c r="AZ35" s="65" t="s">
        <v>701</v>
      </c>
      <c r="BA35" s="158">
        <v>44246</v>
      </c>
      <c r="BB35" s="153" t="s">
        <v>813</v>
      </c>
      <c r="BC35" s="68" t="s">
        <v>874</v>
      </c>
      <c r="BD35" s="158" t="s">
        <v>354</v>
      </c>
      <c r="BE35" s="155" t="s">
        <v>355</v>
      </c>
      <c r="BF35" s="65" t="s">
        <v>354</v>
      </c>
      <c r="BG35" s="158" t="s">
        <v>354</v>
      </c>
      <c r="BH35" s="153" t="s">
        <v>355</v>
      </c>
      <c r="BI35" s="68" t="s">
        <v>354</v>
      </c>
      <c r="BJ35" s="158" t="s">
        <v>354</v>
      </c>
      <c r="BK35" s="155" t="s">
        <v>355</v>
      </c>
      <c r="BL35" s="65" t="s">
        <v>354</v>
      </c>
      <c r="BM35" s="154" t="s">
        <v>354</v>
      </c>
      <c r="BN35" s="153" t="s">
        <v>355</v>
      </c>
      <c r="BO35" s="68" t="s">
        <v>354</v>
      </c>
      <c r="BP35" s="154" t="s">
        <v>354</v>
      </c>
      <c r="BQ35" s="155" t="s">
        <v>355</v>
      </c>
      <c r="BR35" s="70" t="s">
        <v>354</v>
      </c>
      <c r="BS35" s="125" t="str">
        <f>VLOOKUP(A35,Datos!$C$2:$AJ$25,34,0)</f>
        <v>Oficina de Alta Consejería de Paz, Víctimas y Reconciliación</v>
      </c>
      <c r="BU35" s="161" t="str">
        <f t="shared" si="4"/>
        <v/>
      </c>
      <c r="BV35" s="162" t="str">
        <f t="shared" si="5"/>
        <v/>
      </c>
      <c r="BW35" s="163" t="str">
        <f t="shared" si="6"/>
        <v/>
      </c>
      <c r="BX35" s="163" t="str">
        <f>IF(BW35="","",C35)</f>
        <v/>
      </c>
      <c r="BY35" s="163" t="str">
        <f>IF(BX35="","",CONCATENATE("Ajuste en ",VLOOKUP(BU35,AI35:BR35,(MATCH(BU35,AI35:BR35,0)+1))," del Mapa de riesgos de ",A35))</f>
        <v/>
      </c>
      <c r="BZ35" s="163" t="str">
        <f t="shared" si="7"/>
        <v/>
      </c>
    </row>
  </sheetData>
  <sheetProtection password="C5C7" sheet="1" formatColumns="0" formatRows="0" autoFilter="0"/>
  <autoFilter ref="A11:CD11" xr:uid="{B49E3154-6001-4334-9D0B-25CD713926A3}"/>
  <mergeCells count="16">
    <mergeCell ref="BX2:BX4"/>
    <mergeCell ref="AI9:BR10"/>
    <mergeCell ref="F9:H10"/>
    <mergeCell ref="I9:L10"/>
    <mergeCell ref="U9:AH9"/>
    <mergeCell ref="AF10:AH10"/>
    <mergeCell ref="N9:P10"/>
    <mergeCell ref="Q9:T10"/>
    <mergeCell ref="A2:AH4"/>
    <mergeCell ref="A5:AH5"/>
    <mergeCell ref="M6:T7"/>
    <mergeCell ref="A1:AH1"/>
    <mergeCell ref="V10:Z10"/>
    <mergeCell ref="AA10:AE10"/>
    <mergeCell ref="BU2:BU4"/>
    <mergeCell ref="BV2:BV4"/>
  </mergeCells>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3</oddFooter>
  </headerFooter>
  <colBreaks count="2" manualBreakCount="2">
    <brk id="34" max="112" man="1"/>
    <brk id="70"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4670" operator="equal" id="{056AF3D6-E6F0-48B9-81D5-21524BDA0EBE}">
            <xm:f>Datos!$W$5</xm:f>
            <x14:dxf>
              <fill>
                <patternFill>
                  <bgColor rgb="FF92D050"/>
                </patternFill>
              </fill>
            </x14:dxf>
          </x14:cfRule>
          <x14:cfRule type="cellIs" priority="4671" operator="equal" id="{29FA1DEC-2F0E-42DF-BCD1-D3351139CC81}">
            <xm:f>Datos!$W$4</xm:f>
            <x14:dxf>
              <fill>
                <patternFill>
                  <bgColor rgb="FFFFFF00"/>
                </patternFill>
              </fill>
            </x14:dxf>
          </x14:cfRule>
          <x14:cfRule type="cellIs" priority="4672" operator="equal" id="{0775E4B0-F038-495A-81E8-26CAE48DAC27}">
            <xm:f>Datos!$W$3</xm:f>
            <x14:dxf>
              <fill>
                <patternFill>
                  <bgColor rgb="FFFFC000"/>
                </patternFill>
              </fill>
            </x14:dxf>
          </x14:cfRule>
          <x14:cfRule type="cellIs" priority="4673" operator="equal" id="{95617627-F561-474A-94D7-F7D0EC12F5A2}">
            <xm:f>Datos!$W$2</xm:f>
            <x14:dxf>
              <fill>
                <patternFill>
                  <bgColor rgb="FFFF0000"/>
                </patternFill>
              </fill>
            </x14:dxf>
          </x14:cfRule>
          <xm:sqref>S12:S35 O12:O35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E15"/>
  <sheetViews>
    <sheetView showGridLines="0" workbookViewId="0">
      <selection activeCell="B9" sqref="B9"/>
    </sheetView>
  </sheetViews>
  <sheetFormatPr baseColWidth="10" defaultColWidth="11.42578125" defaultRowHeight="15" x14ac:dyDescent="0.25"/>
  <cols>
    <col min="1" max="1" width="37.5703125" style="87" customWidth="1"/>
    <col min="2" max="2" width="48.7109375" style="87" customWidth="1"/>
    <col min="3" max="3" width="12.7109375" style="87" customWidth="1"/>
    <col min="4" max="16384" width="11.42578125" style="87"/>
  </cols>
  <sheetData>
    <row r="1" spans="1:5" x14ac:dyDescent="0.25">
      <c r="A1" s="145" t="s">
        <v>288</v>
      </c>
      <c r="B1" s="145" t="s">
        <v>252</v>
      </c>
      <c r="C1" s="145" t="s">
        <v>285</v>
      </c>
      <c r="D1" s="145" t="s">
        <v>289</v>
      </c>
      <c r="E1" s="129"/>
    </row>
    <row r="2" spans="1:5" x14ac:dyDescent="0.25">
      <c r="A2" s="149" t="s">
        <v>64</v>
      </c>
      <c r="B2" s="129" t="s">
        <v>40</v>
      </c>
      <c r="C2" s="120">
        <v>10</v>
      </c>
      <c r="D2" s="150">
        <f>C2/$C$7</f>
        <v>0.41666666666666669</v>
      </c>
      <c r="E2" s="129"/>
    </row>
    <row r="3" spans="1:5" x14ac:dyDescent="0.25">
      <c r="A3" s="129"/>
      <c r="B3" s="129" t="s">
        <v>68</v>
      </c>
      <c r="C3" s="120">
        <v>7</v>
      </c>
      <c r="D3" s="150">
        <f>C3/$C$7</f>
        <v>0.29166666666666669</v>
      </c>
      <c r="E3" s="129"/>
    </row>
    <row r="4" spans="1:5" x14ac:dyDescent="0.25">
      <c r="A4" s="129"/>
      <c r="B4" s="129" t="s">
        <v>116</v>
      </c>
      <c r="C4" s="120">
        <v>3</v>
      </c>
      <c r="D4" s="150">
        <f>C4/$C$7</f>
        <v>0.125</v>
      </c>
      <c r="E4" s="129"/>
    </row>
    <row r="5" spans="1:5" x14ac:dyDescent="0.25">
      <c r="A5" s="129"/>
      <c r="B5" s="129" t="s">
        <v>150</v>
      </c>
      <c r="C5" s="120">
        <v>3</v>
      </c>
      <c r="D5" s="150">
        <f>C5/$C$7</f>
        <v>0.125</v>
      </c>
      <c r="E5" s="129"/>
    </row>
    <row r="6" spans="1:5" x14ac:dyDescent="0.25">
      <c r="A6" s="129"/>
      <c r="B6" s="129" t="s">
        <v>94</v>
      </c>
      <c r="C6" s="120">
        <v>1</v>
      </c>
      <c r="D6" s="150">
        <f>C6/$C$7</f>
        <v>4.1666666666666664E-2</v>
      </c>
      <c r="E6" s="129"/>
    </row>
    <row r="7" spans="1:5" x14ac:dyDescent="0.25">
      <c r="A7" s="144" t="s">
        <v>287</v>
      </c>
      <c r="B7" s="130"/>
      <c r="C7" s="121">
        <f>SUM(C2:C6)</f>
        <v>24</v>
      </c>
      <c r="D7" s="151">
        <f>SUM(D2:D6)</f>
        <v>1</v>
      </c>
      <c r="E7" s="129"/>
    </row>
    <row r="8" spans="1:5" x14ac:dyDescent="0.25">
      <c r="A8" s="129"/>
      <c r="B8" s="167"/>
      <c r="C8" s="120"/>
      <c r="D8" s="152"/>
      <c r="E8" s="129"/>
    </row>
    <row r="9" spans="1:5" x14ac:dyDescent="0.25">
      <c r="A9" s="129"/>
      <c r="B9" s="168"/>
      <c r="C9" s="129"/>
      <c r="D9" s="129"/>
      <c r="E9" s="129"/>
    </row>
    <row r="10" spans="1:5" x14ac:dyDescent="0.25">
      <c r="A10" s="129"/>
      <c r="B10" s="129"/>
      <c r="C10" s="129"/>
      <c r="D10" s="129"/>
      <c r="E10" s="129"/>
    </row>
    <row r="11" spans="1:5" x14ac:dyDescent="0.25">
      <c r="A11" s="129"/>
      <c r="B11" s="129"/>
      <c r="C11" s="129"/>
      <c r="D11" s="129"/>
      <c r="E11" s="129"/>
    </row>
    <row r="12" spans="1:5" x14ac:dyDescent="0.25">
      <c r="A12" s="129"/>
      <c r="B12" s="129"/>
      <c r="C12" s="129"/>
      <c r="D12" s="129"/>
      <c r="E12" s="129"/>
    </row>
    <row r="13" spans="1:5" x14ac:dyDescent="0.25">
      <c r="A13" s="129"/>
      <c r="B13" s="129"/>
      <c r="C13" s="129"/>
      <c r="D13" s="129"/>
      <c r="E13" s="129"/>
    </row>
    <row r="14" spans="1:5" x14ac:dyDescent="0.25">
      <c r="A14" s="129"/>
      <c r="B14" s="129"/>
      <c r="C14" s="129"/>
      <c r="D14" s="129"/>
      <c r="E14" s="129"/>
    </row>
    <row r="15" spans="1:5" x14ac:dyDescent="0.25">
      <c r="A15" s="129"/>
      <c r="B15" s="129"/>
      <c r="C15" s="129"/>
      <c r="D15" s="129"/>
      <c r="E15" s="129"/>
    </row>
  </sheetData>
  <sheetProtection password="C5C7"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election activeCell="B9" sqref="B9"/>
    </sheetView>
  </sheetViews>
  <sheetFormatPr baseColWidth="10" defaultColWidth="87.140625" defaultRowHeight="15" x14ac:dyDescent="0.25"/>
  <cols>
    <col min="1" max="1" width="63.28515625" style="82" bestFit="1" customWidth="1"/>
    <col min="2" max="2" width="10" style="82" bestFit="1" customWidth="1"/>
    <col min="3" max="3" width="87.140625" style="82"/>
    <col min="4" max="9" width="45.7109375" style="82" customWidth="1"/>
    <col min="10" max="16384" width="87.140625" style="82"/>
  </cols>
  <sheetData>
    <row r="3" spans="1:2" ht="30" x14ac:dyDescent="0.25">
      <c r="A3" s="122" t="s">
        <v>283</v>
      </c>
      <c r="B3" s="82" t="s">
        <v>316</v>
      </c>
    </row>
    <row r="4" spans="1:2" x14ac:dyDescent="0.25">
      <c r="A4" s="146" t="s">
        <v>277</v>
      </c>
      <c r="B4" s="147">
        <v>2</v>
      </c>
    </row>
    <row r="5" spans="1:2" x14ac:dyDescent="0.25">
      <c r="A5" s="146" t="s">
        <v>267</v>
      </c>
      <c r="B5" s="147">
        <v>2</v>
      </c>
    </row>
    <row r="6" spans="1:2" x14ac:dyDescent="0.25">
      <c r="A6" s="146" t="s">
        <v>272</v>
      </c>
      <c r="B6" s="147">
        <v>2</v>
      </c>
    </row>
    <row r="7" spans="1:2" x14ac:dyDescent="0.25">
      <c r="A7" s="123" t="s">
        <v>341</v>
      </c>
      <c r="B7" s="124">
        <v>1</v>
      </c>
    </row>
    <row r="8" spans="1:2" x14ac:dyDescent="0.25">
      <c r="A8" s="123" t="s">
        <v>335</v>
      </c>
      <c r="B8" s="124">
        <v>1</v>
      </c>
    </row>
    <row r="9" spans="1:2" ht="30" x14ac:dyDescent="0.25">
      <c r="A9" s="123" t="s">
        <v>337</v>
      </c>
      <c r="B9" s="124">
        <v>1</v>
      </c>
    </row>
    <row r="10" spans="1:2" x14ac:dyDescent="0.25">
      <c r="A10" s="123" t="s">
        <v>340</v>
      </c>
      <c r="B10" s="124">
        <v>2</v>
      </c>
    </row>
    <row r="11" spans="1:2" x14ac:dyDescent="0.25">
      <c r="A11" s="123" t="s">
        <v>336</v>
      </c>
      <c r="B11" s="124">
        <v>1</v>
      </c>
    </row>
    <row r="12" spans="1:2" x14ac:dyDescent="0.25">
      <c r="A12" s="123" t="s">
        <v>339</v>
      </c>
      <c r="B12" s="124">
        <v>2</v>
      </c>
    </row>
    <row r="13" spans="1:2" x14ac:dyDescent="0.25">
      <c r="A13" s="146" t="s">
        <v>271</v>
      </c>
      <c r="B13" s="147">
        <v>2</v>
      </c>
    </row>
    <row r="14" spans="1:2" x14ac:dyDescent="0.25">
      <c r="A14" s="146" t="s">
        <v>279</v>
      </c>
      <c r="B14" s="147">
        <v>4</v>
      </c>
    </row>
    <row r="15" spans="1:2" x14ac:dyDescent="0.25">
      <c r="A15" s="146" t="s">
        <v>278</v>
      </c>
      <c r="B15" s="147">
        <v>2</v>
      </c>
    </row>
    <row r="16" spans="1:2" x14ac:dyDescent="0.25">
      <c r="A16" s="146" t="s">
        <v>269</v>
      </c>
      <c r="B16" s="147">
        <v>2</v>
      </c>
    </row>
    <row r="17" spans="1:3" x14ac:dyDescent="0.25">
      <c r="A17" s="123" t="s">
        <v>262</v>
      </c>
      <c r="B17" s="124">
        <v>24</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30" x14ac:dyDescent="0.25">
      <c r="A26" s="122" t="s">
        <v>326</v>
      </c>
      <c r="B26" s="82" t="s">
        <v>316</v>
      </c>
      <c r="C26"/>
    </row>
    <row r="27" spans="1:3" x14ac:dyDescent="0.25">
      <c r="A27" s="146" t="s">
        <v>308</v>
      </c>
      <c r="B27" s="147">
        <v>1</v>
      </c>
      <c r="C27"/>
    </row>
    <row r="28" spans="1:3" ht="45" x14ac:dyDescent="0.25">
      <c r="A28" s="146" t="s">
        <v>65</v>
      </c>
      <c r="B28" s="147">
        <v>1</v>
      </c>
      <c r="C28"/>
    </row>
    <row r="29" spans="1:3" x14ac:dyDescent="0.25">
      <c r="A29" s="146" t="s">
        <v>309</v>
      </c>
      <c r="B29" s="147">
        <v>2</v>
      </c>
      <c r="C29"/>
    </row>
    <row r="30" spans="1:3" x14ac:dyDescent="0.25">
      <c r="A30" s="146" t="s">
        <v>310</v>
      </c>
      <c r="B30" s="147">
        <v>1</v>
      </c>
      <c r="C30"/>
    </row>
    <row r="31" spans="1:3" x14ac:dyDescent="0.25">
      <c r="A31" s="146" t="s">
        <v>159</v>
      </c>
      <c r="B31" s="147">
        <v>2</v>
      </c>
      <c r="C31"/>
    </row>
    <row r="32" spans="1:3" x14ac:dyDescent="0.25">
      <c r="A32" s="146" t="s">
        <v>169</v>
      </c>
      <c r="B32" s="147">
        <v>1</v>
      </c>
      <c r="C32"/>
    </row>
    <row r="33" spans="1:3" x14ac:dyDescent="0.25">
      <c r="A33" s="146" t="s">
        <v>311</v>
      </c>
      <c r="B33" s="147">
        <v>2</v>
      </c>
      <c r="C33"/>
    </row>
    <row r="34" spans="1:3" ht="30" x14ac:dyDescent="0.25">
      <c r="A34" s="146" t="s">
        <v>189</v>
      </c>
      <c r="B34" s="147">
        <v>2</v>
      </c>
      <c r="C34"/>
    </row>
    <row r="35" spans="1:3" x14ac:dyDescent="0.25">
      <c r="A35" s="146" t="s">
        <v>197</v>
      </c>
      <c r="B35" s="147">
        <v>2</v>
      </c>
      <c r="C35"/>
    </row>
    <row r="36" spans="1:3" x14ac:dyDescent="0.25">
      <c r="A36" s="146" t="s">
        <v>205</v>
      </c>
      <c r="B36" s="147">
        <v>1</v>
      </c>
      <c r="C36"/>
    </row>
    <row r="37" spans="1:3" x14ac:dyDescent="0.25">
      <c r="A37" s="146" t="s">
        <v>209</v>
      </c>
      <c r="B37" s="147">
        <v>2</v>
      </c>
      <c r="C37"/>
    </row>
    <row r="38" spans="1:3" x14ac:dyDescent="0.25">
      <c r="A38" s="146" t="s">
        <v>312</v>
      </c>
      <c r="B38" s="147">
        <v>1</v>
      </c>
      <c r="C38"/>
    </row>
    <row r="39" spans="1:3" x14ac:dyDescent="0.25">
      <c r="A39" s="146" t="s">
        <v>313</v>
      </c>
      <c r="B39" s="147">
        <v>2</v>
      </c>
      <c r="C39"/>
    </row>
    <row r="40" spans="1:3" x14ac:dyDescent="0.25">
      <c r="A40" s="146" t="s">
        <v>314</v>
      </c>
      <c r="B40" s="147">
        <v>2</v>
      </c>
      <c r="C40"/>
    </row>
    <row r="41" spans="1:3" x14ac:dyDescent="0.25">
      <c r="A41" s="146" t="s">
        <v>315</v>
      </c>
      <c r="B41" s="147">
        <v>1</v>
      </c>
      <c r="C41"/>
    </row>
    <row r="42" spans="1:3" ht="30" x14ac:dyDescent="0.25">
      <c r="A42" s="146" t="s">
        <v>186</v>
      </c>
      <c r="B42" s="147">
        <v>1</v>
      </c>
      <c r="C42"/>
    </row>
    <row r="43" spans="1:3" x14ac:dyDescent="0.25">
      <c r="A43" s="123" t="s">
        <v>262</v>
      </c>
      <c r="B43" s="124">
        <v>24</v>
      </c>
      <c r="C43"/>
    </row>
    <row r="44" spans="1:3" x14ac:dyDescent="0.25">
      <c r="A44"/>
      <c r="B44"/>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password="C5C7" sheet="1" objects="1" scenarios="1"/>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2021-12-24T16:29:54Z</dcterms:modified>
  <cp:category/>
  <cp:contentStatus/>
</cp:coreProperties>
</file>