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hidePivotFieldList="1"/>
  <mc:AlternateContent xmlns:mc="http://schemas.openxmlformats.org/markup-compatibility/2006">
    <mc:Choice Requires="x15">
      <x15ac:absPath xmlns:x15ac="http://schemas.microsoft.com/office/spreadsheetml/2010/11/ac" url="C:\Users\Cesar Arcos\Desktop\2\"/>
    </mc:Choice>
  </mc:AlternateContent>
  <xr:revisionPtr revIDLastSave="0" documentId="13_ncr:1_{A9B56606-595B-4AD1-977E-5ECBD2FBA5A9}" xr6:coauthVersionLast="36" xr6:coauthVersionMax="36" xr10:uidLastSave="{00000000-0000-0000-0000-000000000000}"/>
  <bookViews>
    <workbookView xWindow="-120" yWindow="-120" windowWidth="20730" windowHeight="11160" tabRatio="924"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Mapa_Proceso" sheetId="41" r:id="rId7"/>
    <sheet name="Tipología_Categoría" sheetId="50" state="hidden" r:id="rId8"/>
    <sheet name="Dependencias_Procesos" sheetId="51" state="hidden" r:id="rId9"/>
    <sheet name="Valoración Inicial" sheetId="56" state="hidden" r:id="rId10"/>
    <sheet name="Eficacia acciones" sheetId="49" state="hidden" r:id="rId11"/>
    <sheet name="Valoración Final" sheetId="57" state="hidden" r:id="rId12"/>
  </sheets>
  <externalReferences>
    <externalReference r:id="rId13"/>
  </externalReferences>
  <definedNames>
    <definedName name="_xlnm._FilterDatabase" localSheetId="0" hidden="1">Datos!$C$1:$G$1</definedName>
    <definedName name="_xlnm._FilterDatabase" localSheetId="1" hidden="1">Listas!$B$1:$G$1</definedName>
    <definedName name="_xlnm._FilterDatabase" localSheetId="6" hidden="1">Mapa_Proceso!$A$11:$CD$11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6">Mapa_Proceso!$A$1:$AH$35</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81029"/>
  <pivotCaches>
    <pivotCache cacheId="3" r:id="rId14"/>
    <pivotCache cacheId="4" r:id="rId15"/>
    <pivotCache cacheId="5"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57" l="1"/>
  <c r="J12" i="57"/>
  <c r="H14" i="57"/>
  <c r="F14" i="57"/>
  <c r="F12" i="57"/>
  <c r="J14" i="56"/>
  <c r="J12" i="56"/>
  <c r="J10" i="56"/>
  <c r="H12" i="56"/>
  <c r="BS35" i="41"/>
  <c r="BS34" i="41"/>
  <c r="BS33" i="41"/>
  <c r="BS32" i="41"/>
  <c r="BS31" i="41"/>
  <c r="BS30" i="41"/>
  <c r="BS29" i="41"/>
  <c r="BS28" i="41"/>
  <c r="BS27" i="41"/>
  <c r="BS26" i="41"/>
  <c r="BS25" i="41"/>
  <c r="BS24" i="41"/>
  <c r="BS23" i="41"/>
  <c r="BS22" i="41"/>
  <c r="BS21" i="41"/>
  <c r="BS20" i="41"/>
  <c r="BS19" i="41"/>
  <c r="BS18" i="41"/>
  <c r="BS17" i="41"/>
  <c r="BS16" i="41"/>
  <c r="BS15" i="41"/>
  <c r="BS14" i="41"/>
  <c r="BS13" i="41"/>
  <c r="BS12" i="41"/>
  <c r="BU35" i="41" l="1"/>
  <c r="BV35" i="41" s="1"/>
  <c r="BW35" i="41" s="1"/>
  <c r="BX35" i="41" s="1"/>
  <c r="BY35" i="41" s="1"/>
  <c r="BZ35" i="41" s="1"/>
  <c r="BU34" i="41"/>
  <c r="BV34" i="41" s="1"/>
  <c r="BW34" i="41" s="1"/>
  <c r="BX34" i="41" s="1"/>
  <c r="BY34" i="41" s="1"/>
  <c r="BZ34" i="41" s="1"/>
  <c r="BU33" i="41"/>
  <c r="BV33" i="41" s="1"/>
  <c r="BW33" i="41" s="1"/>
  <c r="BX33" i="41" s="1"/>
  <c r="BY33" i="41" s="1"/>
  <c r="BU32" i="41"/>
  <c r="BV32" i="41" s="1"/>
  <c r="BW32" i="41" s="1"/>
  <c r="BX32" i="41" s="1"/>
  <c r="BY32" i="41" s="1"/>
  <c r="BZ32" i="41" s="1"/>
  <c r="BU31" i="41"/>
  <c r="BV31" i="41" s="1"/>
  <c r="BW31" i="41" s="1"/>
  <c r="BX31" i="41" s="1"/>
  <c r="BY31" i="41" s="1"/>
  <c r="BZ31" i="41" s="1"/>
  <c r="BU30" i="41"/>
  <c r="BV30" i="41" s="1"/>
  <c r="BW30" i="41" s="1"/>
  <c r="BX30" i="41" s="1"/>
  <c r="BY30" i="41" s="1"/>
  <c r="BZ30" i="41" s="1"/>
  <c r="BU29" i="41"/>
  <c r="BV29" i="41" s="1"/>
  <c r="BW29" i="41" s="1"/>
  <c r="BX29" i="41" s="1"/>
  <c r="BY29" i="41" s="1"/>
  <c r="BU28" i="41"/>
  <c r="BV28" i="41" s="1"/>
  <c r="BW28" i="41" s="1"/>
  <c r="BX28" i="41" s="1"/>
  <c r="BY28" i="41" s="1"/>
  <c r="BZ28" i="41" s="1"/>
  <c r="BU27" i="41"/>
  <c r="BV27" i="41" s="1"/>
  <c r="BW27" i="41" s="1"/>
  <c r="BX27" i="41" s="1"/>
  <c r="BY27" i="41" s="1"/>
  <c r="BU26" i="41"/>
  <c r="BV26" i="41" s="1"/>
  <c r="BW26" i="41" s="1"/>
  <c r="BX26" i="41" s="1"/>
  <c r="BY26" i="41" s="1"/>
  <c r="BU25" i="41"/>
  <c r="BV25" i="41" s="1"/>
  <c r="BW25" i="41" s="1"/>
  <c r="BX25" i="41" s="1"/>
  <c r="BY25" i="41" s="1"/>
  <c r="BU24" i="41"/>
  <c r="BV24" i="41" s="1"/>
  <c r="BW24" i="41" s="1"/>
  <c r="BX24" i="41" s="1"/>
  <c r="BY24" i="41" s="1"/>
  <c r="BZ24" i="41" s="1"/>
  <c r="BU23" i="41"/>
  <c r="BV23" i="41" s="1"/>
  <c r="BW23" i="41" s="1"/>
  <c r="BX23" i="41" s="1"/>
  <c r="BY23" i="41" s="1"/>
  <c r="BZ23" i="41" s="1"/>
  <c r="BU22" i="41"/>
  <c r="BV22" i="41" s="1"/>
  <c r="BW22" i="41" s="1"/>
  <c r="BX22" i="41" s="1"/>
  <c r="BY22" i="41" s="1"/>
  <c r="BU21" i="41"/>
  <c r="BV21" i="41" s="1"/>
  <c r="BW21" i="41" s="1"/>
  <c r="BX21" i="41" s="1"/>
  <c r="BY21" i="41" s="1"/>
  <c r="BZ21" i="41" s="1"/>
  <c r="BU20" i="41"/>
  <c r="BV20" i="41" s="1"/>
  <c r="BW20" i="41" s="1"/>
  <c r="BX20" i="41" s="1"/>
  <c r="BY20" i="41" s="1"/>
  <c r="BZ20" i="41" s="1"/>
  <c r="BU19" i="41"/>
  <c r="BV19" i="41" s="1"/>
  <c r="BW19" i="41" s="1"/>
  <c r="BX19" i="41" s="1"/>
  <c r="BY19" i="41" s="1"/>
  <c r="BZ19" i="41" s="1"/>
  <c r="BU18" i="41"/>
  <c r="BV18" i="41" s="1"/>
  <c r="BW18" i="41" s="1"/>
  <c r="BX18" i="41" s="1"/>
  <c r="BY18" i="41" s="1"/>
  <c r="BZ18" i="41" s="1"/>
  <c r="BU17" i="41"/>
  <c r="BV17" i="41" s="1"/>
  <c r="BW17" i="41" s="1"/>
  <c r="BX17" i="41" s="1"/>
  <c r="BY17" i="41" s="1"/>
  <c r="BZ17" i="41" s="1"/>
  <c r="BU16" i="41"/>
  <c r="BV16" i="41" s="1"/>
  <c r="BW16" i="41" s="1"/>
  <c r="BX16" i="41" s="1"/>
  <c r="BY16" i="41" s="1"/>
  <c r="BZ16" i="41" s="1"/>
  <c r="BU15" i="41"/>
  <c r="BV15" i="41" s="1"/>
  <c r="BW15" i="41" s="1"/>
  <c r="BX15" i="41" s="1"/>
  <c r="BY15" i="41" s="1"/>
  <c r="BZ15" i="41" s="1"/>
  <c r="BU14" i="41"/>
  <c r="BV14" i="41" s="1"/>
  <c r="BW14" i="41" s="1"/>
  <c r="BX14" i="41" s="1"/>
  <c r="BY14" i="41" s="1"/>
  <c r="BZ14" i="41" s="1"/>
  <c r="BU13" i="41"/>
  <c r="BV13" i="41" s="1"/>
  <c r="BW13" i="41" s="1"/>
  <c r="BX13" i="41" s="1"/>
  <c r="BY13" i="41" s="1"/>
  <c r="BZ13" i="41" s="1"/>
  <c r="BU12" i="41"/>
  <c r="BV12" i="41" s="1"/>
  <c r="BW12" i="41" s="1"/>
  <c r="BX12" i="41" s="1"/>
  <c r="BY12" i="41" s="1"/>
  <c r="BZ12" i="41" s="1"/>
  <c r="BZ25" i="41" l="1"/>
  <c r="BZ29" i="41"/>
  <c r="BZ22" i="41"/>
  <c r="BZ27" i="41"/>
  <c r="BZ33" i="41"/>
  <c r="BZ26" i="41"/>
  <c r="N14" i="57"/>
  <c r="L14" i="57"/>
  <c r="N12" i="57"/>
  <c r="L12" i="57"/>
  <c r="H12" i="57"/>
  <c r="N10" i="57"/>
  <c r="L10" i="57"/>
  <c r="J10" i="57"/>
  <c r="H10" i="57"/>
  <c r="F10" i="57"/>
  <c r="N8" i="57"/>
  <c r="L8" i="57"/>
  <c r="J8" i="57"/>
  <c r="H8" i="57"/>
  <c r="F8" i="57"/>
  <c r="N6" i="57"/>
  <c r="L6" i="57"/>
  <c r="J6" i="57"/>
  <c r="H6" i="57"/>
  <c r="F6" i="57"/>
  <c r="N14" i="56"/>
  <c r="L14" i="56"/>
  <c r="H14" i="56"/>
  <c r="F14" i="56"/>
  <c r="N12" i="56"/>
  <c r="L12" i="56"/>
  <c r="F12" i="56"/>
  <c r="N10" i="56"/>
  <c r="L10" i="56"/>
  <c r="H10" i="56"/>
  <c r="F10" i="56"/>
  <c r="N8" i="56"/>
  <c r="L8" i="56"/>
  <c r="J8" i="56"/>
  <c r="H8" i="56"/>
  <c r="F8" i="56"/>
  <c r="N6" i="56"/>
  <c r="L6" i="56"/>
  <c r="J6" i="56"/>
  <c r="H6" i="56"/>
  <c r="F6" i="56"/>
  <c r="D12" i="57" l="1"/>
  <c r="J16" i="57"/>
  <c r="F16" i="57"/>
  <c r="H16" i="57"/>
  <c r="D10" i="56"/>
  <c r="H16" i="56"/>
  <c r="D12" i="56"/>
  <c r="J16" i="56"/>
  <c r="C7" i="50"/>
  <c r="D6" i="50" s="1"/>
  <c r="B14" i="55"/>
  <c r="B13" i="55"/>
  <c r="B12" i="55"/>
  <c r="B11" i="55"/>
  <c r="B10" i="55"/>
  <c r="B9" i="55"/>
  <c r="D6" i="49"/>
  <c r="N16" i="57"/>
  <c r="L16" i="57"/>
  <c r="D10" i="57"/>
  <c r="D8" i="57"/>
  <c r="D6" i="57"/>
  <c r="N16" i="56"/>
  <c r="L16" i="56"/>
  <c r="F16" i="56"/>
  <c r="D8" i="56"/>
  <c r="D6" i="56"/>
  <c r="D3" i="50"/>
  <c r="D4" i="50"/>
  <c r="D5" i="50"/>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D2" i="50" l="1"/>
  <c r="D7" i="50"/>
  <c r="H19" i="56"/>
  <c r="F19" i="56"/>
  <c r="F19" i="57"/>
  <c r="H19" i="57"/>
  <c r="J19" i="56"/>
  <c r="D20" i="57"/>
  <c r="L19" i="57"/>
  <c r="D20" i="56"/>
  <c r="J19" i="57"/>
  <c r="L19" i="56"/>
</calcChain>
</file>

<file path=xl/sharedStrings.xml><?xml version="1.0" encoding="utf-8"?>
<sst xmlns="http://schemas.openxmlformats.org/spreadsheetml/2006/main" count="2057" uniqueCount="880">
  <si>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</si>
  <si>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</si>
  <si>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</si>
  <si>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</si>
  <si>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</si>
  <si>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</si>
  <si>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</si>
  <si>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</si>
  <si>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</si>
  <si>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</si>
  <si>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</si>
  <si>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</si>
  <si>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</si>
  <si>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</si>
  <si>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</si>
  <si>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</si>
  <si>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</si>
  <si>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</si>
  <si>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</si>
  <si>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</si>
  <si>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</si>
  <si>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</si>
  <si>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</si>
  <si>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</si>
  <si>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</si>
  <si>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</si>
  <si>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</si>
  <si>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</si>
  <si>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</si>
  <si>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</si>
  <si>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</si>
  <si>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</si>
  <si>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</si>
  <si>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</si>
  <si>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</si>
  <si>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</si>
  <si>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</si>
  <si>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</si>
  <si>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</si>
  <si>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</si>
  <si>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</si>
  <si>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</si>
  <si>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</si>
  <si>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</si>
  <si>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</si>
  <si>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</si>
  <si>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</si>
  <si>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</si>
  <si>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</si>
  <si>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</si>
  <si>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</si>
  <si>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</si>
  <si>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</si>
  <si>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</si>
  <si>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</si>
  <si>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</si>
  <si>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</si>
  <si>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</si>
  <si>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</si>
  <si>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</si>
  <si>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</si>
  <si>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</si>
  <si>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</si>
  <si>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</si>
  <si>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</si>
  <si>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</si>
  <si>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</si>
  <si>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</si>
  <si>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</si>
  <si>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</si>
  <si>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</si>
  <si>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</si>
  <si>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</si>
  <si>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</si>
  <si>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</si>
  <si>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</si>
  <si>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</si>
  <si>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</si>
  <si>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</si>
  <si>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</si>
  <si>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</si>
  <si>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</si>
  <si>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</si>
  <si>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</si>
  <si>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</si>
  <si>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</si>
  <si>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</si>
  <si>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</si>
  <si>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</si>
  <si>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</si>
  <si>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</si>
  <si>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</si>
  <si>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</si>
  <si>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</si>
  <si>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</si>
  <si>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</si>
  <si>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</si>
  <si>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</si>
  <si>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</si>
  <si>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</si>
  <si>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</si>
  <si>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</si>
  <si>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</si>
  <si>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</si>
  <si>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</si>
  <si>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</si>
  <si>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</si>
  <si>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</si>
  <si>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</si>
  <si>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</si>
  <si>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</si>
  <si>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</si>
  <si>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</si>
  <si>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</si>
  <si>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</si>
  <si>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</si>
  <si>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</si>
  <si>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</si>
  <si>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</si>
  <si>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</si>
  <si>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</si>
  <si>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</si>
  <si>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</si>
  <si>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</si>
  <si>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</si>
  <si>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</si>
  <si>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</si>
  <si>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</si>
  <si>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</si>
  <si>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</si>
  <si>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</si>
  <si>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</si>
  <si>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</si>
  <si>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</si>
  <si>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</si>
  <si>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</si>
  <si>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</si>
  <si>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</si>
  <si>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</si>
  <si>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</si>
  <si>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</si>
  <si>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</si>
  <si>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</si>
  <si>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</si>
  <si>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</si>
  <si>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</si>
  <si>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</si>
  <si>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</si>
  <si>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</si>
  <si>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</si>
  <si>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</si>
  <si>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</si>
  <si>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</si>
  <si>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</si>
  <si>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</si>
  <si>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</si>
  <si>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</si>
  <si>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</si>
  <si>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</si>
  <si>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</si>
  <si>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</si>
  <si>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</si>
  <si>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</si>
  <si>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</si>
  <si>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</si>
  <si>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</si>
  <si>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</si>
  <si>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</si>
  <si>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</si>
  <si>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</si>
  <si>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</si>
  <si>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</si>
  <si>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</si>
  <si>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</si>
  <si>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</si>
  <si>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</si>
  <si>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</si>
  <si>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</si>
  <si>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</si>
  <si>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</si>
  <si>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</si>
  <si>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</si>
  <si>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</si>
  <si>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</si>
  <si>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</si>
  <si>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</si>
  <si>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</si>
  <si>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</si>
  <si>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</si>
  <si>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</si>
  <si>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</si>
  <si>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</si>
  <si>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</si>
  <si>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</si>
  <si>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</si>
  <si>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</si>
  <si>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</si>
  <si>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</si>
  <si>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</si>
  <si>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</si>
  <si>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</si>
  <si>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</si>
  <si>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</si>
  <si>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</si>
  <si>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</si>
  <si>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</si>
  <si>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</si>
  <si>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</si>
  <si>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</si>
  <si>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</si>
  <si>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</si>
  <si>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</si>
  <si>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</si>
  <si>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</si>
  <si>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</si>
  <si>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</si>
  <si>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</si>
  <si>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</si>
  <si>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</si>
  <si>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</si>
  <si>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</si>
  <si>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</si>
  <si>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</si>
  <si>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</si>
  <si>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</si>
  <si>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</si>
  <si>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</si>
  <si>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</si>
  <si>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</si>
  <si>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Tipo de riesgo</t>
  </si>
  <si>
    <t>Efectos (Consecuencias)</t>
  </si>
  <si>
    <t>Internas</t>
  </si>
  <si>
    <t>Externas</t>
  </si>
  <si>
    <t>Valoración antes de controles</t>
  </si>
  <si>
    <t>TOTAL</t>
  </si>
  <si>
    <t>Valoración después de controles</t>
  </si>
  <si>
    <t>Responsable de ejecución</t>
  </si>
  <si>
    <t>Producto</t>
  </si>
  <si>
    <t>Fecha de inicio</t>
  </si>
  <si>
    <t>Fecha de terminación</t>
  </si>
  <si>
    <t>Acciones</t>
  </si>
  <si>
    <t>Gestión del Cambio</t>
  </si>
  <si>
    <t>Descripción de los cambios efectuados</t>
  </si>
  <si>
    <t>Tratamiento del riesgo</t>
  </si>
  <si>
    <t>Fecha de registro</t>
  </si>
  <si>
    <t>Riesgo asociado</t>
  </si>
  <si>
    <t>Causas y efectos</t>
  </si>
  <si>
    <t>Instrumentos posiblemente afectados</t>
  </si>
  <si>
    <t>Análisis (antes de controles)</t>
  </si>
  <si>
    <t>Análisis (después de controles)</t>
  </si>
  <si>
    <t>Acciones frente a la valoración después de controles</t>
  </si>
  <si>
    <t>Acciones de contingencia</t>
  </si>
  <si>
    <t>Categoría</t>
  </si>
  <si>
    <t>Trámites y Otros Procedimientos Administrativos</t>
  </si>
  <si>
    <t>Otros procesos del Sistema de Gestión de Calidad</t>
  </si>
  <si>
    <t>Explicación de la valoración</t>
  </si>
  <si>
    <t>Opción de manejo</t>
  </si>
  <si>
    <t>Acciones:
Probabilidad
---------------
Impacto</t>
  </si>
  <si>
    <t>Fecha de cambio</t>
  </si>
  <si>
    <t>Aspecto(s) que cambiaron</t>
  </si>
  <si>
    <t>MAPA DE RIESGOS INSTITUCIONAL</t>
  </si>
  <si>
    <t>Etiquetas de fila</t>
  </si>
  <si>
    <t>Total general</t>
  </si>
  <si>
    <t>Etiquetas de columna</t>
  </si>
  <si>
    <t>Cuenta de Evento</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</si>
  <si>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</si>
  <si>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</si>
  <si>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</si>
  <si>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</si>
  <si>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</si>
  <si>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</si>
  <si>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</si>
  <si>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</si>
  <si>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</si>
  <si>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</si>
  <si>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</si>
  <si>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</si>
  <si>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</si>
  <si>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</si>
  <si>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</si>
  <si>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</si>
  <si>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</si>
  <si>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</si>
  <si>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</si>
  <si>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</si>
  <si>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</si>
  <si>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</si>
  <si>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</si>
  <si>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</si>
  <si>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</si>
  <si>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Solidez en Conjunto p</t>
  </si>
  <si>
    <t>Medidas de Control Interno y Externo</t>
  </si>
  <si>
    <t>Pérdida de Información</t>
  </si>
  <si>
    <t>Cumplimiento de Metas</t>
  </si>
  <si>
    <t>Probabilidad inicial</t>
  </si>
  <si>
    <t>Impacto inicial</t>
  </si>
  <si>
    <t>Valoración inicial</t>
  </si>
  <si>
    <t>Probabilidad final</t>
  </si>
  <si>
    <t>Impacto final</t>
  </si>
  <si>
    <t>Valoración final</t>
  </si>
  <si>
    <t>IMPACTO</t>
  </si>
  <si>
    <t>PROBABILIDAD</t>
  </si>
  <si>
    <t>Bajo</t>
  </si>
  <si>
    <t>Alto</t>
  </si>
  <si>
    <t>Extremo</t>
  </si>
  <si>
    <t>Inicial</t>
  </si>
  <si>
    <t>Final</t>
  </si>
  <si>
    <t>Proyectos de inversión posiblemente afectados</t>
  </si>
  <si>
    <t>Asesoría Técnica y Proyectos en Materia TIC</t>
  </si>
  <si>
    <t>Contratación</t>
  </si>
  <si>
    <t>Control Disciplinario</t>
  </si>
  <si>
    <t>Evaluación del Sistema de Control Interno</t>
  </si>
  <si>
    <t>Gestión Documental Interna</t>
  </si>
  <si>
    <t>Gestión Estratégica de Talento Humano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</si>
  <si>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</si>
  <si>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</si>
  <si>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</si>
  <si>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</si>
  <si>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</si>
  <si>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</si>
  <si>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</si>
  <si>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</si>
  <si>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</si>
  <si>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Actividad clave / Fase del proyecto</t>
  </si>
  <si>
    <t>Objetivos estratégicos asociados</t>
  </si>
  <si>
    <t>Acciones frente a la solidez individual de las actividades de control (medidas de mitigación)</t>
  </si>
  <si>
    <t>Procesos / Proyectos de inversión</t>
  </si>
  <si>
    <t>Fecha incio para los cambios</t>
  </si>
  <si>
    <t>Fecha de corte plan de acción</t>
  </si>
  <si>
    <t>Fecha contorl de cambios</t>
  </si>
  <si>
    <t>Corte</t>
  </si>
  <si>
    <t>Componente</t>
  </si>
  <si>
    <t>Riesgo</t>
  </si>
  <si>
    <t>Cambio realizado</t>
  </si>
  <si>
    <t>Justificación del cambio</t>
  </si>
  <si>
    <t>Oficina de Alta Consejería de Paz, Víctimas y Reconciliación</t>
  </si>
  <si>
    <t>Oficina de Control Interno Disciplinario</t>
  </si>
  <si>
    <t>Oficina de Alta Consejería Distrital de Tecnologías de Información y Comunicaciones - TIC</t>
  </si>
  <si>
    <t>Oficina Consejería de Comunicaciones</t>
  </si>
  <si>
    <t>Oficina de Tecnologías de la Información y las Comunicaciones</t>
  </si>
  <si>
    <t>Oficina de Control Interno</t>
  </si>
  <si>
    <t>Oficina Asesora de Jurídica</t>
  </si>
  <si>
    <t>xxx</t>
  </si>
  <si>
    <t xml:space="preserve">- Promover procesos de transformación digital en la Secretaría General para aportar a la gestión pública eficiente.
</t>
  </si>
  <si>
    <t xml:space="preserve">- -- Ningún trámite y/o procedimiento administrativo
</t>
  </si>
  <si>
    <t xml:space="preserve">- Ningún otro proceso en el Sistema de Gestión de Calidad
</t>
  </si>
  <si>
    <t xml:space="preserve">- 7872 Transformación digital y gestión TIC
</t>
  </si>
  <si>
    <t xml:space="preserve">
_______________
</t>
  </si>
  <si>
    <t>Identificación del riesgo
Análisis antes de controles
Análisis de controles
Análisis después de controles
Tratamiento del riesgo</t>
  </si>
  <si>
    <t xml:space="preserve">
Análisis antes de controles
Análisis de controles
Análisis después de controles
</t>
  </si>
  <si>
    <t xml:space="preserve">
Análisis antes de controles
</t>
  </si>
  <si>
    <t xml:space="preserve">Identificación del riesgo
</t>
  </si>
  <si>
    <t xml:space="preserve">
Análisis de controles
</t>
  </si>
  <si>
    <t xml:space="preserve">Identificación del riesgo
Análisis de controles
</t>
  </si>
  <si>
    <t/>
  </si>
  <si>
    <t xml:space="preserve">
</t>
  </si>
  <si>
    <t>Identificación del riesgo
Análisis antes de controles
Análisis después de controles
Tratamiento del riesgo</t>
  </si>
  <si>
    <t>Ejecutar las Asesorías Técnicas y Proyectos en materia TIC y Transformación digital</t>
  </si>
  <si>
    <t>Decisiones ajustadas a intereses propios o de terceros en la aprobación de ejecución de Proyectos  en materia TIC y Transformación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</si>
  <si>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</si>
  <si>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</si>
  <si>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</si>
  <si>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</si>
  <si>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</si>
  <si>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</si>
  <si>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</si>
  <si>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 xml:space="preserve">- Profesional Especializado - 
Oficina Alta Consejería Distrital de TIC
_______________
- Profesional Especializado - 
Oficina Alta Consejería Distrital de TIC
</t>
  </si>
  <si>
    <t xml:space="preserve">- Procedimiento PR-306 actualizado
_______________
- Procedimiento PR-306 actualizado
</t>
  </si>
  <si>
    <t xml:space="preserve">01/04/2020
_______________
01/04/2020
</t>
  </si>
  <si>
    <t xml:space="preserve">31/03/2021
_______________
31/03/2021
</t>
  </si>
  <si>
    <t>-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</si>
  <si>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</si>
  <si>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</si>
  <si>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</si>
  <si>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</si>
  <si>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</si>
  <si>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</si>
  <si>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
Tratamiento del riesgo</t>
  </si>
  <si>
    <t>- Se eliminaron las actividades de control detectivas asociadas al procedimiento de auditorias internas de gestión PR-006 y al procedimiento de Auditorías Internas de Calidad PR-361
- Se ajustaron las fichas de finalización de la acción preventiva de la acción #1 conforme a lo señalado en el aplicativo del SIG</t>
  </si>
  <si>
    <t xml:space="preserve">
Análisis antes de controles
Tratamiento del riesgo</t>
  </si>
  <si>
    <t>Se realiza la calificación del riesgo por frecuencia la cual es: "Nunca o no se ha presentado durante los últimos 4 años". Asimismo, se registran las evidencias que registran su elección para la vigencia 2020.
Se ajusta la fecha de finalización conforme a lo señalado en el aplicativo sistema integrado de gestión</t>
  </si>
  <si>
    <t xml:space="preserve">Se realizan ajustes menores a las actividades de control preventivas (PC#8) y detectiva (PC#9). </t>
  </si>
  <si>
    <t xml:space="preserve">- Consolidar una gestión pública eficiente, a través del desarrollo de capacidades institucionales, para contribuir a la generación de valor público.
</t>
  </si>
  <si>
    <t xml:space="preserve">- Todos los procesos en el Sistema de Gestión de Calidad
</t>
  </si>
  <si>
    <t xml:space="preserve">- No aplica
</t>
  </si>
  <si>
    <t>Creación del mapa de riesgos del proceso.</t>
  </si>
  <si>
    <t xml:space="preserve">- Procesos misionales y estratégicos misionales en el Sistema de Gestión de Calidad
</t>
  </si>
  <si>
    <t xml:space="preserve">
Análisis de controles
Tratamiento del riesgo</t>
  </si>
  <si>
    <t>Identificación del riesgo
Tratamiento del riesgo</t>
  </si>
  <si>
    <t>- Consulta del Registro Distrital (Consulta)
- Publicación de actos o documentos administrativos en el Registro Distrital (Trámite)
- Impresión de artes gráficas para las entidades del Distrito Capital (OPA)
- Visitas guiadas Archivo de Bogotá (OPA)
- Inscripción programas de formación virtual para servidores públicos del Distrito Capital (OPA)</t>
  </si>
  <si>
    <t>Creación del riesgo</t>
  </si>
  <si>
    <t xml:space="preserve">- Impresión de artes gráficas para las entidades del Distrito Capital (OPA)
</t>
  </si>
  <si>
    <t xml:space="preserve">- Impresión de artes gráficas para las entidades del Distrito Capital (OPA)
- Visitas guiadas Archivo de Bogotá (OPA)
- Inscripción programas de formación virtual para servidores públicos del Distrito Capital (OPA)
</t>
  </si>
  <si>
    <t xml:space="preserve">- 7873 Fortalecimiento de la capacidad institucional de la Secretaría General
</t>
  </si>
  <si>
    <t xml:space="preserve">- Director de Contratación 
- Director de Contratación 
- Director de Contratación 
- Director de Contratación 
_______________
</t>
  </si>
  <si>
    <t xml:space="preserve">
Análisis antes de controles
Análisis de controles
Análisis después de controles
Tratamiento del riesgo</t>
  </si>
  <si>
    <t>- Director(a) de Contratación
- Director(a) de Contratación
- Director(a) de Contratación</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</si>
  <si>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</si>
  <si>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Elaborar los estudios y documentos previos.</t>
  </si>
  <si>
    <t>Decisiones ajustadas a intereses propios o de terceros 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</si>
  <si>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</si>
  <si>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</si>
  <si>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</si>
  <si>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</si>
  <si>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Aplicativo SIG - AP # 732 Aplicativo CHIE):: Verificar a través de los Comités de Contratación la necesidad de contratar bienes, servicios u obras y que los mismos sean procesos objetivos y ajustados a la normativa vigente
_______________
</t>
  </si>
  <si>
    <t xml:space="preserve">- Documentos, memorandos, correos electrónicos que den cuenta del acompañamiento realizado.
- Actas de Comité de Contratación
- Modelo de seguimiento con las actividades de revisión por parte del abogado responsable
- Actas de Comité de Contratación
_______________
</t>
  </si>
  <si>
    <t xml:space="preserve">27/03/2020
27/03/2020
12/02/2021
12/02/2021
_______________
</t>
  </si>
  <si>
    <t xml:space="preserve">15/01/2021
15/01/2021
31/12/2021
31/12/2021
_______________
</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</si>
  <si>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</si>
  <si>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</si>
  <si>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</si>
  <si>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</si>
  <si>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</si>
  <si>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</si>
  <si>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</si>
  <si>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</si>
  <si>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</si>
  <si>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Supervisar la ejecución de los contratos y/o convenios, y la conformidad de los productos, servicios y obras contratados para el proceso.</t>
  </si>
  <si>
    <t>Realización de cobros indebidos 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</si>
  <si>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</si>
  <si>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</si>
  <si>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</si>
  <si>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</si>
  <si>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</si>
  <si>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 (AP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</si>
  <si>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 Director de Contratación 
_______________
</t>
  </si>
  <si>
    <t xml:space="preserve">
- Evidencias de las socializaciones adelantadas
_______________
</t>
  </si>
  <si>
    <t xml:space="preserve">
01/03/2021
_______________
</t>
  </si>
  <si>
    <t xml:space="preserve">
31/07/2021
_______________
</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</si>
  <si>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</si>
  <si>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</si>
  <si>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</si>
  <si>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</si>
  <si>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</si>
  <si>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</si>
  <si>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</si>
  <si>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Evaluar las quejas o informes e iniciar proceso ordinario o verbal según proceda</t>
  </si>
  <si>
    <t>Decisiones ajustadas a intereses propios o de terceros 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</si>
  <si>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</si>
  <si>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</si>
  <si>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</si>
  <si>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</si>
  <si>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</si>
  <si>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 (AP#21 ACT.2 Aplicativo SIG - AP#778 Aplicativo CHIE)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Aplicativo SIG - AP#779 Aplicativo CHIE) Realizar informes cuatrimestrales que contengan las acciones preventivas desarrolladas para evitar hechos de corrupción, e indiquen los riesgos de esta naturaleza susceptibles de materializarse  o presentados en el periodo.
_______________
</t>
  </si>
  <si>
    <t xml:space="preserve">
- Jefe de la Oficina de Control Interno Disciplinario
- Jefe de la Oficina de Control Interno Disciplinario
- Jefe de la Oficina de Control Interno Disciplinario
_______________
</t>
  </si>
  <si>
    <t xml:space="preserve">
- Estrategia de divulgación definida e implementada.
- Procedimientos verbal y ordinario actualizados en cuanto a la asignación de un consecutivo de los autos emitidos.
- Informes cuatrimestrales sobre acciones preventivas y materialización de riesgos de corrupción.
_______________
</t>
  </si>
  <si>
    <t xml:space="preserve">
18/02/2021
18/02/2021
01/05/2021
_______________
</t>
  </si>
  <si>
    <t xml:space="preserve">
30/11/2021
05/04/2021
31/12/2021
_______________
</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</si>
  <si>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</si>
  <si>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</si>
  <si>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</si>
  <si>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</si>
  <si>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</si>
  <si>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</si>
  <si>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</si>
  <si>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</si>
  <si>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</si>
  <si>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</si>
  <si>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</si>
  <si>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</si>
  <si>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t>
  </si>
  <si>
    <t>Identificación del riesgo
Análisis de controles
Análisis después de controles
Tratamiento del riesgo</t>
  </si>
  <si>
    <t>Recibir y custodiar los insumos y materas primas durante el proceso de producción de conformidad con las características técnicas requeridas hasta la entrega del producto terminado al almacén</t>
  </si>
  <si>
    <t>Se actualiza la identificación del riesgo, actividad clave, las evidencias que soportan la probabilidad antes de controles, las actividades de control frente a la probabilidad y el impacto y las actividades después de controles.</t>
  </si>
  <si>
    <t>Se retiran actividades de control detectivas PR-006 Auditorias internas de gestión y PR-361 Auditorias internas de calidad y se cambia la tipología del riesgo.</t>
  </si>
  <si>
    <t>Desvío de recursos físicos o económicos 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</si>
  <si>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</si>
  <si>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</si>
  <si>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Financiero
- Financiero
- Medidas de control interno y externo
- Imagen
</t>
  </si>
  <si>
    <t>Se determina la probabilidad (1 rara vez) ya que las actividades de control preventivas han evitado la materialización del riesgo. El impacto se considera moderado (3) teniendo en cuenta los múltiples efectos que se generan con su materialización.</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</si>
  <si>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</si>
  <si>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</si>
  <si>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 xml:space="preserve">- Profesional Universitario 2019-18 y Auxiliar administrativo 407-27
- Gestor PIGA y Gestor Calidad
- Profesional universitario 219-09-Subdirector Técnico
_______________
</t>
  </si>
  <si>
    <t xml:space="preserve">- Comprobante de ingreso a almacén de repuestos existentes catalogados como sobrantes. 
- Bitácoras de residuos
- Reporte de porcentaje de implementación del sistema de información en la Subdirección de Imprenta Distrital.
_______________
</t>
  </si>
  <si>
    <t xml:space="preserve">15/12/2020
16/06/2020
02/11/2020
_______________
</t>
  </si>
  <si>
    <t xml:space="preserve">14/04/2021
14/04/2021
02/03/2021
_______________
</t>
  </si>
  <si>
    <t>-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</si>
  <si>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Subdirector(a) de Imprenta Distrital
- Subdirector(a) de Imprenta Distrital
- Jefe de Oficina de Control Interno
- Jefe de Oficina de Control Interno
- Subdirector(a) de Imprenta Distrital</t>
  </si>
  <si>
    <t>-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</si>
  <si>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Revisión y actualización de mapa de riesgos según el reporte de monitoreo efectuado a corte 31 de diciembre de 2019. Se identificaron las perspectivas del impacto y se definieron las acciones de tratamiento para el año 2020 y 2021.</t>
  </si>
  <si>
    <t>Fila 60: Fila 60. El campo "Seleccione los proyectos de inversión posiblemente afectados" se modifica a la opción " Sin asociación a los proyectos de inversión.
Fila 126, 127, 128, 142 y 143 : Cambio de ejecución a "Siempre"
Fila 189: Cambio a "Reducir"
Filas 214, 215, 216, 224 y 225: Se eliminan errores en digitación sobre acciones de tratamiento que están registradas en la sección "Acciones de tratamiento para fortalecer la gestión del riesgo según la valoración" .</t>
  </si>
  <si>
    <t>Desvío de recursos físicos o económicos 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</si>
  <si>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</si>
  <si>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Financiero
- Imagen
- Medidas de control interno y externo
</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</si>
  <si>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</si>
  <si>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</si>
  <si>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 xml:space="preserve">
- Profesional Universitario 219-09-Asesor-Subdirector Técnico
- Profesional Universitario 219-09-Asesor-Subdirector Técnico
- Asesor-Profesional universitario 219-09-Subdirector Técnico
_______________
</t>
  </si>
  <si>
    <t xml:space="preserve">
- Reporte de los contadores máquinas de CTP e impresión y análisis de su verificación.
- Reporte de planchas usadas y análisis de su verificación.
- Reporte de porcentaje de implementación del sistema de información en la Subdirección de Imprenta Distrital.
_______________
</t>
  </si>
  <si>
    <t xml:space="preserve">
15/12/2020
15/12/2020
02/11/2020
_______________
</t>
  </si>
  <si>
    <t xml:space="preserve">
14/04/2021
14/04/2021
02/03/2021
_______________
</t>
  </si>
  <si>
    <t>-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</si>
  <si>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</si>
  <si>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Fila 60: El campo "Seleccione los proyectos de inversión posiblemente afectados" se modifica a la opción " Sin asociación a los proyectos de inversión.
Fila 142: se cambia frecuencia a "Siempre"
Fila 224: Se borra acción
Filas 240 - 241 - 242 : Se complementa nomenclatura de la AP.
Fila 242 Se modifica fecha terminación.
Fila 224: Se eliminan errores en digitación sobre acciones de tratamiento que están registradas en la sección "Acciones de tratamiento para fortalecer la gestión del riesgo según la valoración" .</t>
  </si>
  <si>
    <t xml:space="preserve">- Jefe de la OTIC
- Jefe de la OTIC
- Jefe de la OTIC
- Jefe de la OTIC
- Jefe de la OTIC
- Jefe de la OTIC
_______________
- Jefe de la OTIC
- Jefe de la OTIC
- Jefe de la OTIC
- Jefe de la OTIC
</t>
  </si>
  <si>
    <t xml:space="preserve">10/02/2021
01/04/2021
10/02/2021
01/04/2021
10/02/2021
01/04/2021
_______________
10/02/2021
01/04/2021
10/02/2021
01/04/2021
</t>
  </si>
  <si>
    <t>Identificación del riesgo
Análisis antes de controles
Análisis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</si>
  <si>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</si>
  <si>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</si>
  <si>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ajustan las actividades de control, conforme a la última actualización efectuada al procedimiento 2213200-PR-116 “Elaboración y seguimiento del plan estratégico de TI basado en la arquitectura empresarial de TI”.
Se cambia fecha fin real de la acción preventiva # 3 en las actividades 1 (CHIE 768) y 2 (CHIE 769).</t>
  </si>
  <si>
    <t>Se reprogramaron las acciones preventivas # 768 y 769.</t>
  </si>
  <si>
    <t>Creación del mapa de riesgos.</t>
  </si>
  <si>
    <t xml:space="preserve">Formular el Plan Estratégico  de Tecnologías de la Información y las Comunicaciones </t>
  </si>
  <si>
    <t>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</si>
  <si>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</si>
  <si>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</si>
  <si>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</si>
  <si>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</si>
  <si>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</si>
  <si>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 xml:space="preserve">-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_______________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t>
  </si>
  <si>
    <t xml:space="preserve">-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_______________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t>
  </si>
  <si>
    <t xml:space="preserve">15/09/2021
15/09/2021
15/09/2021
15/09/2021
15/09/2021
15/09/2021
_______________
15/09/2021
15/09/2021
15/09/2021
15/09/2021
</t>
  </si>
  <si>
    <t>-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</si>
  <si>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</si>
  <si>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</si>
  <si>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</si>
  <si>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</si>
  <si>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</si>
  <si>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</si>
  <si>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Ejecutar el programa de trabajo, documentando en papeles de trabajo los soportes de las conclusiones obtenidas y estructurar el informe de auditoría contentivo de los hallazgos identificados.</t>
  </si>
  <si>
    <t>Decisiones ajustadas a intereses propios o de terceros 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</si>
  <si>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</si>
  <si>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</si>
  <si>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</si>
  <si>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</si>
  <si>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 (AP#28. Act. 1. Aplicativo SIG - AP#770 Aplicativo CHIE)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</si>
  <si>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 xml:space="preserve">
- Jefe Oficina de Control Interno
- Jefe Oficina de Control Interno
- Jefe Oficina de Control Interno
_______________
</t>
  </si>
  <si>
    <t xml:space="preserve">
- Documento formalizado por cada auditor
- Presentación y lista de asistencia
- Documento formalizado por cada auditor
_______________
</t>
  </si>
  <si>
    <t xml:space="preserve">
19/02/2021
19/02/2021
19/02/2021
_______________
</t>
  </si>
  <si>
    <t xml:space="preserve">
31/12/2021
06/05/2021
28/02/2021
_______________
</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</si>
  <si>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</si>
  <si>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</si>
  <si>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</si>
  <si>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</si>
  <si>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Se ajusta la tipología del riesgo pasando de operativo a cumplimiento.
Se incluye la actividad de control para "revisar la suscripción y/o renovación del compromiso de ética por parte del auditor".</t>
  </si>
  <si>
    <t>Se indica que el riesgo no tiene proyectos de inversión vigentes asociados.
Se incluyen las acciones de tratamiento en el marco de la acción preventiva No 28</t>
  </si>
  <si>
    <t>Uso indebido de información privilegiada 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</si>
  <si>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</si>
  <si>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</si>
  <si>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</si>
  <si>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</si>
  <si>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</si>
  <si>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 xml:space="preserve">
Análisis de controles
Análisis después de controles
</t>
  </si>
  <si>
    <t xml:space="preserve">Identificación del riesgo
Análisis antes de controles
Análisis de controles
Análisis después de controles
</t>
  </si>
  <si>
    <t>Gestionar los recursos necesarios para el ingreso a bodega y registro en los inventarios de los bienes objeto de solicitud.</t>
  </si>
  <si>
    <t>Desvío de recursos físicos o económicos 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</si>
  <si>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</si>
  <si>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</si>
  <si>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</si>
  <si>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t>
  </si>
  <si>
    <t>Se determina la probabilidad (1 rara vez) ya que el riesgo nunca se ha materializado o no se ha presentado en los últimos cuatro años. El impacto (4 mayor) obedece sanción por parte del ente de control u otro ente regulador.</t>
  </si>
  <si>
    <t xml:space="preserve">-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_______________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t>
  </si>
  <si>
    <t xml:space="preserve">- profesional universitario
profesional universitario
- profesional universitario
profesional universitario
- profesional universitario
profesional universitario
- profesional universitario
profesional universitario
- profesional universitario
profesional universitario
- profesional universitario
profesional universitario
_______________
- profesional universitario
profesional universitario
</t>
  </si>
  <si>
    <t xml:space="preserve">-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_______________
- Propuesta de procedimientos revisados pendientes de ajustes y aprobación
Actualización de los procedimientos en el Sistema de Gestión de Calidad
</t>
  </si>
  <si>
    <t xml:space="preserve">19/07/2021
17/09/2021
19/07/2021
17/09/2021
19/07/2021
17/09/2021
19/07/2021
17/09/2021
19/07/2021
17/09/2021
19/07/2021
17/09/2021
_______________
19/07/2021
17/09/2021
</t>
  </si>
  <si>
    <t xml:space="preserve">16/09/2021
15/12/2021
16/09/2021
15/12/2021
16/09/2021
15/12/2021
16/09/2021
15/12/2021
16/09/2021
15/12/2021
16/09/2021
15/12/2021
_______________
16/09/2021
15/12/2021
</t>
  </si>
  <si>
    <t>-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
- Revisar las inconsistencias presentadas.
- Realizar el reporte al responsable del proceso.
- Realizar las gestiones pertinentes para corregir las inconsistencias presentadas.
- Actualizar el mapa de riesgos del proceso Gestión de Recursos Físicos</t>
  </si>
  <si>
    <t>- Subdirector(a) de Servicios Administrativos
- Subdirector(a) de Servicios Administrativos
- Subdirector(a) de Servicios Administrativos
- Subdirector(a) de Servicios Administrativos
- Subdirector(a) de Servicios Administrativos</t>
  </si>
  <si>
    <t>-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
- Evidencia de reunión o acta de revisión.
- Reporte de inconsistencias
- Documentos con las gestiones efectuadas.
- Mapa de riesgo del proceso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</si>
  <si>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</si>
  <si>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</si>
  <si>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</si>
  <si>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 xml:space="preserve">Identificación del riesgo
Análisis antes de controles
Análisis después de controles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</si>
  <si>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</si>
  <si>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</si>
  <si>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Actualización de controles de acuerdo a las nuevas versiones de procedimientos.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</si>
  <si>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</si>
  <si>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</si>
  <si>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reprograma la acción preventiva # 820.</t>
  </si>
  <si>
    <t xml:space="preserve">- Procesos de apoyo operativo en el Sistema de Gestión de Calidad
</t>
  </si>
  <si>
    <t>Seguimiento y control de la información de los bienes de propiedad de la entidad</t>
  </si>
  <si>
    <t>Desvío de recursos físicos o económicos 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</si>
  <si>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</si>
  <si>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</si>
  <si>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</si>
  <si>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</si>
  <si>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</si>
  <si>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_______________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t>
  </si>
  <si>
    <t xml:space="preserve">- profesional universitario
profesional universitario
- profesional universitario
profesional universitario
_______________
- profesional universitario
profesional universitario
- profesional universitario
profesional universitario
</t>
  </si>
  <si>
    <t xml:space="preserve">-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_______________
- Propuesta de procedimientos revisados pendientes de ajustes y aprobación
Actualización de los procedimientos en el Sistema de Gestión de Calidad
- Propuesta de procedimientos revisados pendientes de ajustes y aprobación
Actualización de los procedimientos en el Sistema de Gestión de Calidad
</t>
  </si>
  <si>
    <t xml:space="preserve">19/07/2021
17/09/2021
19/07/2021
17/09/2021
_______________
19/07/2021
17/09/2021
19/07/2021
17/09/2021
</t>
  </si>
  <si>
    <t xml:space="preserve">16/09/2021
15/12/2021
16/09/2021
15/12/2021
_______________
16/09/2021
15/12/2021
16/09/2021
15/12/2021
</t>
  </si>
  <si>
    <t>-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</si>
  <si>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</si>
  <si>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
- Informe de los hechos 
- Préstamo temporal de bienes 
- Mapa de riesgo del proceso Gestión de Recursos Físicos, actualizado.</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</si>
  <si>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</si>
  <si>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</si>
  <si>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</si>
  <si>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Se actualizaron los análisis después de controles
Eliminación de auditorias como controles preventivos</t>
  </si>
  <si>
    <t>Actualización de controles de acuerdo a las nuevas versiones de procedimientos.
Actualización de Acciones Preventivas para el tratamiento del riesgo.</t>
  </si>
  <si>
    <t xml:space="preserve">- Fortalecer la prestación del servicio a la ciudadanía con oportunidad, eficiencia y transparencia, a través del uso de la tecnología y la cualificación de los servidores.
</t>
  </si>
  <si>
    <t>Creación y aprobación del mapa de riesgos del proceso Gestión del Sistema Distrital de Servicio a la Ciudadanía</t>
  </si>
  <si>
    <t>Coordinar y articular la gestión de las entidades participantes en el Modelo Multicanal de servicio</t>
  </si>
  <si>
    <t>Se ajustan los controles detectivos y preventivos en coherencia con la actualización del procedimiento Administración del Modelo Multicanal de Servicio a la Ciudadanía (2213300-PR-036) versión 15.</t>
  </si>
  <si>
    <t>Se ajustó proyectos de inversión posiblemente afectados, teniendo en cuenta que el riesgo no esta asociado a los riesgos del proyecto de inversión.
Se ajustó acción de tratamiento de acuerdo con lo registrado en el aplicativo SIG.</t>
  </si>
  <si>
    <t>Realización de cobros indebidos 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</si>
  <si>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</si>
  <si>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</si>
  <si>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</si>
  <si>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</si>
  <si>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</si>
  <si>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 xml:space="preserve">
- (A.P # 31 Aplicativo SIG - A.P # 726 Aplicativo CHIE) Sensibilizar a los nuevos servidores de la DSDSC sobre los valores de integridad, con relación al servicio a la ciudadanía. 
_______________
</t>
  </si>
  <si>
    <t xml:space="preserve">
- Gestores de transparencia e integridad de la Dirección del Sistema Distrital de Servicio a la Ciudadana.
_______________
</t>
  </si>
  <si>
    <t xml:space="preserve">
- Servidores de la Red CADE sensibilizados en el Código de Integridad
_______________
</t>
  </si>
  <si>
    <t xml:space="preserve">
03/03/2021
_______________
</t>
  </si>
  <si>
    <t xml:space="preserve">
31/12/2021
_______________
</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</si>
  <si>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</si>
  <si>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</si>
  <si>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</si>
  <si>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</si>
  <si>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</si>
  <si>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</si>
  <si>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</si>
  <si>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</si>
  <si>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</si>
  <si>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</si>
  <si>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Medir y analizar la calidad en la prestación del servicio en los diferentes canales de servicio a la Ciudadanía.</t>
  </si>
  <si>
    <t>Decisiones ajustadas a intereses propios o de terceros 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</si>
  <si>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</si>
  <si>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</si>
  <si>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</si>
  <si>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</si>
  <si>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 (A.P # 15 Aplicativo SIG - A.P # 723 Aplicativo CHIE) Sensibilizar a los servidores de la DDCS sobre los valores de integridad, con relación al servicio a la ciudadanía.
_______________
</t>
  </si>
  <si>
    <t xml:space="preserve">
- Gestor de integridad de la Dirección Distrital de Calidad del Servicio.
_______________
</t>
  </si>
  <si>
    <t xml:space="preserve">
- Servidores de la DDCS sensibilizados en el Código de Integridad
_______________
</t>
  </si>
  <si>
    <t xml:space="preserve">
01/04/2021
_______________
</t>
  </si>
  <si>
    <t xml:space="preserve">
31/10/2021
_______________
</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</si>
  <si>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</si>
  <si>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</si>
  <si>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</si>
  <si>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</si>
  <si>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</si>
  <si>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</si>
  <si>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</si>
  <si>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</si>
  <si>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</si>
  <si>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</si>
  <si>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</si>
  <si>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</si>
  <si>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Desvío de recursos físicos o económicos 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</si>
  <si>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</si>
  <si>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</si>
  <si>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</si>
  <si>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</si>
  <si>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</si>
  <si>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 xml:space="preserve">
- (AP # 6 Aplicativo SIG - AP # 708 Aplicativo CHIE):Realizar la actualización del procedimiento 2215100-PR-082 Consulta de fondos documentales custodiados por el Archivo de Bogotá
- (AP # 23 Aplicativo SIG - AP # 715 Aplicativo CHIE): Realizar la actualización del procedimiento 4213200-PR-375 Gestión de las Solicitudes Internas de Documentos Históricos 
_______________
</t>
  </si>
  <si>
    <t xml:space="preserve">
- Subdirector Técnico
- Subdirector Técnico
_______________
</t>
  </si>
  <si>
    <t xml:space="preserve">
- Procedimiento PR: 082 actualizado y publicado.
- Procedimiento PR: 375 actualizado y publicado.
_______________
</t>
  </si>
  <si>
    <t xml:space="preserve">
15/02/2021
18/02/2021
_______________
</t>
  </si>
  <si>
    <t xml:space="preserve">
29/10/2021
29/10/2021
_______________
</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</si>
  <si>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</si>
  <si>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Director(a) Distrital de Archivo de Bogotá
- Subdirector Técnico
- Profesionales universitarios y/o especializados de la Subdirección Técnica
- Director(a) Distrital de Archivo de Bogotá</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</si>
  <si>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</si>
  <si>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</si>
  <si>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</si>
  <si>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</si>
  <si>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 xml:space="preserve">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t>
  </si>
  <si>
    <t xml:space="preserve">Se modifica la fecha de finalización de las acciones preventivas número 6 y 23, conforme a las fechas de finalización reprogramadas en el aplicativo SIG </t>
  </si>
  <si>
    <t>Se reprograma las acciones preventivas # 708 y 715.</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</si>
  <si>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</si>
  <si>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Decisiones ajustadas a intereses propios o de terceros 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</si>
  <si>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</si>
  <si>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</si>
  <si>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</si>
  <si>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</si>
  <si>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</si>
  <si>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 xml:space="preserve">
-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</si>
  <si>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 xml:space="preserve">
- Profesional universitario de la Subdirección del Sistema Distrital de Archivos
- Profesional universitario de la Subdirección del Sistema Distrital de Archivos
_______________
- Profesional universitario de la Subdirección del Sistema Distrital de Archivos
</t>
  </si>
  <si>
    <t xml:space="preserve">
- Procedimiento PR: 257 y 293 actualizado y publicado.
- Procedimiento PR: 257 y 293 actualizado y publicado.
_______________
- Procedimiento PR: 299 actualizado y publicado.
</t>
  </si>
  <si>
    <t xml:space="preserve">
15/02/2021
15/02/2021
_______________
15/05/2020
</t>
  </si>
  <si>
    <t xml:space="preserve">
31/12/2021
31/12/2021
_______________
28/02/2021
</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</si>
  <si>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</si>
  <si>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Director(a) Distrital de Archivo de Bogotá
- Subdirector del Sistema Distrital de Archivos
- Profesional universitario y/o especializado
- Director(a) Distrital de Archivo de Bogotá</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</si>
  <si>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</si>
  <si>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</si>
  <si>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</si>
  <si>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</si>
  <si>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1.Se incluyen en el SIG nuevas acciones preventivas para el año 2021.</t>
  </si>
  <si>
    <t xml:space="preserve">Se modifica la fecha de finalización de la acción  preventiva número 12, conforme a la fecha de finalización reprogramada en el aplicativo SIG </t>
  </si>
  <si>
    <t>Se reprograma la acción preventiva # 713.</t>
  </si>
  <si>
    <t>Gestionar la defensa judicial y extrajudicial de la Secretaría General de la Alcaldía Mayor de Bogotá, D. C.</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</si>
  <si>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</si>
  <si>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</si>
  <si>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</si>
  <si>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</si>
  <si>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 xml:space="preserve">Identificación del riesgo
Análisis antes de controles
</t>
  </si>
  <si>
    <t>Decisiones ajustadas a intereses propios o de terceros 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</si>
  <si>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</si>
  <si>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</si>
  <si>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</si>
  <si>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</si>
  <si>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</si>
  <si>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 xml:space="preserve">-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 18 Aplicativo SIG - A.P # 731 Aplicativo CHIE): Estudio, evaluación y análisis de las conciliaciones, procesos y laudos arbitrales que fueron de conocimiento del Comité de Conciliación.
_______________
-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 18 Aplicativo SIG - A.P # 731 Aplicativo CHIE): Estudio, evaluación y análisis de las conciliaciones, procesos y laudos arbitrales que fueron de conocimiento del Comité de Conciliación.
</t>
  </si>
  <si>
    <t xml:space="preserve">- Jefe de Oficina Asesora de Jurídica 
- Comité de Conciliación. 
_______________
- Jefe de Oficina Asesora de Jurídica 
- Comité de Conciliación.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</si>
  <si>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t>
  </si>
  <si>
    <t xml:space="preserve">17/02/2021
17/02/2021
_______________
17/02/2021
17/02/2021
</t>
  </si>
  <si>
    <t xml:space="preserve">31/03/2021
31/12/2021
_______________
31/03/2021
31/12/2021
</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</si>
  <si>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Reasignar el caso a un nuevo profesional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 Actualizar el mapa de riesgos del proceso Gestión Jurídica</t>
  </si>
  <si>
    <t>- Jefe de Oficina Asesora de Jurídica
- Jefe de Oficina Asesora de Jurídica
- Jefe de Oficina Asesora de Jurídica
- Comité de Conciliación. 
- Comité de Conciliación.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</si>
  <si>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Formato de publicación y divulgación proactiva de la Declaración de Bienes y Rentas, Registro de Conflicto de Interés y Declaración del Impuesto sobre la Renta y Complementarios. Ley 2013 del 30 de diciembre de 2019
- Asignación del caso en el sistema correspondiente
- Recomendación del Comité de Conciliación - Informe de Gestión del Comité de Conciliación.
- Recomendación del Comité de Conciliación - Informe de Gestión del Comité de Conciliación.
- Mapa de riesgo del proceso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</si>
  <si>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</si>
  <si>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</si>
  <si>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</si>
  <si>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</si>
  <si>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 xml:space="preserve">-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</si>
  <si>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</si>
  <si>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 xml:space="preserve">- Jefe de la OTIC
- Jefe de la OTIC
- Jefe de la OTIC
- Jefe de la OTIC
- Jefe de la OTIC
- Jefe de la OTIC
- Jefe de la OTIC
- Jefe de la OTIC
_______________
- Jefe de la OTIC
- Jefe de la OTIC
- Jefe de la OTIC
- Jefe de la OTIC
- Jefe de la OTIC
- Jefe de la OTIC
- Jefe de la OTIC
- Jefe de la OTIC
</t>
  </si>
  <si>
    <t xml:space="preserve">- Sensibilización a los integrantes del proceso
- Procedimiento PR-104 Modificado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_______________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 Sensibilización a los integrantes del proceso
- Procedimiento PR-104 Modificado
</t>
  </si>
  <si>
    <t xml:space="preserve">19/02/2021
19/02/2021
19/02/2021
19/02/2021
19/02/2021
19/02/2021
19/02/2021
19/02/2021
_______________
19/02/2021
19/02/2021
19/02/2021
19/02/2021
19/02/2021
19/02/2021
19/02/2021
19/02/2021
</t>
  </si>
  <si>
    <t xml:space="preserve">10/03/2021
31/05/2021
10/03/2021
31/05/2021
10/03/2021
31/05/2021
10/03/2021
31/05/2021
_______________
10/03/2021
31/05/2021
10/03/2021
31/05/2021
10/03/2021
31/05/2021
10/03/2021
31/05/2021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</si>
  <si>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</si>
  <si>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</si>
  <si>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Administración  y/o gestión de los recursos de la Infraestructura tecnológica de la secretaria general</t>
  </si>
  <si>
    <t>Exceso de las facultades otorgadas 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</si>
  <si>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</si>
  <si>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</si>
  <si>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</si>
  <si>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</si>
  <si>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</si>
  <si>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</si>
  <si>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</si>
  <si>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</si>
  <si>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</si>
  <si>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</si>
  <si>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</si>
  <si>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</si>
  <si>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</si>
  <si>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</si>
  <si>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</si>
  <si>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Se reprograma la acción de mejora # 827.</t>
  </si>
  <si>
    <t xml:space="preserve">Se ajusta la actividad 16 como actividad de control, conforme con la actividad 2 de la acción preventiva No. 2 asociada al proceso Gestión de Servicios Administrativos. </t>
  </si>
  <si>
    <t xml:space="preserve">Realizar la adquisición del bien o servicio y su legalización </t>
  </si>
  <si>
    <t>Desvío de recursos físicos o económicos en la administración de la caja menor</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</si>
  <si>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</si>
  <si>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</si>
  <si>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</si>
  <si>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</si>
  <si>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 xml:space="preserve">-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_______________
-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t>
  </si>
  <si>
    <t xml:space="preserve">- Subdirector de Servicios Administrativos
- Subdirector de Servicios Administrativos
_______________
- Subdirector de Servicios Administrativos
- Subdirector de Servicios Administrativos
- Subdirector de Servicios Administrativos
</t>
  </si>
  <si>
    <t xml:space="preserve">- Evidencias de reunión: Revisión y ajustes propuesta de actualización de procedimientos 
- Evidencias de reunión: Revisión y ajustes propuesta de actualización de procedimientos 
_______________
- Evidencias de reunión: Revisión y ajustes propuesta de actualización de procedimientos 
- Evidencias de reunión: Revisión y ajustes propuesta de actualización de procedimientos 
- Evidencias de reunión: Revisión y ajustes propuesta de actualización de procedimientos 
</t>
  </si>
  <si>
    <t xml:space="preserve">19/10/2021
19/10/2021
_______________
19/10/2021
19/10/2021
19/10/2021
</t>
  </si>
  <si>
    <t xml:space="preserve">06/12/2021
06/12/2021
_______________
06/12/2021
06/12/2021
06/12/2021
</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</si>
  <si>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</si>
  <si>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Subdirector(a) de Servicios Administrativos
- Subdirector Financiero o Jefe de la Oficina de Control Interno
- Subdirector Servicios Administrativos
- Subdirector Servicios Administrativos
- Subdirector Financiero o Jefe de la Oficina de Control Interno
- Subdirector(a) de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</si>
  <si>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</si>
  <si>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</si>
  <si>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</si>
  <si>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</si>
  <si>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</si>
  <si>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</si>
  <si>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Se actualizaron las fechas de finalización de las acciones acorde con el aplicativo SIG y los memorandos de solicitud de cierre y reprogramación.</t>
  </si>
  <si>
    <t>Gestionar y tramitar las comunicaciones oficiales.
Gestionar y tramitar transferencias documentales.
Gestionar y tramitar actos administrativos.
Consulta y préstamo de documentos.</t>
  </si>
  <si>
    <t>Uso indebido de información privilegiada 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</si>
  <si>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</si>
  <si>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</si>
  <si>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</si>
  <si>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</si>
  <si>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 xml:space="preserve">
- Realizar sensibilización cuatrimestral sobre el manejo y custodia de los documentos conforme a los lineamientos establecidos en el proceso. (Acción preventiva N° 25 - Acción 717 Aplicativo CHIE)) 
_______________
</t>
  </si>
  <si>
    <t xml:space="preserve">
- Profesional Especializado (Subdirección de Servicios Administrativos)
_______________
</t>
  </si>
  <si>
    <t xml:space="preserve">
- Evidencias de sensibilizaciones realizadas
_______________
</t>
  </si>
  <si>
    <t xml:space="preserve">
19/02/2021
_______________
</t>
  </si>
  <si>
    <t xml:space="preserve">
30/11/2021
_______________
</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</si>
  <si>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</si>
  <si>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</si>
  <si>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</si>
  <si>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</si>
  <si>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</si>
  <si>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Se  ajusta acción de tratamiento para la vigencia, de acuerdo con lo registrado en el aplicativo SIG.</t>
  </si>
  <si>
    <t xml:space="preserve">- Fomentar la innovación y la gestión del conocimiento, a través del fortalecimiento de las competencias del talento humano de la entidad, con el propósito de mejorar la capacidad institucional y su gestión.
</t>
  </si>
  <si>
    <t>- Director(a) Técnico(a) de Talento Humano
- Profesional universitario, profesional especializado
- Profesional universitario, profesional especializado
- Director(a) Técnico(a) de Talento Humano</t>
  </si>
  <si>
    <t>Ejecutar el Plan Anual de Vacantes y el Plan de Previsión de Recursos Humanos</t>
  </si>
  <si>
    <t>Decisiones ajustadas a intereses propios o de terceros 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</si>
  <si>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</si>
  <si>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</si>
  <si>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</si>
  <si>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</si>
  <si>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</si>
  <si>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 xml:space="preserve">
- (AP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Aplicativo SIG - AP # 760 Aplicativo CHIE) Expedir la certificación de cumplimiento de requisitos mínimos con base en la información contenida en los soportes (certificaciones académicas o laborales) aportados por el aspirante en su hoja de vida o historia laboral.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_______________
- (AP # 32 Aplicativo SIG - AP # 777 Aplicativo CHIE) Actualizar el Procedimiento 2211300-PR-221 - Gestión Organizacional con el ajuste de  controles preventivos y detectivos frente a la vinculación de servidores públicos.
</t>
  </si>
  <si>
    <t xml:space="preserve">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_______________
- Profesional de la Dirección de Talento Humano autorizado por el(la) Director(a) de Talento Humano.
</t>
  </si>
  <si>
    <t xml:space="preserve">
- Formato evaluación de perfil 2211300-FT-809 aprobado.
- Certificación de cumplimiento de requisitos mínimos proyectada y revisada por los Profesionales de la Dirección de Talento.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_______________
- Procedimiento 2211300-PR-221 Gestión Organizacional Actualizado y Mapa de Riesgos del proceso de Gestión Estratégica de Talento Humano actualizados.
</t>
  </si>
  <si>
    <t xml:space="preserve">
12/02/2021
12/02/2021
14/04/2021
14/04/2021
14/04/2021
14/04/2021
_______________
14/04/2021
</t>
  </si>
  <si>
    <t xml:space="preserve">
30/12/2021
30/12/2021
30/08/2021
30/08/2021
30/08/2021
30/08/2021
_______________
30/08/2021
</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</si>
  <si>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</si>
  <si>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</si>
  <si>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</si>
  <si>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</si>
  <si>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</si>
  <si>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</si>
  <si>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</si>
  <si>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</si>
  <si>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 </t>
  </si>
  <si>
    <t>Ejecutar el Plan para el pago de nómina</t>
  </si>
  <si>
    <t>Desvío de recursos físicos o económicos 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</si>
  <si>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</si>
  <si>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</si>
  <si>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Desviación de los recursos públicos 
- Detrimento patrimonial
- Investigaciones disciplinarias, fiscales y/o penales
- Que genere realizar una liquidación extra
</t>
  </si>
  <si>
    <t>Al este riesgo tener no solo implicaciones económicas si no tener efectos externos de imagen, sanciones y medidas disciplinarias, su nivel de valoración alta.</t>
  </si>
  <si>
    <t xml:space="preserve">
- (AP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
_______________
- (AP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t>
  </si>
  <si>
    <t xml:space="preserve">
- Los profesionales de nómina autorizados por el (la) Director (a) de Talento Humano
- Los profesionales de nómina autorizados por el (la) Director (a) de Talento Humano
_______________
- Los profesionales de nómina autorizados por el (la) Director (a) de Talento Humano
</t>
  </si>
  <si>
    <t xml:space="preserve">
- Resolución de horas extras, proyectada, revisada y expedida por la Subsecretaría Corporativa. 
- Memorando en el cual se solicita el registro presupuestal a la Subdirección Financiera.
_______________
- Procedimiento 2211300-PR-177 Gestión de Nómina y Mapa de Riesgos del proceso de Gestión Estratégica de Talento Humano actualizados.
</t>
  </si>
  <si>
    <t xml:space="preserve">
12/02/2021
12/02/2021
_______________
17/02/2021
</t>
  </si>
  <si>
    <t xml:space="preserve">
30/12/2021
30/12/2021
_______________
30/08/2021
</t>
  </si>
  <si>
    <t>- Reportar el presunto hecho de Desvío de recursos físicos o económicos durante la liquidación de nómina para otorgarse beneficios propios o a terceros.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</si>
  <si>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</si>
  <si>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</si>
  <si>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</si>
  <si>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</si>
  <si>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</si>
  <si>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</si>
  <si>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</si>
  <si>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</si>
  <si>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</si>
  <si>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Se reprograma la acción preventiva # 763.</t>
  </si>
  <si>
    <t xml:space="preserve">- Mejorar la oportunidad en la ejecución de los recursos, a través del fortalecimiento de una cultura financiera, para lograr una gestión
pública efectiva.
</t>
  </si>
  <si>
    <t xml:space="preserve">
Análisis después de controles
Tratamiento del riesgo</t>
  </si>
  <si>
    <t>Coordinar las actividades necesarias para garantizar el pago de las obligaciones adquiridas por la Secretaría General, de conformidad con las normas vigentes.</t>
  </si>
  <si>
    <t>Realización de cobros indebidos 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</si>
  <si>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</si>
  <si>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</si>
  <si>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</si>
  <si>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t>
  </si>
  <si>
    <t>Se determina la probabilidad (1 Rara vez) ya que las actividades de control preventivas son fuertes y adecuados para mitigar los riesgos identificados. El impacto (5 Catastrófico) ya que el impacto inicial no disminuye en riesgos de corrupción.</t>
  </si>
  <si>
    <t xml:space="preserve">- (AP#30 ACT.1 - AP#749 Aplicativo CHIE) Actualizar el procedimiento 2211400-PR-333 Gestión de pagos incluyendo una actividad de control, asociada a la contabilización de ordenes de pago.
- (AP#30  ACT.2 - AP#750 Aplicativo CHIE) Implementar una estrategia para la divulgación del procedimiento 2211400-PR-333 Gestión de pagos.
_______________
- (AP#30 ACT.1 - AP#749 Aplicativo CHIE) Actualizar el procedimiento 2211400-PR-333 Gestión de pagos incluyendo una actividad de control, asociada a la liquidación para verificar el consecutivo de la certificación de cumplimiento.
</t>
  </si>
  <si>
    <t xml:space="preserve">- Subdirector Financiero
- Subdirector Financiero
_______________
- Subdirector Financiero
</t>
  </si>
  <si>
    <t xml:space="preserve">- Procedimiento 2211400-PR-333 Gestión de pagos, actualizado
- Estrategia para la divulgación del procedimiento 2211400-PR-333 Gestión de pagos, implementada.
_______________
- Procedimiento 2211400-PR-333 Gestión de pagos, actualizado
</t>
  </si>
  <si>
    <t xml:space="preserve">15/09/2020
01/12/2020
_______________
15/09/2020
</t>
  </si>
  <si>
    <t xml:space="preserve">03/09/2021
03/09/2021
_______________
03/09/2021
</t>
  </si>
  <si>
    <t>-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del proceso Gestión Financiera</t>
  </si>
  <si>
    <t>- Subdirector Financiero
- Subdirector Financiero
- Subdirector Financiero
- Subdirector Financiero
- Profesional de la Subdirección Financiera
- Subdirector Financiero</t>
  </si>
  <si>
    <t>-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del proceso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</si>
  <si>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</si>
  <si>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</si>
  <si>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</si>
  <si>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</si>
  <si>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</si>
  <si>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Garantizar el registro adecuado y oportuno de los hechos económicos de la Entidad, que permite elaborar y presentar los estados financieros.</t>
  </si>
  <si>
    <t>Uso indebido de información privilegiada 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</si>
  <si>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</si>
  <si>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</si>
  <si>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</si>
  <si>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t>
  </si>
  <si>
    <t>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t>
  </si>
  <si>
    <t xml:space="preserve">- (AP#31 ACT.1 - AP#753 Aplicativo CHIE) Actualizar el procedimiento de Gestión Contable 2211400-PR-025, incluyendo el visto al balance de prueba indicando la conformidad de la información analizada, para el periodo correspondiente.
- (AP#31 ACT.1 - AP#753 Aplicativo CHIE) Actualizar el procedimiento de Gestión Contable 2211400-PR-025, incluyendo el correo electrónico con visto bueno a los hechos económicos remitidos por las otras dependencias, manifestando su conformidad.
_______________
- (AP#31 ACT.1 - AP#753 Aplicativo CHIE) Actualizar el procedimiento de Gestión Contable 2211400-PR-025, incluyendo el visto al balance de prueba indicando la conformidad de la información analizada, para el periodo correspondiente.
- (AP#31 ACT.1 - AP#753 Aplicativo CHIE) Actualizar el procedimiento de Gestión Contable 2211400-PR-025, incluyendo el visto al balance de prueba indicando la conformidad de la información analizada, para el periodo correspondiente.
</t>
  </si>
  <si>
    <t xml:space="preserve">- Subdirector Financiero
- Subdirector Financiero
_______________
- Subdirector Financiero
- Subdirector Financiero
</t>
  </si>
  <si>
    <t xml:space="preserve">- Procedimiento de Gestión Contable 2211400-PR-025, actualizado
- Procedimiento de Gestión Contable 2211400-PR-025, actualizado
_______________
- Procedimiento de Gestión Contable 2211400-PR-025, actualizado
- Procedimiento de Gestión Contable 2211400-PR-025, actualizado
</t>
  </si>
  <si>
    <t xml:space="preserve">15/09/2020
15/09/2020
_______________
15/09/2020
15/09/2020
</t>
  </si>
  <si>
    <t xml:space="preserve">03/09/2021
03/09/2021
_______________
03/09/2021
03/09/2021
</t>
  </si>
  <si>
    <t>-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
- Realizar los ajustes correspondientes al registro contable indebido, o complementar la información que corresponda a los hechos reales.
- Reportar el registro contable para el siguiente periodo.
- Actualizar el mapa de riesgos del proceso Gestión Financiera</t>
  </si>
  <si>
    <t>- Subdirector Financiero
- Profesional de la Subdirección Financiera
- Profesional de la Subdirección Financiera
- Subdirector Financiero</t>
  </si>
  <si>
    <t>-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
- Registro contable ajustado en LIMAY.
- Comprobante de contabilidad.
- Mapa de riesgo del proceso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</si>
  <si>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</si>
  <si>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</si>
  <si>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</si>
  <si>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</si>
  <si>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</si>
  <si>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 xml:space="preserve">Entregar medidas de ayuda humanitaria inmediata a las personas que llegan a la ciudad de Bogotá y que manifiestan haber sido desplazadas y encontrarse en situación de vulnerabilidad acentuada </t>
  </si>
  <si>
    <t xml:space="preserve">- Implementar estrategias y acciones que aporten a la construcción de la paz, la reparación, la memoria y la reconciliación en Bogotá región.
</t>
  </si>
  <si>
    <t>- Jefe de Oficina Alta Consejería de Paz, Víctimas y la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de Paz, Víctimas y la Reconciliación</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</si>
  <si>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</si>
  <si>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Decisiones ajustadas a intereses propios o de terceros 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</si>
  <si>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</si>
  <si>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</si>
  <si>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</si>
  <si>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</si>
  <si>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</si>
  <si>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 xml:space="preserve">
_______________
- (A.P#17-2021 Aplicativo SIG - A.P#692 Aplicativo CHIE) Socializar con el equipo profesional de CLAV los resultados de la Matriz de seguimiento AHI (mes).
</t>
  </si>
  <si>
    <t xml:space="preserve">
_______________
- El profesional especializado y/o universitario y/o Contratista de la ACDVPR presente en los CLAV
</t>
  </si>
  <si>
    <t xml:space="preserve">
_______________
- Evidencia de reunión para cada uno de los CLAV
</t>
  </si>
  <si>
    <t xml:space="preserve">
_______________
01/04/2021
</t>
  </si>
  <si>
    <t xml:space="preserve">
_______________
30/12/2021
</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</si>
  <si>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</si>
  <si>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</si>
  <si>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</si>
  <si>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</si>
  <si>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</si>
  <si>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</si>
  <si>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 xml:space="preserve">- 7871 Construcción de Bogotá-región como territorio de paz para las víctimas y la reconciliación
</t>
  </si>
  <si>
    <t>Alta (12)</t>
  </si>
  <si>
    <t>Extrema (8)</t>
  </si>
  <si>
    <t>Moderada (4)</t>
  </si>
  <si>
    <r>
      <t xml:space="preserve">Las actividades de control se encuentran anonimizadas,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</si>
</sst>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26"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20"/>
      <color rgb="FF92D050"/>
      <name val="Calibri"/>
      <family val="2"/>
      <scheme val="minor"/>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auto="1"/>
      </top>
      <bottom style="dashed">
        <color auto="1"/>
      </bottom>
      <diagonal/>
    </border>
    <border>
      <left style="dotted">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27">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2" fillId="0" borderId="0" xfId="0" applyFont="1" applyAlignment="1" applyProtection="1">
      <alignment vertical="center"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9"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3" fillId="22" borderId="4" xfId="0" applyFont="1" applyFill="1" applyBorder="1" applyAlignment="1" applyProtection="1">
      <alignment horizontal="center" vertical="center" textRotation="90"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4" xfId="0" applyFont="1" applyBorder="1" applyAlignment="1" applyProtection="1">
      <alignment horizontal="justify" vertical="center" wrapText="1"/>
      <protection hidden="1"/>
    </xf>
    <xf numFmtId="0" fontId="11" fillId="0" borderId="24" xfId="1" applyBorder="1" applyAlignment="1" applyProtection="1">
      <alignment horizontal="center" vertical="center" wrapText="1"/>
      <protection hidden="1"/>
    </xf>
    <xf numFmtId="0" fontId="2" fillId="24" borderId="17" xfId="0" applyFont="1" applyFill="1" applyBorder="1" applyAlignment="1" applyProtection="1">
      <alignment wrapText="1"/>
      <protection hidden="1"/>
    </xf>
    <xf numFmtId="0" fontId="13" fillId="22" borderId="4" xfId="0" quotePrefix="1"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2" borderId="19" xfId="0" applyFont="1" applyFill="1" applyBorder="1" applyAlignment="1" applyProtection="1">
      <alignment horizontal="center"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5" xfId="0" applyFont="1" applyFill="1" applyBorder="1" applyAlignment="1" applyProtection="1">
      <alignment horizontal="center" vertical="center" wrapText="1"/>
      <protection hidden="1"/>
    </xf>
    <xf numFmtId="0" fontId="13" fillId="25" borderId="24" xfId="0" applyFont="1" applyFill="1" applyBorder="1" applyAlignment="1" applyProtection="1">
      <alignment horizontal="center" vertical="center" wrapText="1"/>
      <protection hidden="1"/>
    </xf>
    <xf numFmtId="0" fontId="10" fillId="0" borderId="25" xfId="0" applyFont="1" applyBorder="1" applyAlignment="1" applyProtection="1">
      <alignment horizontal="justify" vertical="center" wrapText="1"/>
      <protection hidden="1"/>
    </xf>
    <xf numFmtId="0" fontId="13" fillId="25" borderId="21" xfId="0" applyFont="1" applyFill="1" applyBorder="1" applyAlignment="1" applyProtection="1">
      <alignment horizontal="center" vertical="center" wrapText="1"/>
      <protection hidden="1"/>
    </xf>
    <xf numFmtId="0" fontId="10" fillId="0" borderId="21"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3" fillId="0" borderId="12" xfId="0" applyFont="1" applyBorder="1" applyAlignment="1" applyProtection="1">
      <alignment horizontal="left" vertical="center" wrapText="1"/>
      <protection hidden="1"/>
    </xf>
    <xf numFmtId="0" fontId="2" fillId="0" borderId="0" xfId="0" applyFont="1" applyBorder="1" applyAlignment="1" applyProtection="1">
      <alignment wrapText="1"/>
      <protection hidden="1"/>
    </xf>
    <xf numFmtId="0" fontId="13" fillId="18" borderId="26" xfId="0" applyFont="1" applyFill="1" applyBorder="1" applyAlignment="1" applyProtection="1">
      <alignment vertical="center" wrapText="1"/>
      <protection hidden="1"/>
    </xf>
    <xf numFmtId="0" fontId="13" fillId="18" borderId="23" xfId="0" applyFont="1" applyFill="1" applyBorder="1" applyAlignment="1" applyProtection="1">
      <alignment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13" fillId="18" borderId="27"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2" fillId="0" borderId="14" xfId="0" applyFont="1" applyBorder="1" applyAlignment="1" applyProtection="1">
      <alignment horizontal="justify" vertical="center" wrapText="1"/>
      <protection hidden="1"/>
    </xf>
    <xf numFmtId="165" fontId="2" fillId="0" borderId="4" xfId="0" applyNumberFormat="1" applyFont="1" applyBorder="1" applyAlignment="1" applyProtection="1">
      <alignment horizontal="center" vertical="center" wrapText="1"/>
      <protection hidden="1"/>
    </xf>
    <xf numFmtId="0" fontId="0" fillId="0" borderId="0" xfId="0" applyFill="1"/>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18" fillId="14"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9" fillId="14"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0" fillId="0" borderId="0" xfId="0" applyFill="1" applyBorder="1"/>
    <xf numFmtId="0" fontId="0" fillId="0" borderId="5" xfId="0" applyFill="1" applyBorder="1"/>
    <xf numFmtId="0" fontId="1" fillId="0" borderId="5" xfId="0" applyFont="1" applyFill="1" applyBorder="1"/>
    <xf numFmtId="0" fontId="13" fillId="25" borderId="9" xfId="0" applyFont="1" applyFill="1" applyBorder="1" applyAlignment="1" applyProtection="1">
      <alignment horizontal="center" vertical="center" wrapText="1"/>
      <protection hidden="1"/>
    </xf>
    <xf numFmtId="0" fontId="13" fillId="25" borderId="5" xfId="0" applyFont="1" applyFill="1" applyBorder="1" applyAlignment="1" applyProtection="1">
      <alignment vertical="center" wrapText="1"/>
      <protection hidden="1"/>
    </xf>
    <xf numFmtId="0" fontId="13" fillId="25" borderId="17" xfId="0" applyFont="1" applyFill="1" applyBorder="1" applyAlignment="1" applyProtection="1">
      <alignment horizontal="center" vertical="center" wrapText="1"/>
      <protection hidden="1"/>
    </xf>
    <xf numFmtId="0" fontId="13" fillId="25" borderId="11" xfId="0" applyFont="1" applyFill="1" applyBorder="1" applyAlignment="1" applyProtection="1">
      <alignment vertical="center" wrapText="1"/>
      <protection hidden="1"/>
    </xf>
    <xf numFmtId="0" fontId="13" fillId="25" borderId="0" xfId="0" applyFont="1" applyFill="1" applyBorder="1" applyAlignment="1" applyProtection="1">
      <alignment vertical="center" wrapText="1"/>
      <protection hidden="1"/>
    </xf>
    <xf numFmtId="0" fontId="13" fillId="22" borderId="18" xfId="0" applyFont="1" applyFill="1" applyBorder="1" applyAlignment="1" applyProtection="1">
      <alignment vertical="center" wrapText="1"/>
      <protection hidden="1"/>
    </xf>
    <xf numFmtId="0" fontId="13" fillId="22" borderId="16" xfId="0" applyFont="1" applyFill="1" applyBorder="1" applyAlignment="1" applyProtection="1">
      <alignment vertical="center" wrapText="1"/>
      <protection hidden="1"/>
    </xf>
    <xf numFmtId="0" fontId="13" fillId="22" borderId="17" xfId="0" applyFont="1" applyFill="1" applyBorder="1" applyAlignment="1" applyProtection="1">
      <alignment horizontal="center" vertical="center" wrapText="1"/>
      <protection hidden="1"/>
    </xf>
    <xf numFmtId="0" fontId="13" fillId="25" borderId="18" xfId="0" applyFont="1" applyFill="1" applyBorder="1" applyAlignment="1" applyProtection="1">
      <alignment vertical="center" wrapText="1"/>
      <protection hidden="1"/>
    </xf>
    <xf numFmtId="0" fontId="13" fillId="25" borderId="16" xfId="0" applyFont="1" applyFill="1" applyBorder="1" applyAlignment="1" applyProtection="1">
      <alignment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8" xfId="0" applyBorder="1" applyAlignment="1" applyProtection="1">
      <alignment horizontal="left" wrapText="1"/>
      <protection hidden="1"/>
    </xf>
    <xf numFmtId="0" fontId="0" fillId="0" borderId="28" xfId="0" applyNumberFormat="1" applyBorder="1" applyAlignment="1" applyProtection="1">
      <alignment wrapText="1"/>
      <protection hidden="1"/>
    </xf>
    <xf numFmtId="0" fontId="1" fillId="0" borderId="15" xfId="0" applyFont="1" applyFill="1" applyBorder="1"/>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164" fontId="10" fillId="0" borderId="13" xfId="0" applyNumberFormat="1" applyFont="1" applyBorder="1" applyAlignment="1" applyProtection="1">
      <alignment horizontal="justify" vertical="center" wrapText="1"/>
      <protection hidden="1"/>
    </xf>
    <xf numFmtId="0" fontId="10" fillId="0" borderId="4" xfId="0" applyFont="1" applyBorder="1" applyAlignment="1" applyProtection="1">
      <alignment horizontal="justify" vertical="center" wrapText="1"/>
      <protection hidden="1"/>
    </xf>
    <xf numFmtId="164" fontId="10" fillId="0" borderId="24" xfId="0" applyNumberFormat="1" applyFont="1" applyBorder="1" applyAlignment="1" applyProtection="1">
      <alignment horizontal="justify" vertical="center" wrapText="1"/>
      <protection hidden="1"/>
    </xf>
    <xf numFmtId="0" fontId="22" fillId="25" borderId="4" xfId="0" applyFont="1" applyFill="1" applyBorder="1" applyAlignment="1" applyProtection="1">
      <alignment horizontal="center" vertical="center" wrapText="1"/>
      <protection hidden="1"/>
    </xf>
    <xf numFmtId="164" fontId="10" fillId="0" borderId="19" xfId="0" applyNumberFormat="1"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164" fontId="22" fillId="0" borderId="4" xfId="0" applyNumberFormat="1" applyFont="1" applyBorder="1" applyAlignment="1" applyProtection="1">
      <alignment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10" fillId="0" borderId="29" xfId="0" applyFont="1" applyBorder="1" applyAlignment="1" applyProtection="1">
      <alignment horizontal="justify" vertical="center" wrapText="1"/>
      <protection hidden="1"/>
    </xf>
    <xf numFmtId="0" fontId="2" fillId="24" borderId="18" xfId="0" applyFont="1" applyFill="1" applyBorder="1" applyAlignment="1" applyProtection="1">
      <alignment horizontal="center" wrapText="1"/>
      <protection hidden="1"/>
    </xf>
    <xf numFmtId="0" fontId="0" fillId="0" borderId="5" xfId="0" applyFill="1" applyBorder="1" applyAlignment="1" applyProtection="1">
      <alignment wrapText="1"/>
      <protection hidden="1"/>
    </xf>
    <xf numFmtId="0" fontId="0" fillId="0" borderId="0" xfId="0" applyFill="1" applyBorder="1" applyProtection="1">
      <protection hidden="1"/>
    </xf>
    <xf numFmtId="0" fontId="23" fillId="14" borderId="0" xfId="0" applyFont="1" applyFill="1" applyBorder="1" applyAlignment="1" applyProtection="1">
      <alignment horizontal="center" vertical="center"/>
      <protection hidden="1"/>
    </xf>
    <xf numFmtId="0" fontId="2" fillId="0" borderId="0" xfId="0" applyFont="1" applyBorder="1" applyAlignment="1" applyProtection="1">
      <alignment horizont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13" xfId="0" applyFont="1" applyBorder="1" applyAlignment="1" applyProtection="1">
      <alignment horizontal="center" wrapText="1"/>
      <protection hidden="1"/>
    </xf>
    <xf numFmtId="0" fontId="22" fillId="0" borderId="6" xfId="0" applyFont="1" applyBorder="1" applyAlignment="1" applyProtection="1">
      <alignment horizontal="center" wrapText="1"/>
      <protection hidden="1"/>
    </xf>
    <xf numFmtId="0" fontId="13" fillId="20" borderId="2" xfId="0" applyFont="1" applyFill="1" applyBorder="1" applyAlignment="1" applyProtection="1">
      <alignment horizontal="left" vertical="center" wrapText="1"/>
      <protection hidden="1"/>
    </xf>
    <xf numFmtId="0" fontId="13" fillId="20" borderId="1"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center" wrapText="1"/>
      <protection hidden="1"/>
    </xf>
    <xf numFmtId="0" fontId="13" fillId="20" borderId="2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20" xfId="0" applyFont="1" applyFill="1" applyBorder="1" applyAlignment="1" applyProtection="1">
      <alignment horizontal="left" vertic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3" fillId="17" borderId="6" xfId="0" applyFont="1" applyFill="1" applyBorder="1" applyAlignment="1" applyProtection="1">
      <alignment horizontal="center" vertical="center" wrapText="1"/>
      <protection hidden="1"/>
    </xf>
    <xf numFmtId="0" fontId="13" fillId="17" borderId="5"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4" fillId="0" borderId="30" xfId="0" applyFont="1" applyFill="1" applyBorder="1" applyAlignment="1" applyProtection="1">
      <alignment horizontal="center" vertical="center" wrapText="1"/>
      <protection hidden="1"/>
    </xf>
    <xf numFmtId="0" fontId="24" fillId="0" borderId="31" xfId="0" applyFont="1" applyFill="1" applyBorder="1" applyAlignment="1" applyProtection="1">
      <alignment horizontal="center" vertical="center" wrapText="1"/>
      <protection hidden="1"/>
    </xf>
    <xf numFmtId="0" fontId="24" fillId="0" borderId="32" xfId="0" applyFont="1" applyFill="1" applyBorder="1" applyAlignment="1" applyProtection="1">
      <alignment horizontal="center" vertical="center" wrapText="1"/>
      <protection hidden="1"/>
    </xf>
    <xf numFmtId="0" fontId="24" fillId="0" borderId="33" xfId="0" applyFont="1" applyFill="1" applyBorder="1" applyAlignment="1" applyProtection="1">
      <alignment horizontal="center" vertical="center" wrapText="1"/>
      <protection hidden="1"/>
    </xf>
    <xf numFmtId="0" fontId="24" fillId="0" borderId="34" xfId="0" applyFont="1" applyFill="1" applyBorder="1" applyAlignment="1" applyProtection="1">
      <alignment horizontal="center" vertical="center" wrapText="1"/>
      <protection hidden="1"/>
    </xf>
    <xf numFmtId="0" fontId="24" fillId="0" borderId="35" xfId="0" applyFont="1" applyFill="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45">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37664544"/>
        <c:axId val="637670120"/>
      </c:barChart>
      <c:catAx>
        <c:axId val="6376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7670120"/>
        <c:crosses val="autoZero"/>
        <c:auto val="1"/>
        <c:lblAlgn val="ctr"/>
        <c:lblOffset val="100"/>
        <c:noMultiLvlLbl val="0"/>
      </c:catAx>
      <c:valAx>
        <c:axId val="637670120"/>
        <c:scaling>
          <c:orientation val="minMax"/>
        </c:scaling>
        <c:delete val="1"/>
        <c:axPos val="l"/>
        <c:numFmt formatCode="General" sourceLinked="1"/>
        <c:majorTickMark val="none"/>
        <c:minorTickMark val="none"/>
        <c:tickLblPos val="nextTo"/>
        <c:crossAx val="63766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[Mapa_de_Riesgos_Institucional_Corrupcion_2021_Version_6_SC.xlsx]Dependencias_Procesos!TablaDinámica2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Dirección de Contratación</c:v>
                </c:pt>
                <c:pt idx="1">
                  <c:v>Dirección de Talento Humano</c:v>
                </c:pt>
                <c:pt idx="2">
                  <c:v>Dirección Distrital de Archivo de Bogotá</c:v>
                </c:pt>
                <c:pt idx="3">
                  <c:v>Oficina Asesora de Jurídica</c:v>
                </c:pt>
                <c:pt idx="4">
                  <c:v>Oficina de Alta Consejería de Paz, Víctimas y Reconciliación</c:v>
                </c:pt>
                <c:pt idx="5">
                  <c:v>Oficina de Alta Consejería Distrital de Tecnologías de Información y Comunicaciones - TIC</c:v>
                </c:pt>
                <c:pt idx="6">
                  <c:v>Oficina de Control Interno</c:v>
                </c:pt>
                <c:pt idx="7">
                  <c:v>Oficina de Control Interno Disciplinario</c:v>
                </c:pt>
                <c:pt idx="8">
                  <c:v>Oficina de Tecnologías de la Información y las Comunicaciones</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2</c:v>
                </c:pt>
                <c:pt idx="1">
                  <c:v>2</c:v>
                </c:pt>
                <c:pt idx="2">
                  <c:v>2</c:v>
                </c:pt>
                <c:pt idx="3">
                  <c:v>1</c:v>
                </c:pt>
                <c:pt idx="4">
                  <c:v>1</c:v>
                </c:pt>
                <c:pt idx="5">
                  <c:v>1</c:v>
                </c:pt>
                <c:pt idx="6">
                  <c:v>2</c:v>
                </c:pt>
                <c:pt idx="7">
                  <c:v>1</c:v>
                </c:pt>
                <c:pt idx="8">
                  <c:v>2</c:v>
                </c:pt>
                <c:pt idx="9">
                  <c:v>2</c:v>
                </c:pt>
                <c:pt idx="10">
                  <c:v>4</c:v>
                </c:pt>
                <c:pt idx="11">
                  <c:v>2</c:v>
                </c:pt>
                <c:pt idx="12">
                  <c:v>2</c:v>
                </c:pt>
              </c:numCache>
            </c:numRef>
          </c:val>
          <c:extLst>
            <c:ext xmlns:c16="http://schemas.microsoft.com/office/drawing/2014/chart" uri="{C3380CC4-5D6E-409C-BE32-E72D297353CC}">
              <c16:uniqueId val="{00000000-8DF2-4E63-8FEA-BABA19350E0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[Mapa_de_Riesgos_Institucional_Corrupcion_2021_Version_6_SC.xlsx]Dependencias_Procesos!TablaDinámica3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Dependencias_Procesos!$B$27:$B$43</c:f>
              <c:numCache>
                <c:formatCode>General</c:formatCode>
                <c:ptCount val="16"/>
                <c:pt idx="0">
                  <c:v>1</c:v>
                </c:pt>
                <c:pt idx="1">
                  <c:v>1</c:v>
                </c:pt>
                <c:pt idx="2">
                  <c:v>2</c:v>
                </c:pt>
                <c:pt idx="3">
                  <c:v>1</c:v>
                </c:pt>
                <c:pt idx="4">
                  <c:v>2</c:v>
                </c:pt>
                <c:pt idx="5">
                  <c:v>1</c:v>
                </c:pt>
                <c:pt idx="6">
                  <c:v>2</c:v>
                </c:pt>
                <c:pt idx="7">
                  <c:v>2</c:v>
                </c:pt>
                <c:pt idx="8">
                  <c:v>2</c:v>
                </c:pt>
                <c:pt idx="9">
                  <c:v>1</c:v>
                </c:pt>
                <c:pt idx="10">
                  <c:v>2</c:v>
                </c:pt>
                <c:pt idx="11">
                  <c:v>1</c:v>
                </c:pt>
                <c:pt idx="12">
                  <c:v>2</c:v>
                </c:pt>
                <c:pt idx="13">
                  <c:v>2</c:v>
                </c:pt>
                <c:pt idx="14">
                  <c:v>1</c:v>
                </c:pt>
                <c:pt idx="15">
                  <c:v>1</c:v>
                </c:pt>
              </c:numCache>
            </c:numRef>
          </c:val>
          <c:extLst>
            <c:ext xmlns:c16="http://schemas.microsoft.com/office/drawing/2014/chart" uri="{C3380CC4-5D6E-409C-BE32-E72D297353CC}">
              <c16:uniqueId val="{00000002-F705-4B46-A37E-47F12F37FDCA}"/>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5</xdr:col>
      <xdr:colOff>712510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E760A553-DC15-431B-BD4E-49A1FDB9E7D2}">
  <cacheSource type="worksheet">
    <worksheetSource ref="A11:BS11" sheet="Mapa_Proceso"/>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554.450919907409" createdVersion="6" refreshedVersion="6" minRefreshableVersion="3" recordCount="9" xr:uid="{C6E5ACE6-FB74-4714-A30B-9BB6C3137F71}">
  <cacheSource type="worksheet">
    <worksheetSource ref="A11:BR20" sheet="Mapa_Proceso"/>
  </cacheSource>
  <cacheFields count="88">
    <cacheField name="Proceso / Proyecto de inversión" numFmtId="0">
      <sharedItems/>
    </cacheField>
    <cacheField name="Actividad clave / Fase del proyecto" numFmtId="0">
      <sharedItems/>
    </cacheField>
    <cacheField name="Riesgo asociado" numFmtId="0">
      <sharedItems/>
    </cacheField>
    <cacheField name="Fuente del riesgo" numFmtId="0">
      <sharedItems count="3">
        <s v="Corrupción"/>
        <s v="Gestión de procesos" u="1"/>
        <s v="Proyecto de inversión" u="1"/>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y Otros Procedimientos Administrativos" numFmtId="0">
      <sharedItems/>
    </cacheField>
    <cacheField name="Otros procesos del Sistema de Gestión de Calidad" numFmtId="0">
      <sharedItems/>
    </cacheField>
    <cacheField name="Proyectos de inversión posiblemente afectados" numFmtId="0">
      <sharedItems/>
    </cacheField>
    <cacheField name="Probabilidad inicial" numFmtId="0">
      <sharedItems count="7">
        <s v="Rara vez (1)"/>
        <s v="Improbable (2)" u="1"/>
        <s v="Probable (4)" u="1"/>
        <s v="Casi seguro (5)" u="1"/>
        <s v="Posible (3)" u="1"/>
        <s v="2. Improbable" u="1"/>
        <s v="3. Moderado" u="1"/>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ount="6">
        <s v="Catastrófico (5)"/>
        <s v="Mayor (4)"/>
        <s v="Moderado (3)"/>
        <s v="2. Menor" u="1"/>
        <s v="Menor (2)" u="1"/>
        <s v="3. Moderado" u="1"/>
      </sharedItems>
    </cacheField>
    <cacheField name="Valoración inicial" numFmtId="0">
      <sharedItems count="4">
        <s v="Extrema"/>
        <s v="Alta"/>
        <s v="Moderada"/>
        <s v="Baja" u="1"/>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ount="7">
        <s v="Rara vez (1)"/>
        <s v="Improbable (2)" u="1"/>
        <s v="Probable (4)" u="1"/>
        <s v="Casi seguro (5)" u="1"/>
        <s v="Posible (3)" u="1"/>
        <s v="2. Improbable" u="1"/>
        <s v="1. Raro" u="1"/>
      </sharedItems>
    </cacheField>
    <cacheField name="Impacto final" numFmtId="0">
      <sharedItems count="8">
        <s v="Catastrófico (5)"/>
        <s v="Mayor (4)"/>
        <s v="Moderado (3)"/>
        <s v="1. Insignificante" u="1"/>
        <s v="Insignificante (1)" u="1"/>
        <s v="2. Menor" u="1"/>
        <s v="Menor (2)" u="1"/>
        <s v="3. Moderado" u="1"/>
      </sharedItems>
    </cacheField>
    <cacheField name="Valoración final" numFmtId="0">
      <sharedItems count="4">
        <s v="Extrema"/>
        <s v="Alta"/>
        <s v="Moderada"/>
        <s v="Baja" u="1"/>
      </sharedItems>
    </cacheField>
    <cacheField name="Explicación de la valoración2" numFmtId="0">
      <sharedItems longText="1"/>
    </cacheField>
    <cacheField name="Opción de manejo" numFmtId="0">
      <sharedItems/>
    </cacheField>
    <cacheField name="Acciones:_x000a__x000a_Probabilidad_x000a_---------------_x000a_Impacto" numFmtId="0">
      <sharedItems/>
    </cacheField>
    <cacheField name="Responsable de ejecución" numFmtId="0">
      <sharedItems/>
    </cacheField>
    <cacheField name="Producto" numFmtId="0">
      <sharedItems/>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SemiMixedTypes="0" containsNonDate="0" containsDate="1" containsString="0" minDate="2018-09-10T00:00:00" maxDate="2019-05-09T00:00:00"/>
    </cacheField>
    <cacheField name="Aspecto(s) que cambiaron" numFmtId="164">
      <sharedItems/>
    </cacheField>
    <cacheField name="Descripción de los cambios efectuados" numFmtId="0">
      <sharedItems/>
    </cacheField>
    <cacheField name="Fecha de cambio2" numFmtId="164">
      <sharedItems containsSemiMixedTypes="0" containsNonDate="0" containsDate="1" containsString="0" minDate="2019-05-08T00:00:00" maxDate="2019-11-16T00:00:00"/>
    </cacheField>
    <cacheField name="Aspecto(s) que cambiaron2" numFmtId="164">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0-06-17T00:00:00"/>
    </cacheField>
    <cacheField name="Aspecto(s) que cambiaron3" numFmtId="164">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0-09-03T00:00:00"/>
    </cacheField>
    <cacheField name="Aspecto(s) que cambiaron4" numFmtId="164">
      <sharedItems/>
    </cacheField>
    <cacheField name="Descripción de los cambios efectuados4" numFmtId="0">
      <sharedItems longText="1"/>
    </cacheField>
    <cacheField name="Fecha de cambio5" numFmtId="164">
      <sharedItems containsSemiMixedTypes="0" containsNonDate="0" containsDate="1" containsString="0" minDate="2020-07-10T00:00:00" maxDate="2020-12-05T00:00:00"/>
    </cacheField>
    <cacheField name="Aspecto(s) que cambiaron5" numFmtId="164">
      <sharedItems/>
    </cacheField>
    <cacheField name="Descripción de los cambios efectuados5" numFmtId="0">
      <sharedItems longText="1"/>
    </cacheField>
    <cacheField name="Fecha de cambio6" numFmtId="164">
      <sharedItems containsSemiMixedTypes="0" containsNonDate="0" containsDate="1" containsString="0" minDate="2020-09-10T00:00:00" maxDate="2021-05-20T00:00:00"/>
    </cacheField>
    <cacheField name="Aspecto(s) que cambiaron6" numFmtId="164">
      <sharedItems/>
    </cacheField>
    <cacheField name="Descripción de los cambios efectuados6" numFmtId="0">
      <sharedItems longText="1"/>
    </cacheField>
    <cacheField name="Fecha de cambio7" numFmtId="164">
      <sharedItems containsDate="1" containsMixedTypes="1" minDate="2020-12-04T00:00:00" maxDate="2021-09-11T00:00:00"/>
    </cacheField>
    <cacheField name="Aspecto(s) que cambiaron7" numFmtId="164">
      <sharedItems/>
    </cacheField>
    <cacheField name="Descripción de los cambios efectuados7" numFmtId="0">
      <sharedItems longText="1"/>
    </cacheField>
    <cacheField name="Fecha de cambio8" numFmtId="164">
      <sharedItems containsDate="1" containsMixedTypes="1" minDate="2021-02-22T00:00:00" maxDate="2021-09-09T00:00:00"/>
    </cacheField>
    <cacheField name="Aspecto(s) que cambiaron8" numFmtId="164">
      <sharedItems/>
    </cacheField>
    <cacheField name="Descripción de los cambios efectuados8" numFmtId="0">
      <sharedItems longText="1"/>
    </cacheField>
    <cacheField name="Fecha de cambio9" numFmtId="164">
      <sharedItems/>
    </cacheField>
    <cacheField name="Aspecto(s) que cambiaron9" numFmtId="164">
      <sharedItems/>
    </cacheField>
    <cacheField name="Descripción de los cambios efectuados9" numFmtId="0">
      <sharedItems/>
    </cacheField>
    <cacheField name="Fecha de cambio10" numFmtId="164">
      <sharedItems/>
    </cacheField>
    <cacheField name="Aspecto(s) que cambiaron10" numFmtId="164">
      <sharedItems/>
    </cacheField>
    <cacheField name="Descripción de los cambios efectuados10" numFmtId="0">
      <sharedItems/>
    </cacheField>
    <cacheField name="Fecha de cambio11" numFmtId="0">
      <sharedItems/>
    </cacheField>
    <cacheField name="Aspecto(s) que cambiaron11" numFmtId="164">
      <sharedItems/>
    </cacheField>
    <cacheField name="Descripción de los cambios efectuados11" numFmtId="0">
      <sharedItems/>
    </cacheField>
    <cacheField name="Fecha de cambio12" numFmtId="0">
      <sharedItems/>
    </cacheField>
    <cacheField name="Aspecto(s) que cambiaron12" numFmtId="164">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554.451475231479" createdVersion="6" refreshedVersion="6" minRefreshableVersion="3" recordCount="24" xr:uid="{5CC10014-FFE3-4813-BA92-414C2F810B60}">
  <cacheSource type="worksheet">
    <worksheetSource ref="A11:BS35" sheet="Mapa_Proceso"/>
  </cacheSource>
  <cacheFields count="89">
    <cacheField name="Proceso / Proyecto de inversión" numFmtId="0">
      <sharedItems count="23">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rvicios Administrativos"/>
        <s v="Gestión Documental Interna"/>
        <s v="Gestión Estratégica de Talento Humano"/>
        <s v="Gestión Financiera"/>
        <s v="Asistencia, atención y reparación integral a víctimas del conflicto armado e implementación de acciones de memoria, paz y reconciliación en Bogotá"/>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 v="Gestión de Seguridad y Salud en el Trabajo" u="1"/>
      </sharedItems>
    </cacheField>
    <cacheField name="Actividad clave / Fase del proyecto" numFmtId="0">
      <sharedItems longText="1"/>
    </cacheField>
    <cacheField name="Riesgo asociado" numFmtId="0">
      <sharedItems/>
    </cacheField>
    <cacheField name="Fuente del riesgo" numFmtId="0">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acheField>
    <cacheField name="Valoración inicial"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acheField>
    <cacheField name="Impacto final" numFmtId="0">
      <sharedItems/>
    </cacheField>
    <cacheField name="Valoración final" numFmtId="0">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SemiMixedTypes="0" containsNonDate="0" containsDate="1" containsString="0" minDate="2018-09-06T00:00:00" maxDate="2020-07-02T00:00:00"/>
    </cacheField>
    <cacheField name="Aspecto(s) que cambiaron" numFmtId="164">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164">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1-02-19T00:00:00"/>
    </cacheField>
    <cacheField name="Aspecto(s) que cambiaron3" numFmtId="164">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1-05-04T00:00:00"/>
    </cacheField>
    <cacheField name="Aspecto(s) que cambiaron4" numFmtId="164">
      <sharedItems/>
    </cacheField>
    <cacheField name="Descripción de los cambios efectuados4" numFmtId="0">
      <sharedItems longText="1"/>
    </cacheField>
    <cacheField name="Fecha de cambio5" numFmtId="164">
      <sharedItems containsSemiMixedTypes="0" containsNonDate="0" containsDate="1" containsString="0" minDate="2020-04-02T00:00:00" maxDate="2021-07-16T00:00:00"/>
    </cacheField>
    <cacheField name="Aspecto(s) que cambiaron5" numFmtId="164">
      <sharedItems/>
    </cacheField>
    <cacheField name="Descripción de los cambios efectuados5" numFmtId="0">
      <sharedItems longText="1"/>
    </cacheField>
    <cacheField name="Fecha de cambio6" numFmtId="164">
      <sharedItems containsSemiMixedTypes="0" containsNonDate="0" containsDate="1" containsString="0" minDate="2020-09-10T00:00:00" maxDate="2021-09-11T00:00:00"/>
    </cacheField>
    <cacheField name="Aspecto(s) que cambiaron6" numFmtId="164">
      <sharedItems/>
    </cacheField>
    <cacheField name="Descripción de los cambios efectuados6" numFmtId="0">
      <sharedItems longText="1"/>
    </cacheField>
    <cacheField name="Fecha de cambio7" numFmtId="164">
      <sharedItems containsDate="1" containsMixedTypes="1" minDate="2020-12-03T00:00:00" maxDate="2021-09-14T00:00:00"/>
    </cacheField>
    <cacheField name="Aspecto(s) que cambiaron7" numFmtId="164">
      <sharedItems/>
    </cacheField>
    <cacheField name="Descripción de los cambios efectuados7" numFmtId="0">
      <sharedItems longText="1"/>
    </cacheField>
    <cacheField name="Fecha de cambio8" numFmtId="164">
      <sharedItems containsDate="1" containsMixedTypes="1" minDate="2021-02-22T00:00:00" maxDate="2021-10-23T00:00:00"/>
    </cacheField>
    <cacheField name="Aspecto(s) que cambiaron8" numFmtId="164">
      <sharedItems/>
    </cacheField>
    <cacheField name="Descripción de los cambios efectuados8" numFmtId="0">
      <sharedItems longText="1"/>
    </cacheField>
    <cacheField name="Fecha de cambio9" numFmtId="164">
      <sharedItems containsDate="1" containsMixedTypes="1" minDate="2021-06-29T00:00:00" maxDate="2021-11-17T00:00:00"/>
    </cacheField>
    <cacheField name="Aspecto(s) que cambiaron9" numFmtId="164">
      <sharedItems/>
    </cacheField>
    <cacheField name="Descripción de los cambios efectuados9" numFmtId="0">
      <sharedItems/>
    </cacheField>
    <cacheField name="Fecha de cambio10" numFmtId="164">
      <sharedItems containsDate="1" containsMixedTypes="1" minDate="2021-10-22T00:00:00" maxDate="2021-10-23T00:00:00"/>
    </cacheField>
    <cacheField name="Aspecto(s) que cambiaron10" numFmtId="164">
      <sharedItems/>
    </cacheField>
    <cacheField name="Descripción de los cambios efectuados10" numFmtId="0">
      <sharedItems/>
    </cacheField>
    <cacheField name="Fecha de cambio11" numFmtId="0">
      <sharedItems/>
    </cacheField>
    <cacheField name="Aspecto(s) que cambiaron11" numFmtId="164">
      <sharedItems/>
    </cacheField>
    <cacheField name="Descripción de los cambios efectuados11" numFmtId="0">
      <sharedItems/>
    </cacheField>
    <cacheField name="Fecha de cambio12" numFmtId="0">
      <sharedItems/>
    </cacheField>
    <cacheField name="Aspecto(s) que cambiaron12" numFmtId="164">
      <sharedItems/>
    </cacheField>
    <cacheField name="Descripción de los cambios efectuados12" numFmtId="0">
      <sharedItems/>
    </cacheField>
    <cacheField name="Área" numFmtId="0">
      <sharedItems count="25">
        <s v="Oficina de Alta Consejería Distrital de Tecnologías de Información y Comunicaciones - TIC"/>
        <s v="Dirección de Contratación"/>
        <s v="Oficina de Control Interno Disciplinario"/>
        <s v="Subdirección de Imprenta Distrital"/>
        <s v="Oficina de Tecnologías de la Información y las Comunicaciones"/>
        <s v="Oficina de Control Interno"/>
        <s v="Subdirección de Servicios Administrativos"/>
        <s v="Subsecretaría de Servicio a la Ciudadanía"/>
        <s v="Dirección Distrital de Archivo de Bogotá"/>
        <s v="Oficina Asesora de Jurídica"/>
        <s v="Dirección de Talento Humano"/>
        <s v="Subdirección Financiera"/>
        <s v="Oficina de Alta Consejería de Paz, Víctimas y Reconciliación"/>
        <s v=" Oficina de Control Interno " u="1"/>
        <s v="Oficina Asesora de Planeación" u="1"/>
        <s v=" Oficina Asesora de Jurídica" u="1"/>
        <s v="Oficina Consejería de Comunicaciones" u="1"/>
        <s v="Alta Consejería Distrital de Tecnologías de Información y Comunicaciones - TIC" u="1"/>
        <s v=" Oficina de Control Interno Disciplinario" u="1"/>
        <s v=" Oficina de Tecnologías de la Información y las Comunicaciones" u="1"/>
        <s v="Oficina de Consejería de Comunicaciones" u="1"/>
        <s v="Dirección Distrital de Desarrollo Institucional" u="1"/>
        <s v="Dirección Distrital de Relaciones Internacionales" u="1"/>
        <s v="Alta Consejería para los Derechos de las Víctimas, la Paz y la Reconciliación" u="1"/>
        <s v="Subsecretaría Distrital de Fortalecimiento Institucion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Asesoría Técnica y Proyectos en Materia TIC"/>
    <s v="Ejecutar las Asesorías Técnicas y Proyectos en materia TIC y Transformación digital"/>
    <s v="Decisiones ajustadas a intereses propios o de terceros en la aprobación de ejecución de Proyectos  en materia TIC y Transformación digital, para obtener dádivas o beneficios."/>
    <x v="0"/>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x v="0"/>
    <s v="Insignificante (1)"/>
    <s v="Moderado (3)"/>
    <s v="Menor (2)"/>
    <s v="Menor (2)"/>
    <s v="Insignificante (1)"/>
    <s v="Menor (2)"/>
    <x v="0"/>
    <x v="0"/>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
    <s v="- Profesional Especializado - _x000a_Oficina Alta Consejería Distrital de TIC_x000a__x000a__x000a__x000a__x000a__x000a__x000a__x000a__x000a__x000a_________________x000a__x000a_- Profesional Especializado - _x000a_Oficina Alta Consejería Distrital de TIC_x000a__x000a__x000a__x000a__x000a__x000a__x000a__x000a__x000a_"/>
    <s v="- Procedimiento PR-306 actualizado_x000a__x000a__x000a__x000a__x000a__x000a__x000a__x000a__x000a__x000a_________________x000a__x000a_- Procedimiento PR-306 actualizado_x000a__x000a__x000a__x000a__x000a__x000a__x000a__x000a__x000a_"/>
    <s v="01/04/2020_x000a__x000a__x000a__x000a__x000a__x000a__x000a__x000a__x000a__x000a_________________x000a__x000a_01/04/2020_x000a__x000a__x000a__x000a__x000a__x000a__x000a__x000a__x000a_"/>
    <s v="31/03/2021_x000a__x000a__x000a__x000a__x000a__x000a__x000a__x000a__x000a__x000a_________________x000a__x000a_31/03/2021_x000a_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d v="2020-03-06T00:00:0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5-19T00:00:00"/>
    <s v="_x000a__x000a_Análisis de controles_x000a__x000a_"/>
    <s v="Se realizan ajustes menores a las actividades de control preventivas (PC#8) y detectiva (PC#9). "/>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s v="Decisiones ajustadas a intereses propios o de terceros durante la etapa precontractual para el desarrollo de un proceso de selección pública de oferentes con el fin de celebrar un contrato"/>
    <x v="0"/>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 Visitas guiadas Archivo de Bogotá (OPA)_x000a_- Inscripción programas de formación virtual para servidores públicos del Distrito Capital (OPA)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Aplicativo SIG - AP # 732 Aplicativo CHIE)::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r>
  <r>
    <s v="Contratación"/>
    <s v="Supervisar la ejecución de los contratos y/o convenios, y la conformidad de los productos, servicios y obras contratados para el proceso."/>
    <s v="Realización de cobros indebidos durante la ejecución del contrato con el propósito de no evidenciar un posible incumplimiento de las obligaciones contractuales"/>
    <x v="0"/>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 Visitas guiadas Archivo de Bogotá (OPA)_x000a_- Inscripción programas de formación virtual para servidores públicos del Distrito Capital (OPA)_x000a__x000a_"/>
    <s v="- Todos los procesos en el Sistema de Gestión de Calidad_x000a__x000a__x000a__x000a_"/>
    <s v="- No aplica_x000a__x000a__x000a__x000a_"/>
    <x v="0"/>
    <s v="Catastrófico (5)"/>
    <s v="Mayor (4)"/>
    <s v="Catastrófico (5)"/>
    <s v="Catastrófico (5)"/>
    <s v="Insignificante (1)"/>
    <s v="Catastrófico (5)"/>
    <x v="0"/>
    <x v="0"/>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9-10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s v=""/>
    <s v="_x000a__x000a__x000a__x000a_"/>
    <s v=""/>
    <s v=""/>
    <s v="_x000a__x000a__x000a__x000a_"/>
    <s v=""/>
    <s v=""/>
    <s v="_x000a__x000a__x000a__x000a_"/>
    <s v=""/>
    <s v=""/>
    <s v="_x000a__x000a__x000a__x000a_"/>
    <s v=""/>
    <s v=""/>
    <s v="_x000a__x000a__x000a__x000a_"/>
    <s v=""/>
  </r>
  <r>
    <s v="Control Disciplinario"/>
    <s v="Evaluar las quejas o informes e iniciar proceso ordinario o verbal según proceda"/>
    <s v="Decisiones ajustadas a intereses propios o de terceros al evaluar y tramitar el caso puesto en conocimiento de la OCID, que genere la configuración y decreto de la prescripción y/o caducidad en beneficio de un tercero."/>
    <x v="0"/>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Menor (2)"/>
    <s v="Moderado (3)"/>
    <s v="Insignificante (1)"/>
    <s v="Menor (2)"/>
    <s v="Menor (2)"/>
    <x v="1"/>
    <x v="1"/>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Aplicativo SIG - AP#778 Aplicativo CHIE)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Aplicativo SIG - AP#779 Aplicativo CHIE)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05/04/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s v="Desvío de recursos físicos o económicos durante la utilización de materias primas, insumos, repuestos o sobrantes en la producción de artes gráficas, con el fin de obtener dádivas o beneficio a nombre propio"/>
    <x v="0"/>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_x000a__x000a__x000a_"/>
    <s v="- Todos los procesos en el Sistema de Gestión de Calidad_x000a__x000a__x000a__x000a_"/>
    <s v="- No aplica_x000a__x000a__x000a__x000a_"/>
    <x v="0"/>
    <s v="Menor (2)"/>
    <s v="Menor (2)"/>
    <s v="Menor (2)"/>
    <s v="Menor (2)"/>
    <s v="Insignificante (1)"/>
    <s v="Menor (2)"/>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s v="Desvío de recursos físicos o económicos para la elaboración de trabajos de artes gráficas dirigidos a personas u organismos que no hacen parte de la Administración Distrital, con el fin de obtener dádivas o beneficio a nombre propio"/>
    <x v="0"/>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Moderado (3)"/>
    <s v="Insignificante (1)"/>
    <s v="Insignificante (1)"/>
    <s v="Insignificante (1)"/>
    <s v="Insignificante (1)"/>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
    <s v="Decisiones ajustadas a intereses propios o de terceros al formular el plan Estratégico de Tecnologías de la Información y las Comunicaciones con el fin de obtener un beneficio al que no haya lugar"/>
    <x v="0"/>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x v="0"/>
    <s v="Mayor (4)"/>
    <s v="Menor (2)"/>
    <s v="Moderado (3)"/>
    <s v="Menor (2)"/>
    <s v="Insignificante (1)"/>
    <s v="Menor (2)"/>
    <x v="1"/>
    <x v="1"/>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I) y segunda (II) fase de construcción de PETI y se procederá a llevar a cabo las actividades de tercera (III) y cuarta (IV) fase.. Queda como evidencia Evidencia de Reunión 2213100-FT-449 Aprobación Fase I y II  o Memorando electrónico 2211600-FT-011 Aprobación Fase I y II o Correo electrónico Aprobación Fase I y II_x000a_ _x000a_._x000a_-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segun tercera (III) y cuarta (IV)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egico de Tecnologias de la Informacio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_x000a_En caso contrario se remite el formato de seguimiento trimestral mediante memorando electrónico a la Oficina TIC. Queda como evidencia Memorando 2211600-FT-011_x000a_Remitiendo seguimiento trimestral y Seguimiento Trimestral PETI 4204000-FT-1138._x000a_-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_x000a_En caso contrario el profesional designado por la Oficina TIC solicita la publicación del seguimiento en la página web de la Secretaría General, conforme al procedimiento 4204000-PR-359 “Publicación de Información en los Portales y Micrositios Web de la Secretaría General”.. Queda como evidencia Evidencia de Reunión  2213100-FT-449 Retroalimentación Resultado de evaluación y/o Correo Retroalimentación Resultado de evaluación  y Seguimiento Trimestral PETI 4204000-FT-1138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_x000a__x000a__x000a__x000a_________________x000a_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_x000a__x000a__x000a__x000a__x000a_"/>
    <s v="- Jefe de la OTIC_x000a_- Jefe de la OTIC_x000a_- Jefe de la OTIC_x000a_- Jefe de la OTIC_x000a_- Jefe de la OTIC_x000a_- Jefe de la OTIC_x000a__x000a__x000a__x000a__x000a_________________x000a__x000a_- Jefe de la OTIC_x000a_- Jefe de la OTIC_x000a_- Jefe de la OTIC_x000a_- Jefe de la OTIC_x000a__x000a__x000a__x000a__x000a__x000a_"/>
    <s v="-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_x000a__x000a__x000a__x000a_________________x000a_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_x000a__x000a__x000a__x000a__x000a_"/>
    <s v="10/02/2021_x000a_01/04/2021_x000a_10/02/2021_x000a_01/04/2021_x000a_10/02/2021_x000a_01/04/2021_x000a__x000a__x000a__x000a__x000a_________________x000a__x000a_10/02/2021_x000a_01/04/2021_x000a_10/02/2021_x000a_01/04/2021_x000a__x000a__x000a__x000a__x000a__x000a_"/>
    <s v="15/09/2021_x000a_15/09/2021_x000a_15/09/2021_x000a_15/09/2021_x000a_15/09/2021_x000a_15/09/2021_x000a__x000a__x000a__x000a__x000a_________________x000a__x000a_15/09/2021_x000a_15/09/2021_x000a_15/09/2021_x000a_15/09/2021_x000a__x000a_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09-08T00:00:00"/>
    <s v="_x000a__x000a__x000a__x000a_Tratamiento del riesgo"/>
    <s v="Se reprogramaron las acciones preventivas # 768 y 769."/>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al Omitir la comunicación de hechos irregulares conocidos por la Oficina de Control Interno, para obtener beneficios a los que no haya lugar"/>
    <x v="0"/>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Aplicativo SIG - AP#770 Aplicativo CHIE)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con el fin de favorecer intereses indebidos o ajenos al cumplimiento de la función de la Oficina de Control Interno, para obtener beneficios a que no halla lugar"/>
    <x v="0"/>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Aplicativo SIG - AP#770 Aplicativo CHIE)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s v="Ejecutar las Asesorías Técnicas y Proyectos en materia TIC y Transformación digital"/>
    <s v="Decisiones ajustadas a intereses propios o de terceros en la aprobación de ejecución de Proyectos  en materia TIC y Transformación digital, para obtener dádivas o beneficios."/>
    <s v="Corrupción"/>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Menor (2)"/>
    <s v="Insignificante (1)"/>
    <s v="Menor (2)"/>
    <s v="Catastrófico (5)"/>
    <s v="Extrema"/>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
    <s v="- Profesional Especializado - _x000a_Oficina Alta Consejería Distrital de TIC_x000a__x000a__x000a__x000a__x000a__x000a__x000a__x000a__x000a__x000a_________________x000a__x000a_- Profesional Especializado - _x000a_Oficina Alta Consejería Distrital de TIC_x000a__x000a__x000a__x000a__x000a__x000a__x000a__x000a__x000a_"/>
    <s v="- Procedimiento PR-306 actualizado_x000a__x000a__x000a__x000a__x000a__x000a__x000a__x000a__x000a__x000a_________________x000a__x000a_- Procedimiento PR-306 actualizado_x000a__x000a__x000a__x000a__x000a__x000a__x000a__x000a__x000a_"/>
    <s v="01/04/2020_x000a__x000a__x000a__x000a__x000a__x000a__x000a__x000a__x000a__x000a_________________x000a__x000a_01/04/2020_x000a__x000a__x000a__x000a__x000a__x000a__x000a__x000a__x000a_"/>
    <s v="31/03/2021_x000a__x000a__x000a__x000a__x000a__x000a__x000a__x000a__x000a__x000a_________________x000a__x000a_31/03/2021_x000a_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d v="2020-03-06T00:00:0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5-19T00:00:00"/>
    <s v="_x000a__x000a_Análisis de controles_x000a__x000a_"/>
    <s v="Se realizan ajustes menores a las actividades de control preventivas (PC#8) y detectiva (PC#9). "/>
    <s v=""/>
    <s v="_x000a__x000a__x000a__x000a_"/>
    <s v=""/>
    <s v=""/>
    <s v="_x000a__x000a__x000a__x000a_"/>
    <s v=""/>
    <s v=""/>
    <s v="_x000a__x000a__x000a__x000a_"/>
    <s v=""/>
    <s v=""/>
    <s v="_x000a__x000a__x000a__x000a_"/>
    <s v=""/>
    <s v=""/>
    <s v="_x000a__x000a__x000a__x000a_"/>
    <s v=""/>
    <s v=""/>
    <s v="_x000a__x000a__x000a__x000a_"/>
    <s v=""/>
    <x v="0"/>
  </r>
  <r>
    <x v="1"/>
    <s v="Elaborar los estudios y documentos previos."/>
    <s v="Decisiones ajustadas a intereses propios o de terceros durante la etapa precontractual para el desarrollo de un proceso de selección pública de oferentes con el fin de celebrar un contrato"/>
    <s v="Corrupción"/>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 Visitas guiadas Archivo de Bogotá (OPA)_x000a_- Inscripción programas de formación virtual para servidores públicos del Distrito Capital (OPA)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Aplicativo SIG - AP # 732 Aplicativo CHIE)::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x v="1"/>
  </r>
  <r>
    <x v="1"/>
    <s v="Supervisar la ejecución de los contratos y/o convenios, y la conformidad de los productos, servicios y obras contratados para el proceso."/>
    <s v="Realización de cobros indebidos durante la ejecución del contrato con el propósito de no evidenciar un posible incumplimiento de las obligaciones contractuales"/>
    <s v="Corrupción"/>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 Visitas guiadas Archivo de Bogotá (OPA)_x000a_- Inscripción programas de formación virtual para servidores públicos del Distrito Capital (OPA)_x000a__x000a_"/>
    <s v="- Todos los procesos en el Sistema de Gestión de Calidad_x000a__x000a__x000a__x000a_"/>
    <s v="- No aplica_x000a__x000a__x000a__x000a_"/>
    <s v="Rara vez (1)"/>
    <s v="Catastrófico (5)"/>
    <s v="Mayor (4)"/>
    <s v="Catastrófico (5)"/>
    <s v="Catastrófico (5)"/>
    <s v="Insignificante (1)"/>
    <s v="Catastrófico (5)"/>
    <s v="Catastrófico (5)"/>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9-10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s v=""/>
    <s v="_x000a__x000a__x000a__x000a_"/>
    <s v=""/>
    <s v=""/>
    <s v="_x000a__x000a__x000a__x000a_"/>
    <s v=""/>
    <s v=""/>
    <s v="_x000a__x000a__x000a__x000a_"/>
    <s v=""/>
    <s v=""/>
    <s v="_x000a__x000a__x000a__x000a_"/>
    <s v=""/>
    <s v=""/>
    <s v="_x000a__x000a__x000a__x000a_"/>
    <s v=""/>
    <x v="1"/>
  </r>
  <r>
    <x v="2"/>
    <s v="Evaluar las quejas o informes e iniciar proceso ordinario o verbal según proceda"/>
    <s v="Decisiones ajustadas a intereses propios o de terceros al evaluar y tramitar el caso puesto en conocimiento de la OCID, que genere la configuración y decreto de la prescripción y/o caducidad en beneficio de un tercero."/>
    <s v="Corrupción"/>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Menor (2)"/>
    <s v="Menor (2)"/>
    <s v="Mayor (4)"/>
    <s v="Alta"/>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Aplicativo SIG - AP#778 Aplicativo CHIE)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Aplicativo SIG - AP#779 Aplicativo CHIE)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05/04/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s v=""/>
    <s v="_x000a__x000a__x000a__x000a_"/>
    <s v=""/>
    <s v=""/>
    <s v="_x000a__x000a__x000a__x000a_"/>
    <s v=""/>
    <s v=""/>
    <s v="_x000a__x000a__x000a__x000a_"/>
    <s v=""/>
    <s v=""/>
    <s v="_x000a__x000a__x000a__x000a_"/>
    <s v=""/>
    <x v="2"/>
  </r>
  <r>
    <x v="3"/>
    <s v="Recibir y custodiar los insumos y materas primas durante el proceso de producción de conformidad con las características técnicas requeridas hasta la entrega del producto terminado al almacén"/>
    <s v="Desvío de recursos físicos o económicos durante la utilización de materias primas, insumos, repuestos o sobrantes en la producción de artes gráficas, con el fin de obtener dádivas o beneficio a nombre propio"/>
    <s v="Corrupción"/>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 (OPA)_x000a__x000a__x000a__x000a_"/>
    <s v="- Todos los procesos en el Sistema de Gestión de Calidad_x000a__x000a__x000a__x000a_"/>
    <s v="- No aplica_x000a__x000a__x000a__x000a_"/>
    <s v="Rara vez (1)"/>
    <s v="Menor (2)"/>
    <s v="Menor (2)"/>
    <s v="Menor (2)"/>
    <s v="Menor (2)"/>
    <s v="Insignificante (1)"/>
    <s v="Menor (2)"/>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3"/>
    <s v="Recibir y custodiar los insumos y materas primas durante el proceso de producción de conformidad con las características técnicas requeridas hasta la entrega del producto terminado al almacén"/>
    <s v="Desvío de recursos físicos o económicos para la elaboración de trabajos de artes gráficas dirigidos a personas u organismos que no hacen parte de la Administración Distrital, con el fin de obtener dádivas o beneficio a nombre propio"/>
    <s v="Corrupción"/>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oderado (3)"/>
    <s v="Insignificante (1)"/>
    <s v="Insignificante (1)"/>
    <s v="Insignificante (1)"/>
    <s v="Insignificante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4"/>
    <s v="Formular el Plan Estratégico  de Tecnologías de la Información y las Comunicaciones "/>
    <s v="Decisiones ajustadas a intereses propios o de terceros al formular el plan Estratégico de Tecnologías de la Información y las Comunicaciones con el fin de obtener un beneficio al que no haya lugar"/>
    <s v="Corrupción"/>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Mayor (4)"/>
    <s v="Menor (2)"/>
    <s v="Moderado (3)"/>
    <s v="Menor (2)"/>
    <s v="Insignificante (1)"/>
    <s v="Menor (2)"/>
    <s v="Mayor (4)"/>
    <s v="Alta"/>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I) y segunda (II) fase de construcción de PETI y se procederá a llevar a cabo las actividades de tercera (III) y cuarta (IV) fase.. Queda como evidencia Evidencia de Reunión 2213100-FT-449 Aprobación Fase I y II  o Memorando electrónico 2211600-FT-011 Aprobación Fase I y II o Correo electrónico Aprobación Fase I y II_x000a_ _x000a_._x000a_-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segun tercera (III) y cuarta (IV)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egico de Tecnologias de la Informacio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_x000a_En caso contrario se remite el formato de seguimiento trimestral mediante memorando electrónico a la Oficina TIC. Queda como evidencia Memorando 2211600-FT-011_x000a_Remitiendo seguimiento trimestral y Seguimiento Trimestral PETI 4204000-FT-1138._x000a_-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_x000a_En caso contrario el profesional designado por la Oficina TIC solicita la publicación del seguimiento en la página web de la Secretaría General, conforme al procedimiento 4204000-PR-359 “Publicación de Información en los Portales y Micrositios Web de la Secretaría General”.. Queda como evidencia Evidencia de Reunión  2213100-FT-449 Retroalimentación Resultado de evaluación y/o Correo Retroalimentación Resultado de evaluación  y Seguimiento Trimestral PETI 4204000-FT-1138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_x000a__x000a__x000a__x000a_________________x000a__x000a_- AP #3 Actividad 1 (CHIE768):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 AP #3 Actividad 1: Actualizar la metodología de formulación del PETI, conforme a la ultima versión vigente que proporciona el MINTIC._x000a_- AP# 3 Actividad 2 (CHIE 769): Socializar la actualización de la metodología para el cumplimiento de los requisitos legales y técnicos vigentes establecidos para la formulación del PETI_x000a__x000a__x000a__x000a__x000a__x000a_"/>
    <s v="- Jefe de la OTIC_x000a_- Jefe de la OTIC_x000a_- Jefe de la OTIC_x000a_- Jefe de la OTIC_x000a_- Jefe de la OTIC_x000a_- Jefe de la OTIC_x000a__x000a__x000a__x000a__x000a_________________x000a__x000a_- Jefe de la OTIC_x000a_- Jefe de la OTIC_x000a_- Jefe de la OTIC_x000a_- Jefe de la OTIC_x000a__x000a__x000a__x000a__x000a__x000a_"/>
    <s v="-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_x000a__x000a__x000a__x000a_________________x000a_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_x000a__x000a__x000a__x000a__x000a_"/>
    <s v="10/02/2021_x000a_01/04/2021_x000a_10/02/2021_x000a_01/04/2021_x000a_10/02/2021_x000a_01/04/2021_x000a__x000a__x000a__x000a__x000a_________________x000a__x000a_10/02/2021_x000a_01/04/2021_x000a_10/02/2021_x000a_01/04/2021_x000a__x000a__x000a__x000a__x000a__x000a_"/>
    <s v="15/09/2021_x000a_15/09/2021_x000a_15/09/2021_x000a_15/09/2021_x000a_15/09/2021_x000a_15/09/2021_x000a__x000a__x000a__x000a__x000a_________________x000a__x000a_15/09/2021_x000a_15/09/2021_x000a_15/09/2021_x000a_15/09/2021_x000a__x000a_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09-08T00:00:00"/>
    <s v="_x000a__x000a__x000a__x000a_Tratamiento del riesgo"/>
    <s v="Se reprogramaron las acciones preventivas # 768 y 769."/>
    <s v=""/>
    <s v="_x000a__x000a__x000a__x000a_"/>
    <s v=""/>
    <s v=""/>
    <s v="_x000a__x000a__x000a__x000a_"/>
    <s v=""/>
    <s v=""/>
    <s v="_x000a__x000a__x000a__x000a_"/>
    <s v=""/>
    <s v=""/>
    <s v="_x000a__x000a__x000a__x000a_"/>
    <s v=""/>
    <x v="4"/>
  </r>
  <r>
    <x v="5"/>
    <s v="Ejecutar el programa de trabajo, documentando en papeles de trabajo los soportes de las conclusiones obtenidas y estructurar el informe de auditoría contentivo de los hallazgos identificados."/>
    <s v="Decisiones ajustadas a intereses propios o de terceros al Omitir la comunicación de hechos irregulares conocidos por la Oficina de Control Interno, para obtener beneficios a los que no haya lugar"/>
    <s v="Corrupción"/>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Aplicativo SIG - AP#770 Aplicativo CHIE)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5"/>
    <s v="Ejecutar el programa de trabajo, documentando en papeles de trabajo los soportes de las conclusiones obtenidas y estructurar el informe de auditoría contentivo de los hallazgos identificados."/>
    <s v="Uso indebido de información privilegiada con el fin de favorecer intereses indebidos o ajenos al cumplimiento de la función de la Oficina de Control Interno, para obtener beneficios a que no halla lugar"/>
    <s v="Corrupción"/>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Aplicativo SIG - AP#770 Aplicativo CHIE)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6"/>
    <s v="Gestionar los recursos necesarios para el ingreso a bodega y registro en los inventarios de los bienes objeto de solicitud."/>
    <s v="Desvío de recursos físicos o económicos en  el ingreso, suministro y baja  de bienes de consumo, consumo controlado y devolutivo de los inventarios de la entidad, con el fin de obtener beneficios a nombre propio o de un tercero"/>
    <s v="Corrupción"/>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Insignificante (1)"/>
    <s v="Mayor (4)"/>
    <s v="Moderado (3)"/>
    <s v="Moderado (3)"/>
    <s v="Moderado (3)"/>
    <s v="Catastrófico (5)"/>
    <s v="Extrema"/>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_x000a__x000a__x000a__x000a_________________x000a_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_x000a__x000a__x000a__x000a__x000a__x000a__x000a__x000a_"/>
    <s v="- profesional universitario_x000a__x000a__x000a__x000a__x000a__x000a_profesional universitario_x000a__x000a_- profesional universitario_x000a__x000a__x000a__x000a__x000a__x000a_profesional universitario_x000a__x000a_- profesional universitario_x000a__x000a__x000a__x000a__x000a__x000a_profesional universitario_x000a__x000a_- profesional universitario_x000a__x000a__x000a__x000a__x000a__x000a_profesional universitario_x000a__x000a_- profesional universitario_x000a__x000a__x000a__x000a__x000a__x000a_profesional universitario_x000a__x000a_- profesional universitario_x000a__x000a__x000a__x000a__x000a__x000a_profesional universitario_x000a__x000a__x000a__x000a__x000a__x000a_________________x000a__x000a_- profesional universitario_x000a__x000a__x000a__x000a__x000a__x000a_profesional universitario_x000a__x000a__x000a__x000a__x000a__x000a__x000a__x000a__x000a__x000a_"/>
    <s v="-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_x000a__x000a__x000a__x000a_________________x000a__x000a_- Propuesta de procedimientos revisados pendientes de ajustes y aprobación_x000a__x000a__x000a__x000a__x000a_Actualización de los procedimientos en el Sistema de Gestión de Calidad_x000a__x000a__x000a__x000a__x000a__x000a__x000a__x000a__x000a_"/>
    <s v="19/07/2021_x000a__x000a__x000a__x000a__x000a__x000a_17/09/2021_x000a_19/07/2021_x000a__x000a__x000a__x000a__x000a__x000a_17/09/2021_x000a_19/07/2021_x000a__x000a__x000a__x000a__x000a__x000a_17/09/2021_x000a_19/07/2021_x000a__x000a__x000a__x000a__x000a__x000a_17/09/2021_x000a_19/07/2021_x000a__x000a__x000a__x000a__x000a__x000a_17/09/2021_x000a_19/07/2021_x000a__x000a__x000a__x000a__x000a__x000a_17/09/2021_x000a__x000a__x000a__x000a__x000a_________________x000a__x000a_19/07/2021_x000a__x000a__x000a__x000a__x000a__x000a_17/09/2021_x000a__x000a__x000a__x000a__x000a__x000a__x000a__x000a__x000a_"/>
    <s v="16/09/2021_x000a__x000a__x000a__x000a__x000a__x000a_15/12/2021_x000a_16/09/2021_x000a__x000a__x000a__x000a__x000a__x000a_15/12/2021_x000a_16/09/2021_x000a__x000a__x000a__x000a__x000a__x000a_15/12/2021_x000a_16/09/2021_x000a__x000a__x000a__x000a__x000a__x000a_15/12/2021_x000a_16/09/2021_x000a__x000a__x000a__x000a__x000a__x000a_15/12/2021_x000a_16/09/2021_x000a__x000a__x000a__x000a__x000a__x000a_15/12/2021_x000a__x000a__x000a__x000a__x000a_________________x000a__x000a_16/09/2021_x000a__x000a__x000a__x000a__x000a__x000a_15/12/2021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0-22T00:00:00"/>
    <s v="_x000a__x000a__x000a__x000a_Tratamiento del riesgo"/>
    <s v="Se reprograma la acción preventiva # 820."/>
    <s v=""/>
    <s v="_x000a__x000a__x000a__x000a_"/>
    <s v=""/>
    <s v=""/>
    <s v="_x000a__x000a__x000a__x000a_"/>
    <s v=""/>
    <x v="6"/>
  </r>
  <r>
    <x v="6"/>
    <s v="Seguimiento y control de la información de los bienes de propiedad de la entidad"/>
    <s v="Desvío de recursos físicos o económicos durante el seguimiento y control de la información de los bienes de propiedad de la entidad, fin de obtener beneficios a nombre propio o de un tercero"/>
    <s v="Corrupción"/>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oderado (3)"/>
    <s v="Menor (2)"/>
    <s v="Moderado (3)"/>
    <s v="Mayor (4)"/>
    <s v="Moderado (3)"/>
    <s v="Mayor (4)"/>
    <s v="Alta"/>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_x000a__x000a__x000a__x000a__x000a__x000a__x000a__x000a_________________x000a_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 Acción_819: Revisar la integralidad de los procedimientos para su actualización haciendo énfasis en la revisión de los puntos de control de los documentos, conforme con la metodología de administración de riesgos de la entidad._x000a__x000a__x000a_Acción_820: Realizar la actualización requerida tanto en los procedimientos como en el mapa de riesgos del proceso, conforme a las necesidades identificadas en la revisión de los mismos._x000a__x000a__x000a__x000a__x000a__x000a__x000a__x000a_"/>
    <s v="- profesional universitario_x000a__x000a__x000a__x000a__x000a__x000a_profesional universitario_x000a__x000a_- profesional universitario_x000a__x000a__x000a__x000a__x000a__x000a_profesional universitario_x000a__x000a__x000a__x000a__x000a__x000a__x000a__x000a__x000a__x000a_________________x000a__x000a_- profesional universitario_x000a__x000a__x000a__x000a__x000a__x000a_profesional universitario_x000a__x000a_- profesional universitario_x000a__x000a__x000a__x000a__x000a__x000a_profesional universitario_x000a__x000a__x000a__x000a__x000a__x000a__x000a__x000a__x000a_"/>
    <s v="-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_x000a__x000a__x000a__x000a__x000a__x000a__x000a__x000a_________________x000a__x000a_- Propuesta de procedimientos revisados pendientes de ajustes y aprobación_x000a__x000a__x000a__x000a__x000a_Actualización de los procedimientos en el Sistema de Gestión de Calidad_x000a_- Propuesta de procedimientos revisados pendientes de ajustes y aprobación_x000a__x000a__x000a__x000a__x000a_Actualización de los procedimientos en el Sistema de Gestión de Calidad_x000a__x000a__x000a__x000a__x000a__x000a__x000a__x000a_"/>
    <s v="19/07/2021_x000a__x000a__x000a__x000a__x000a__x000a_17/09/2021_x000a_19/07/2021_x000a__x000a__x000a__x000a__x000a__x000a_17/09/2021_x000a__x000a__x000a__x000a__x000a__x000a__x000a__x000a__x000a_________________x000a__x000a_19/07/2021_x000a__x000a__x000a__x000a__x000a__x000a_17/09/2021_x000a_19/07/2021_x000a__x000a__x000a__x000a__x000a__x000a_17/09/2021_x000a__x000a__x000a__x000a__x000a__x000a__x000a__x000a_"/>
    <s v="16/09/2021_x000a__x000a__x000a__x000a__x000a__x000a_15/12/2021_x000a_16/09/2021_x000a__x000a__x000a__x000a__x000a__x000a_15/12/2021_x000a__x000a__x000a__x000a__x000a__x000a__x000a__x000a__x000a_________________x000a__x000a_16/09/2021_x000a__x000a__x000a__x000a__x000a__x000a_15/12/2021_x000a_16/09/2021_x000a__x000a__x000a__x000a__x000a__x000a_15/12/2021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0-22T00:00:00"/>
    <s v="_x000a__x000a__x000a__x000a_Tratamiento del riesgo"/>
    <s v="Se reprograma la acción preventiva # 820."/>
    <s v=""/>
    <s v="_x000a__x000a__x000a__x000a_"/>
    <s v=""/>
    <s v=""/>
    <s v="_x000a__x000a__x000a__x000a_"/>
    <s v=""/>
    <s v=""/>
    <s v="_x000a__x000a__x000a__x000a_"/>
    <s v=""/>
    <s v=""/>
    <s v="_x000a__x000a__x000a__x000a_"/>
    <s v=""/>
    <x v="6"/>
  </r>
  <r>
    <x v="7"/>
    <s v="Coordinar y articular la gestión de las entidades participantes en el Modelo Multicanal de servicio"/>
    <s v="Realización de cobros indebidos durante la prestación del servicio  en el canal presencial dispuesto para el servicio a la Ciudadanía."/>
    <s v="Corrupción"/>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Improbable (2)"/>
    <s v="Menor (2)"/>
    <s v="Moderado (3)"/>
    <s v="Menor (2)"/>
    <s v="Menor (2)"/>
    <s v="Menor (2)"/>
    <s v="Moderado (3)"/>
    <s v="Moderado (3)"/>
    <s v="Moderada"/>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oderado (3)"/>
    <s v="Moderada"/>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31 Aplicativo SIG - A.P # 726 Aplicativo CHIE) Sensibilizar a los nuevos servidores de la DSDSC sobre los valores de integridad, con relación al servicio a la ciudadanía. 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3/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s v=""/>
    <s v="_x000a__x000a__x000a__x000a_"/>
    <s v=""/>
    <s v=""/>
    <s v="_x000a__x000a__x000a__x000a_"/>
    <s v=""/>
    <s v=""/>
    <s v="_x000a__x000a__x000a__x000a_"/>
    <s v=""/>
    <s v=""/>
    <s v="_x000a__x000a__x000a__x000a_"/>
    <s v=""/>
    <x v="7"/>
  </r>
  <r>
    <x v="7"/>
    <s v="Medir y analizar la calidad en la prestación del servicio en los diferentes canales de servicio a la Ciudadanía."/>
    <s v="Decisiones ajustadas a intereses propios o de terceros durante  los monitoreos realizados en los puntos de atención en beneficio propio o de terceros"/>
    <s v="Corrupción"/>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y estratégicos misionales en el Sistema de Gestión de Calidad_x000a__x000a__x000a__x000a_"/>
    <s v="- No aplica_x000a__x000a__x000a__x000a_"/>
    <s v="Rara vez (1)"/>
    <s v="Insignificante (1)"/>
    <s v="Menor (2)"/>
    <s v="Menor (2)"/>
    <s v="Insignificante (1)"/>
    <s v="Insignificante (1)"/>
    <s v="Menor (2)"/>
    <s v="Moderado (3)"/>
    <s v="Moderada"/>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oderado (3)"/>
    <s v="Moderada"/>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5 Aplicativo SIG - A.P # 723 Aplicativo CHIE) Sensibilizar a los servidores de la DDCS sobre los valores de integridad, con relación al servicio a la ciudadanía.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x v="7"/>
  </r>
  <r>
    <x v="8"/>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en el manejo de la documentación histórica en el Archivo de Bogotá con el fin de obtener cualquier dádiva o beneficio a nombre propio o de terceros"/>
    <s v="Corrupción"/>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Moderado (3)"/>
    <s v="Moderado (3)"/>
    <s v="Mayor (4)"/>
    <s v="Mayor (4)"/>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s v="Alta"/>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 # 6 Aplicativo SIG - AP # 708 Aplicativo CHIE):Realizar la actualización del procedimiento 2215100-PR-082 Consulta de fondos documentales custodiados por el Archivo de Bogotá_x000a_- (AP # 23 Aplicativo SIG - AP # 715 Aplicativo CHIE):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29/10/2021_x000a_29/10/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istrital de Archivo de Bogotá_x000a_- Subdirector Técnico_x000a_- Profesionales universitarios y/o especializados de la Subdirección Técnica_x000a__x000a__x000a__x000a__x000a__x000a__x000a_- Director(a) Distrital de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d v="2021-09-09T00:00:00"/>
    <s v="_x000a__x000a__x000a__x000a_Tratamiento del riesgo"/>
    <s v="Se modifica la fecha de finalización de las acciones preventivas número 6 y 23, conforme a las fechas de finalización reprogramadas en el aplicativo SIG "/>
    <d v="2021-10-01T00:00:00"/>
    <s v="_x000a__x000a__x000a__x000a_Tratamiento del riesgo"/>
    <s v="Se reprograma las acciones preventivas # 708 y 715."/>
    <s v=""/>
    <s v="_x000a__x000a__x000a__x000a_"/>
    <s v=""/>
    <s v=""/>
    <s v="_x000a__x000a__x000a__x000a_"/>
    <s v=""/>
    <s v=""/>
    <s v="_x000a__x000a__x000a__x000a_"/>
    <s v=""/>
    <s v=""/>
    <s v="_x000a__x000a__x000a__x000a_"/>
    <s v=""/>
    <x v="8"/>
  </r>
  <r>
    <x v="8"/>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con  la modificación y/o ocultamiento de datos para la emisión de conceptos técnicos e informes de la Subdirección del Sistema Distrital de Archivos a cambio de dadivas"/>
    <s v="Corrupción"/>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de apoyo operativo en el Sistema de Gestión de Calidad_x000a__x000a__x000a__x000a_"/>
    <s v="- No aplica_x000a__x000a__x000a__x000a_"/>
    <s v="Rara vez (1)"/>
    <s v="Insignificante (1)"/>
    <s v="Moderado (3)"/>
    <s v="Mayor (4)"/>
    <s v="Menor (2)"/>
    <s v="Catastrófico (5)"/>
    <s v="Insignificante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1/12/2021_x000a_31/12/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istrital de Archivo de Bogotá_x000a_- Subdirector del Sistema Distrital de Archivos_x000a_- Profesional universitario y/o especializado_x000a__x000a__x000a__x000a__x000a__x000a__x000a_- Director(a) Distrital de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
    <d v="2021-10-01T00:00:00"/>
    <s v="_x000a__x000a__x000a__x000a_Tratamiento del riesgo"/>
    <s v="Se reprograma la acción preventiva # 713."/>
    <s v=""/>
    <s v="_x000a__x000a__x000a__x000a_"/>
    <s v=""/>
    <s v=""/>
    <s v="_x000a__x000a__x000a__x000a_"/>
    <s v=""/>
    <s v=""/>
    <s v="_x000a__x000a__x000a__x000a_"/>
    <s v=""/>
    <s v=""/>
    <s v="_x000a__x000a__x000a__x000a_"/>
    <s v=""/>
    <x v="8"/>
  </r>
  <r>
    <x v="9"/>
    <s v="Gestionar la defensa judicial y extrajudicial de la Secretaría General de la Alcaldía Mayor de Bogotá, D. C."/>
    <s v="Decisiones ajustadas a intereses propios o de terceros durante  la preparación y el ejercicio de la defensa judicial y extrajudicial de la Secretaría General de la Alcaldía Mayor de Bogotá contrarios a los intereses de la entidad"/>
    <s v="Corrupción"/>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enor (2)"/>
    <s v="Mayor (4)"/>
    <s v="Insignificante (1)"/>
    <s v="Moderado (3)"/>
    <s v="Insignificante (1)"/>
    <s v="Catastrófico (5)"/>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_x000a_- El procedimiento 4203000-PR- 355 &quot;Gestión Jurídica para la defensa de los intereses de la Secretaría General (actividad 13) indica que el Apoderado de la Entidad_x000a__x000a_Secretario Técnico del Comité de Conciliación, autorizado(a) por reglamentación del Comité de Conciliación,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_x000a_- 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_x000a_- El procedimiento 4203000-PR- 355 &quot;Gestión Jurídica para la defensa de los intereses de la Secretaría General (actividad 39) indica que Secretario Técnico del Comité de Conciliación, autorizado(a) por El Decreto1069 de 2015, cada seis meses estudia, evalua y análiza las conciliaciones, procesos y laudos arbitrales que fueron de conoc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s v="Extrema"/>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 18 Aplicativo SIG - A.P # 731 Aplicativo CHIE): Estudio, evaluación y análisis de las conciliaciones, procesos y laudos arbitrales que fueron de conocimiento del Comité de Conciliación._x000a__x000a__x000a__x000a__x000a__x000a__x000a__x000a__x000a_________________x000a__x000a_-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 18 Aplicativo SIG - A.P # 731 Aplicativo CHIE):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s v=""/>
    <s v="_x000a__x000a__x000a__x000a_"/>
    <s v=""/>
    <s v=""/>
    <s v="_x000a__x000a__x000a__x000a_"/>
    <s v=""/>
    <s v=""/>
    <s v="_x000a__x000a__x000a__x000a_"/>
    <s v=""/>
    <s v=""/>
    <s v="_x000a__x000a__x000a__x000a_"/>
    <s v=""/>
    <x v="9"/>
  </r>
  <r>
    <x v="10"/>
    <s v="Administración  y/o gestión de los recursos de la Infraestructura tecnológica de la secretaria general"/>
    <s v="Exceso de las facultades otorgadas durante la Administración  y/o gestión de los recursos de la Infraestructura tecnológica de la secretaria general"/>
    <s v="Corrupción"/>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Todos los procesos en el Sistema de Gestión de Calidad_x000a__x000a__x000a__x000a_"/>
    <s v="- No aplica_x000a__x000a__x000a__x000a_"/>
    <s v="Rara vez (1)"/>
    <s v="Menor (2)"/>
    <s v="Menor (2)"/>
    <s v="Mayor (4)"/>
    <s v="Insignificante (1)"/>
    <s v="Insignificante (1)"/>
    <s v="Menor (2)"/>
    <s v="Catastrófico (5)"/>
    <s v="Extrema"/>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el Sistema de Gestión de Servicios._x000a_-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_x000a_-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Sistema de Gestión de Servicios._x000a_-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el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_x000a_-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_x000a_NOTA: La aprobación  del informe del Sistema de Gestion de Servicios presentado en el Subcomite de Autocontrol  equivale a la aprobación dada por el Jefe de la dependencia al remitir el acta de Subcomite de Autocontrol y sus evidencias  mediante memorando electrónico a la Oficina de Control Interno. Queda como evidencia el Informe presentado en subcomite de autocontrol y Memorando 2211600-FT-011 Remitiendo Acta subcomité de autocontrol y Acta subcomité de autocontrol 2210112-FT-281._x000a_-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s v="Extrema"/>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0/03/2021_x000a_31/05/2021_x000a_10/03/2021_x000a_31/05/2021_x000a_10/03/2021_x000a_31/05/2021_x000a_10/03/2021_x000a_31/05/2021_x000a__x000a__x000a_________________x000a__x000a_10/03/2021_x000a_31/05/2021_x000a_10/03/2021_x000a_31/05/2021_x000a_10/03/2021_x000a_31/05/2021_x000a_10/03/2021_x000a_31/05/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s v=""/>
    <s v="_x000a__x000a__x000a__x000a_"/>
    <s v=""/>
    <s v=""/>
    <s v="_x000a__x000a__x000a__x000a_"/>
    <s v=""/>
    <s v=""/>
    <s v="_x000a__x000a__x000a__x000a_"/>
    <s v=""/>
    <s v=""/>
    <s v="_x000a__x000a__x000a__x000a_"/>
    <s v=""/>
    <s v=""/>
    <s v="_x000a__x000a__x000a__x000a_"/>
    <s v=""/>
    <x v="4"/>
  </r>
  <r>
    <x v="11"/>
    <s v="Realizar la adquisición del bien o servicio y su legalización "/>
    <s v="Desvío de recursos físicos o económicos en la administración de la caja menor"/>
    <s v="Corrupción"/>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Insignificante (1)"/>
    <s v="Menor (2)"/>
    <s v="Menor (2)"/>
    <s v="Insignificante (1)"/>
    <s v="Insignificante (1)"/>
    <s v="Mayor (4)"/>
    <s v="Alta"/>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M 827: Realizar revisión y ajustes a las propuestas de actualización de los documentos de los procedimientos con el fin de realizar el trámite documental en el aplicativo SIG. _x000a_- AM 827: Realizar revisión y ajustes a las propuestas de actualización de los documentos de los procedimientos con el fin de realizar el trámite documental en el aplicativo SIG. _x000a__x000a__x000a__x000a__x000a__x000a__x000a__x000a__x000a_________________x000a__x000a_- AM 827: Realizar revisión y ajustes a las propuestas de actualización de los documentos de los procedimientos con el fin de realizar el trámite documental en el aplicativo SIG. _x000a_- AM 827: Realizar revisión y ajustes a las propuestas de actualización de los documentos de los procedimientos con el fin de realizar el trámite documental en el aplicativo SIG. _x000a_- AM 827: Realizar revisión y ajustes a las propuestas de actualización de los documentos de los procedimientos con el fin de realizar el trámite documental en el aplicativo SIG. 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 Subdirector de Servicios Administrativos_x000a_- Subdirector de Servicios Administrativos_x000a__x000a__x000a__x000a__x000a__x000a__x000a_"/>
    <s v="- Evidencias de reunión: Revisión y ajustes propuesta de actualización de procedimientos _x000a_- Evidencias de reunión: Revisión y ajustes propuesta de actualización de procedimientos _x000a__x000a__x000a__x000a__x000a__x000a__x000a__x000a__x000a_________________x000a__x000a_- Evidencias de reunión: Revisión y ajustes propuesta de actualización de procedimientos _x000a_- Evidencias de reunión: Revisión y ajustes propuesta de actualización de procedimientos _x000a_- Evidencias de reunión: Revisión y ajustes propuesta de actualización de procedimientos _x000a__x000a__x000a__x000a__x000a__x000a__x000a_"/>
    <s v="19/10/2021_x000a_19/10/2021_x000a__x000a__x000a__x000a__x000a__x000a__x000a__x000a__x000a_________________x000a__x000a_19/10/2021_x000a_19/10/2021_x000a_19/10/2021_x000a__x000a__x000a__x000a__x000a__x000a__x000a_"/>
    <s v="06/12/2021_x000a_06/12/2021_x000a__x000a__x000a__x000a__x000a__x000a__x000a__x000a__x000a_________________x000a__x000a_06/12/2021_x000a_06/12/2021_x000a_06/12/2021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a) de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a) de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1-16T00:00:00"/>
    <s v="_x000a__x000a__x000a__x000a_Tratamiento del riesgo"/>
    <s v="Se reprograma la acción de mejora # 827."/>
    <s v=""/>
    <s v="_x000a__x000a__x000a__x000a_"/>
    <s v=""/>
    <s v=""/>
    <s v="_x000a__x000a__x000a__x000a_"/>
    <s v=""/>
    <s v=""/>
    <s v="_x000a__x000a__x000a__x000a_"/>
    <s v=""/>
    <x v="6"/>
  </r>
  <r>
    <x v="12"/>
    <s v="Gestionar y tramitar las comunicaciones oficiales._x000a_Gestionar y tramitar transferencias documentales._x000a_Gestionar y tramitar actos administrativos._x000a_Consulta y préstamo de documentos."/>
    <s v="Uso indebido de información privilegiada durante el manejo de los documentos que se tramitan en el área de Gestión Documental con el fin de obtener beneficios propios o de terceros."/>
    <s v="Corrupción"/>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Catastrófico (5)"/>
    <s v="Insignificante (1)"/>
    <s v="Mayor (4)"/>
    <s v="Alta"/>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 Acción 717 Aplicativo CHIE))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6"/>
  </r>
  <r>
    <x v="13"/>
    <s v="Ejecutar el Plan Anual de Vacantes y el Plan de Previsión de Recursos Humanos"/>
    <s v="Decisiones ajustadas a intereses propios o de terceros para la vinculación intencional de una persona sin cumplir los requisitos mínimos de un cargo con el fin de obtener un beneficio al que no haya lugar."/>
    <s v="Corrupción"/>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Fomentar la innovación y la gestión del conocimiento, a través del fortalecimiento de las competencias del talento humano de la entidad, con el propósito de mejorar la capacidad institucional y su gestión._x000a__x000a__x000a__x000a_"/>
    <s v="- Consulta del Registro Distrital (Consulta)_x000a_- Publicación de actos o documentos administrativos en el Registro Distrital (Trámite)_x000a_- Impresión de artes gráficas para las entidades del Distrito Capital (OPA)_x000a_- Visitas guiadas Archivo de Bogotá (OPA)_x000a_- Inscripción programas de formación virtual para servidores públicos del Distrito Capital (OPA)"/>
    <s v="- Todos los procesos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es Alto."/>
    <s v="- 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la Base excel - Planta de person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Aplicativo SIG - AP # 760 Aplicativo CHIE) Expedir la certificación de cumplimiento de requisitos mínimos con base en la información contenida en los soportes (certificaciones académicas o laborales) aportados por el aspirante en su hoja de vida o historia laboral._x000a_- (AP # 32 Aplicativo SIG - AP # 777 Aplicativo CHIE) Actualizar el Procedimiento 2211300-PR-221 - Gestión Organizacional con el ajuste de  controles preventivos y detectivos frente a la vinculación de servidores públicos._x000a_- (AP # 32 Aplicativo SIG - AP # 777 Aplicativo CHIE) Actualizar el Procedimiento 2211300-PR-221 - Gestión Organizacional con el ajuste de  controles preventivos y detectivos frente a la vinculación de servidores públicos._x000a_- (AP # 32 Aplicativo SIG - AP # 777 Aplicativo CHIE) Actualizar el Procedimiento 2211300-PR-221 - Gestión Organizacional con el ajuste de  controles preventivos y detectivos frente a la vinculación de servidores públicos._x000a_- (AP # 32 Aplicativo SIG - AP # 777 Aplicativo CHIE) Actualizar el Procedimiento 2211300-PR-221 - Gestión Organizacional con el ajuste de  controles preventivos y detectivos frente a la vinculación de servidores públicos._x000a__x000a__x000a_________________x000a__x000a_- (AP # 32 Aplicativo SIG - AP # 777 Aplicativo CHIE) Actualizar el Procedimiento 2211300-PR-221 - Gestión Organizacional con el ajuste de  controles preventivos y detectivos frente a la vinculación de servidores públicos.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_x000a__x000a_________________x000a__x000a_- Profesional de la Dirección de Talento Humano autorizado por el(la) Director(a) de Talento Humano._x000a__x000a__x000a__x000a__x000a__x000a__x000a__x000a__x000a_"/>
    <s v="_x000a__x000a_- Formato evaluación de perfil 2211300-FT-809 aprobado._x000a_- Certificación de cumplimiento de requisitos mínimos proyectada y revisada por los Profesionales de la Dirección de Talento.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_x000a__x000a_________________x000a__x000a_- Procedimiento 2211300-PR-221 Gestión Organizacional Actualizado y Mapa de Riesgos del proceso de Gestión Estratégica de Talento Humano actualizados._x000a__x000a__x000a__x000a__x000a__x000a__x000a__x000a__x000a_"/>
    <s v="_x000a__x000a_12/02/2021_x000a_12/02/2021_x000a_14/04/2021_x000a_14/04/2021_x000a_14/04/2021_x000a_14/04/2021_x000a__x000a__x000a_________________x000a__x000a_14/04/2021_x000a__x000a__x000a__x000a__x000a__x000a__x000a__x000a__x000a_"/>
    <s v="_x000a__x000a_30/12/2021_x000a_30/12/2021_x000a_30/08/2021_x000a_30/08/2021_x000a_30/08/2021_x000a_30/08/2021_x000a__x000a__x000a_________________x000a__x000a_30/08/2021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 "/>
    <s v=""/>
    <s v="_x000a__x000a__x000a__x000a_"/>
    <s v=""/>
    <s v=""/>
    <s v="_x000a__x000a__x000a__x000a_"/>
    <s v=""/>
    <s v=""/>
    <s v="_x000a__x000a__x000a__x000a_"/>
    <s v=""/>
    <s v=""/>
    <s v="_x000a__x000a__x000a__x000a_"/>
    <s v=""/>
    <x v="10"/>
  </r>
  <r>
    <x v="13"/>
    <s v="Ejecutar el Plan para el pago de nómina"/>
    <s v="Desvío de recursos físicos o económicos durante la liquidación de nómina para otorgarse beneficios propios o a terceros."/>
    <s v="Corrupción"/>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alta."/>
    <s v="-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8/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06-29T00:00:00"/>
    <s v="_x000a__x000a__x000a__x000a_Tratamiento del riesgo"/>
    <s v="Se reprograma la acción preventiva # 763."/>
    <s v=""/>
    <s v="_x000a__x000a__x000a__x000a_"/>
    <s v=""/>
    <s v=""/>
    <s v="_x000a__x000a__x000a__x000a_"/>
    <s v=""/>
    <s v=""/>
    <s v="_x000a__x000a__x000a__x000a_"/>
    <s v=""/>
    <x v="10"/>
  </r>
  <r>
    <x v="14"/>
    <s v="Coordinar las actividades necesarias para garantizar el pago de las obligaciones adquiridas por la Secretaría General, de conformidad con las normas vigentes."/>
    <s v="Realización de cobros indebidos en la liquidación de cuentas de cobro, reconociendo un valor superior al mismo o la aplicación indebida de los descuentos a favor de un tercero, con el fin de obtener beneficios a que no hay lugar"/>
    <s v="Corrupción"/>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Contratación_x000a_- Procesos de control en el Sistema de Gestión de Calidad_x000a__x000a_"/>
    <s v="- No aplica_x000a__x000a__x000a__x000a_"/>
    <s v="Rara vez (1)"/>
    <s v="Insignificante (1)"/>
    <s v="Moderado (3)"/>
    <s v="Mayor (4)"/>
    <s v="Moderado (3)"/>
    <s v="Menor (2)"/>
    <s v="Moderado (3)"/>
    <s v="Catastrófico (5)"/>
    <s v="Extrema"/>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_x000a_-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_x000a_-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_x000a_-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_x000a_-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s v="Extrema"/>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 AP#749 Aplicativo CHIE) Actualizar el procedimiento 2211400-PR-333 Gestión de pagos incluyendo una actividad de control, asociada a la contabilización de ordenes de pago._x000a_- (AP#30  ACT.2 - AP#750 Aplicativo CHIE) Implementar una estrategia para la divulgación del procedimiento 2211400-PR-333 Gestión de pagos._x000a__x000a__x000a__x000a__x000a__x000a__x000a__x000a__x000a_________________x000a__x000a_- (AP#30 ACT.1 - AP#749 Aplicativo CHIE)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03/09/2021_x000a_03/09/2021_x000a__x000a__x000a__x000a__x000a__x000a__x000a__x000a__x000a_________________x000a__x000a_03/09/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s v=""/>
    <s v="_x000a__x000a__x000a__x000a_"/>
    <s v=""/>
    <s v=""/>
    <s v="_x000a__x000a__x000a__x000a_"/>
    <s v=""/>
    <s v=""/>
    <s v="_x000a__x000a__x000a__x000a_"/>
    <s v=""/>
    <s v=""/>
    <s v="_x000a__x000a__x000a__x000a_"/>
    <s v=""/>
    <s v=""/>
    <s v="_x000a__x000a__x000a__x000a_"/>
    <s v=""/>
    <s v=""/>
    <s v="_x000a__x000a__x000a__x000a_"/>
    <s v=""/>
    <x v="11"/>
  </r>
  <r>
    <x v="14"/>
    <s v="Garantizar el registro adecuado y oportuno de los hechos económicos de la Entidad, que permite elaborar y presentar los estados financieros."/>
    <s v="Uso indebido de información privilegiada para el inadecuado registro de los hechos económicos, con el fin de obtener beneficios propios o de terceros"/>
    <s v="Corrupción"/>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Gestión de Recursos Físicos_x000a_- Gestión Estratégica de Talento Humano_x000a_- Contratación_x000a_"/>
    <s v="- No aplica_x000a__x000a__x000a__x000a_"/>
    <s v="Improbable (2)"/>
    <s v="Moderado (3)"/>
    <s v="Menor (2)"/>
    <s v="Mayor (4)"/>
    <s v="Moderado (3)"/>
    <s v="Menor (2)"/>
    <s v="Menor (2)"/>
    <s v="Catastrófico (5)"/>
    <s v="Extrema"/>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_x000a_-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_x000a_-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_x000a_-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 AP#753 Aplicativo CHIE) Actualizar el procedimiento de Gestión Contable 2211400-PR-025, incluyendo el visto al balance de prueba indicando la conformidad de la información analizada, para el periodo correspondiente._x000a_- (AP#31 ACT.1 - AP#753 Aplicativo CHIE)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 AP#753 Aplicativo CHIE) Actualizar el procedimiento de Gestión Contable 2211400-PR-025, incluyendo el visto al balance de prueba indicando la conformidad de la información analizada, para el periodo correspondiente._x000a_- (AP#31 ACT.1 - AP#753 Aplicativo CHIE)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03/09/2021_x000a_03/09/2021_x000a__x000a__x000a__x000a__x000a__x000a__x000a__x000a__x000a_________________x000a__x000a_03/09/2021_x000a_03/09/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s v=""/>
    <s v="_x000a__x000a__x000a__x000a_"/>
    <s v=""/>
    <s v=""/>
    <s v="_x000a__x000a__x000a__x000a_"/>
    <s v=""/>
    <s v=""/>
    <s v="_x000a__x000a__x000a__x000a_"/>
    <s v=""/>
    <s v=""/>
    <s v="_x000a__x000a__x000a__x000a_"/>
    <s v=""/>
    <s v=""/>
    <s v="_x000a__x000a__x000a__x000a_"/>
    <s v=""/>
    <x v="11"/>
  </r>
  <r>
    <x v="15"/>
    <s v="Entregar medidas de ayuda humanitaria inmediata a las personas que llegan a la ciudad de Bogotá y que manifiestan haber sido desplazadas y encontrarse en situación de vulnerabilidad acentuada "/>
    <s v="Decisiones ajustadas a intereses propios o de terceros durante el otorgamiento de ayudas dirigidas a la población víctima del conflicto armado para obtener beneficios no autorizados"/>
    <s v="Corrupción"/>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íctimas y la reconciliación_x000a__x000a__x000a__x000a_"/>
    <s v="Rara vez (1)"/>
    <s v="Moderado (3)"/>
    <s v="Moderado (3)"/>
    <s v="Menor (2)"/>
    <s v="Moderado (3)"/>
    <s v="Moderado (3)"/>
    <s v="Menor (2)"/>
    <s v="Mayor (4)"/>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ayor (4)"/>
    <s v="Alta"/>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17-2021 Aplicativo SIG - A.P#692 Aplicativo CHIE)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de Paz, Víctimas y la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88">
    <pivotField showAll="0"/>
    <pivotField showAll="0"/>
    <pivotField showAll="0"/>
    <pivotField axis="axisRow" outline="0" showAll="0">
      <items count="4">
        <item x="0"/>
        <item m="1" x="1"/>
        <item m="1" x="2"/>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
    <i>
      <x/>
    </i>
    <i t="grand">
      <x/>
    </i>
  </rowItems>
  <colItems count="1">
    <i/>
  </colItems>
  <formats count="7">
    <format dxfId="44">
      <pivotArea type="all" dataOnly="0" outline="0" fieldPosition="0"/>
    </format>
    <format dxfId="43">
      <pivotArea outline="0" collapsedLevelsAreSubtotals="1" fieldPosition="0"/>
    </format>
    <format dxfId="42">
      <pivotArea field="3" type="button" dataOnly="0" labelOnly="1" outline="0" axis="axisRow" fieldPosition="0"/>
    </format>
    <format dxfId="41">
      <pivotArea dataOnly="0" labelOnly="1" fieldPosition="0">
        <references count="1">
          <reference field="3" count="0"/>
        </references>
      </pivotArea>
    </format>
    <format dxfId="40">
      <pivotArea dataOnly="0" labelOnly="1" fieldPosition="0">
        <references count="1">
          <reference field="3" count="0" defaultSubtotal="1"/>
        </references>
      </pivotArea>
    </format>
    <format dxfId="39">
      <pivotArea dataOnly="0" labelOnly="1" grandRow="1" outline="0" fieldPosition="0"/>
    </format>
    <format dxfId="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DDA1D1-74BD-4597-A8A8-668DC356B7A3}"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6" firstHeaderRow="1" firstDataRow="2" firstDataCol="1"/>
  <pivotFields count="8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3"/>
        <item m="1" x="1"/>
        <item m="1" x="4"/>
        <item m="1" x="2"/>
        <item x="0"/>
        <item m="1" x="5"/>
        <item m="1" x="6"/>
        <item t="default"/>
      </items>
    </pivotField>
    <pivotField showAll="0"/>
    <pivotField showAll="0"/>
    <pivotField showAll="0"/>
    <pivotField showAll="0"/>
    <pivotField showAll="0"/>
    <pivotField showAll="0"/>
    <pivotField axis="axisCol" showAll="0">
      <items count="7">
        <item x="0"/>
        <item x="1"/>
        <item m="1" x="4"/>
        <item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2">
    <i>
      <x v="4"/>
    </i>
    <i t="grand">
      <x/>
    </i>
  </rowItems>
  <colFields count="1">
    <field x="19"/>
  </colFields>
  <colItems count="4">
    <i>
      <x/>
    </i>
    <i>
      <x v="1"/>
    </i>
    <i>
      <x v="3"/>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B0C504-E45F-4C89-BA03-DF5A1A35A2CE}" name="TablaDinámica3"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B34" firstHeaderRow="1" firstDataRow="1" firstDataCol="2"/>
  <pivotFields count="88">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1"/>
        <item m="1" x="3"/>
        <item x="0"/>
        <item x="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1"/>
        <item m="1" x="3"/>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0"/>
    <field x="36"/>
  </rowFields>
  <rowItems count="3">
    <i>
      <x/>
      <x/>
    </i>
    <i>
      <x v="2"/>
      <x v="2"/>
    </i>
    <i>
      <x v="3"/>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469927-0561-4315-8D90-A487AA4C3B84}"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E22" firstHeaderRow="1" firstDataRow="2" firstDataCol="1"/>
  <pivotFields count="8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1"/>
        <item m="1" x="4"/>
        <item m="1" x="2"/>
        <item x="0"/>
        <item m="1" x="3"/>
        <item m="1" x="5"/>
        <item m="1" x="6"/>
        <item t="default"/>
      </items>
    </pivotField>
    <pivotField axis="axisCol" showAll="0">
      <items count="9">
        <item x="0"/>
        <item m="1" x="4"/>
        <item x="1"/>
        <item m="1" x="6"/>
        <item x="2"/>
        <item m="1" x="3"/>
        <item m="1" x="5"/>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3"/>
    </i>
    <i t="grand">
      <x/>
    </i>
  </rowItems>
  <colFields count="1">
    <field x="35"/>
  </colFields>
  <colItems count="4">
    <i>
      <x/>
    </i>
    <i>
      <x v="2"/>
    </i>
    <i>
      <x v="4"/>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66BFB28-45D0-41B8-9FE7-9BA813B2A0C7}" name="TablaDinámica6"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123941F-0834-40B2-8881-06C82E427AA7}"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s">
  <location ref="A3:B17" firstHeaderRow="1" firstDataRow="1" firstDataCol="1"/>
  <pivotFields count="89">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6">
        <item m="1" x="15"/>
        <item m="1" x="13"/>
        <item m="1" x="18"/>
        <item m="1" x="19"/>
        <item m="1" x="17"/>
        <item m="1" x="23"/>
        <item x="1"/>
        <item x="10"/>
        <item x="8"/>
        <item m="1" x="21"/>
        <item m="1" x="22"/>
        <item x="9"/>
        <item m="1" x="14"/>
        <item m="1" x="16"/>
        <item x="12"/>
        <item x="0"/>
        <item m="1" x="20"/>
        <item x="5"/>
        <item x="2"/>
        <item x="4"/>
        <item x="3"/>
        <item x="6"/>
        <item x="11"/>
        <item x="7"/>
        <item m="1" x="24"/>
        <item t="default"/>
      </items>
    </pivotField>
  </pivotFields>
  <rowFields count="1">
    <field x="88"/>
  </rowFields>
  <rowItems count="14">
    <i>
      <x v="6"/>
    </i>
    <i>
      <x v="7"/>
    </i>
    <i>
      <x v="8"/>
    </i>
    <i>
      <x v="11"/>
    </i>
    <i>
      <x v="14"/>
    </i>
    <i>
      <x v="15"/>
    </i>
    <i>
      <x v="17"/>
    </i>
    <i>
      <x v="18"/>
    </i>
    <i>
      <x v="19"/>
    </i>
    <i>
      <x v="20"/>
    </i>
    <i>
      <x v="21"/>
    </i>
    <i>
      <x v="22"/>
    </i>
    <i>
      <x v="23"/>
    </i>
    <i t="grand">
      <x/>
    </i>
  </rowItems>
  <colItems count="1">
    <i/>
  </colItems>
  <dataFields count="1">
    <dataField name="Número de riesgos" fld="2" subtotal="count" baseField="0" baseItem="0"/>
  </dataFields>
  <formats count="12">
    <format dxfId="27">
      <pivotArea type="all" dataOnly="0" outline="0" fieldPosition="0"/>
    </format>
    <format dxfId="26">
      <pivotArea outline="0" collapsedLevelsAreSubtotals="1" fieldPosition="0"/>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88" type="button" dataOnly="0" labelOnly="1" outline="0" axis="axisRow" fieldPosition="0"/>
    </format>
    <format dxfId="20">
      <pivotArea dataOnly="0" labelOnly="1" fieldPosition="0">
        <references count="1">
          <reference field="88" count="0"/>
        </references>
      </pivotArea>
    </format>
    <format dxfId="19">
      <pivotArea dataOnly="0" labelOnly="1" grandRow="1" outline="0" fieldPosition="0"/>
    </format>
    <format dxfId="18">
      <pivotArea dataOnly="0" labelOnly="1" outline="0" axis="axisValues" fieldPosition="0"/>
    </format>
    <format dxfId="17">
      <pivotArea collapsedLevelsAreSubtotals="1" fieldPosition="0">
        <references count="1">
          <reference field="88" count="16">
            <x v="1"/>
            <x v="2"/>
            <x v="3"/>
            <x v="4"/>
            <x v="5"/>
            <x v="6"/>
            <x v="7"/>
            <x v="8"/>
            <x v="9"/>
            <x v="10"/>
            <x v="12"/>
            <x v="16"/>
            <x v="20"/>
            <x v="21"/>
            <x v="22"/>
            <x v="23"/>
          </reference>
        </references>
      </pivotArea>
    </format>
    <format dxfId="16">
      <pivotArea dataOnly="0" labelOnly="1" fieldPosition="0">
        <references count="1">
          <reference field="88" count="16">
            <x v="1"/>
            <x v="2"/>
            <x v="3"/>
            <x v="4"/>
            <x v="5"/>
            <x v="6"/>
            <x v="7"/>
            <x v="8"/>
            <x v="9"/>
            <x v="10"/>
            <x v="12"/>
            <x v="16"/>
            <x v="20"/>
            <x v="21"/>
            <x v="22"/>
            <x v="23"/>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E8483FB-740C-42E4-A63E-B9EA24BCB052}"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Procesos / Proyectos de inversión">
  <location ref="A26:B43" firstHeaderRow="1" firstDataRow="1" firstDataCol="1"/>
  <pivotFields count="89">
    <pivotField axis="axisRow" showAll="0">
      <items count="24">
        <item m="1" x="18"/>
        <item m="1" x="17"/>
        <item x="0"/>
        <item x="15"/>
        <item m="1" x="16"/>
        <item x="1"/>
        <item x="2"/>
        <item m="1" x="21"/>
        <item x="3"/>
        <item x="4"/>
        <item x="5"/>
        <item m="1" x="20"/>
        <item x="8"/>
        <item x="6"/>
        <item m="1" x="22"/>
        <item x="11"/>
        <item x="7"/>
        <item x="12"/>
        <item x="13"/>
        <item x="14"/>
        <item x="9"/>
        <item x="10"/>
        <item m="1" x="1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1"/>
    </i>
    <i t="grand">
      <x/>
    </i>
  </rowItems>
  <colItems count="1">
    <i/>
  </colItems>
  <dataFields count="1">
    <dataField name="Número de riesgos" fld="2" subtotal="count" baseField="0" baseItem="0"/>
  </dataFields>
  <formats count="10">
    <format dxfId="37">
      <pivotArea type="all" dataOnly="0" outline="0" fieldPosition="0"/>
    </format>
    <format dxfId="36">
      <pivotArea outline="0" collapsedLevelsAreSubtotals="1" fieldPosition="0"/>
    </format>
    <format dxfId="35">
      <pivotArea dataOnly="0" labelOnly="1" grandRow="1" outline="0" fieldPosition="0"/>
    </format>
    <format dxfId="34">
      <pivotArea dataOnly="0" labelOnly="1" outline="0" axis="axisValues" fieldPosition="0"/>
    </format>
    <format dxfId="33">
      <pivotArea type="all" dataOnly="0" outline="0" fieldPosition="0"/>
    </format>
    <format dxfId="32">
      <pivotArea outline="0" collapsedLevelsAreSubtotals="1" fieldPosition="0"/>
    </format>
    <format dxfId="31">
      <pivotArea dataOnly="0" labelOnly="1" grandRow="1" outline="0" fieldPosition="0"/>
    </format>
    <format dxfId="30">
      <pivotArea dataOnly="0" labelOnly="1" outline="0" axis="axisValues" fieldPosition="0"/>
    </format>
    <format dxfId="29">
      <pivotArea collapsedLevelsAreSubtotals="1" fieldPosition="0">
        <references count="1">
          <reference field="0" count="21">
            <x v="1"/>
            <x v="2"/>
            <x v="3"/>
            <x v="4"/>
            <x v="5"/>
            <x v="6"/>
            <x v="7"/>
            <x v="8"/>
            <x v="9"/>
            <x v="10"/>
            <x v="11"/>
            <x v="12"/>
            <x v="13"/>
            <x v="14"/>
            <x v="15"/>
            <x v="16"/>
            <x v="17"/>
            <x v="18"/>
            <x v="19"/>
            <x v="20"/>
            <x v="21"/>
          </reference>
        </references>
      </pivotArea>
    </format>
    <format dxfId="28">
      <pivotArea dataOnly="0" labelOnly="1" fieldPosition="0">
        <references count="1">
          <reference field="0" count="21">
            <x v="1"/>
            <x v="2"/>
            <x v="3"/>
            <x v="4"/>
            <x v="5"/>
            <x v="6"/>
            <x v="7"/>
            <x v="8"/>
            <x v="9"/>
            <x v="10"/>
            <x v="11"/>
            <x v="12"/>
            <x v="13"/>
            <x v="14"/>
            <x v="15"/>
            <x v="16"/>
            <x v="17"/>
            <x v="18"/>
            <x v="19"/>
            <x v="20"/>
            <x v="21"/>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T18" workbookViewId="0">
      <selection activeCell="AJ25" sqref="AJ25"/>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5" t="s">
        <v>0</v>
      </c>
      <c r="B1" s="5" t="s">
        <v>1</v>
      </c>
      <c r="C1" s="6" t="s">
        <v>2</v>
      </c>
      <c r="D1" s="6" t="s">
        <v>3</v>
      </c>
      <c r="E1" s="6" t="s">
        <v>4</v>
      </c>
      <c r="F1" s="7" t="s">
        <v>5</v>
      </c>
      <c r="G1" s="7" t="s">
        <v>6</v>
      </c>
      <c r="H1" s="8" t="s">
        <v>7</v>
      </c>
      <c r="I1" s="8" t="s">
        <v>8</v>
      </c>
      <c r="J1" s="9" t="s">
        <v>9</v>
      </c>
      <c r="K1" s="9" t="s">
        <v>10</v>
      </c>
      <c r="L1" s="9" t="s">
        <v>11</v>
      </c>
      <c r="M1" s="10" t="s">
        <v>12</v>
      </c>
      <c r="N1" s="10" t="s">
        <v>13</v>
      </c>
      <c r="O1" s="11" t="s">
        <v>14</v>
      </c>
      <c r="P1" s="7" t="s">
        <v>15</v>
      </c>
      <c r="Q1" s="12" t="s">
        <v>16</v>
      </c>
      <c r="R1" s="12" t="s">
        <v>17</v>
      </c>
      <c r="S1" s="6" t="s">
        <v>18</v>
      </c>
      <c r="T1" s="13" t="s">
        <v>19</v>
      </c>
      <c r="U1" s="13" t="s">
        <v>20</v>
      </c>
      <c r="V1" s="6" t="s">
        <v>21</v>
      </c>
      <c r="W1" s="13" t="s">
        <v>22</v>
      </c>
      <c r="X1" s="9" t="s">
        <v>23</v>
      </c>
      <c r="Y1" s="9" t="s">
        <v>24</v>
      </c>
      <c r="Z1" s="9" t="s">
        <v>25</v>
      </c>
      <c r="AA1" s="14" t="s">
        <v>26</v>
      </c>
      <c r="AB1" s="9" t="s">
        <v>27</v>
      </c>
      <c r="AC1" s="9" t="s">
        <v>28</v>
      </c>
      <c r="AD1" s="15" t="s">
        <v>29</v>
      </c>
      <c r="AE1" s="16" t="s">
        <v>30</v>
      </c>
      <c r="AF1" s="16" t="s">
        <v>31</v>
      </c>
      <c r="AG1" s="6" t="s">
        <v>32</v>
      </c>
      <c r="AH1" s="48" t="s">
        <v>33</v>
      </c>
      <c r="AI1" s="48" t="s">
        <v>34</v>
      </c>
      <c r="AJ1" s="164" t="s">
        <v>283</v>
      </c>
    </row>
    <row r="2" spans="1:36" ht="90" x14ac:dyDescent="0.25">
      <c r="A2" s="17">
        <v>1</v>
      </c>
      <c r="B2" s="17" t="s">
        <v>35</v>
      </c>
      <c r="C2" s="18" t="s">
        <v>36</v>
      </c>
      <c r="D2" s="19" t="s">
        <v>37</v>
      </c>
      <c r="E2" s="20" t="s">
        <v>38</v>
      </c>
      <c r="F2" s="21" t="s">
        <v>39</v>
      </c>
      <c r="G2" s="22" t="s">
        <v>40</v>
      </c>
      <c r="H2" s="23" t="s">
        <v>41</v>
      </c>
      <c r="I2" s="24" t="s">
        <v>42</v>
      </c>
      <c r="J2" s="25" t="s">
        <v>43</v>
      </c>
      <c r="K2" s="19" t="s">
        <v>44</v>
      </c>
      <c r="L2" s="19" t="s">
        <v>45</v>
      </c>
      <c r="M2" s="23" t="s">
        <v>46</v>
      </c>
      <c r="N2" s="26" t="s">
        <v>47</v>
      </c>
      <c r="O2" s="19" t="e">
        <f>IF(#REF!="","",#REF!)</f>
        <v>#REF!</v>
      </c>
      <c r="P2" s="19" t="e">
        <f>IF(#REF!="","",#REF!)</f>
        <v>#REF!</v>
      </c>
      <c r="Q2" s="27" t="s">
        <v>48</v>
      </c>
      <c r="R2" s="27" t="s">
        <v>49</v>
      </c>
      <c r="S2" s="19" t="s">
        <v>50</v>
      </c>
      <c r="T2" s="27" t="s">
        <v>51</v>
      </c>
      <c r="U2" s="27" t="s">
        <v>52</v>
      </c>
      <c r="V2" s="19" t="s">
        <v>53</v>
      </c>
      <c r="W2" s="28" t="s">
        <v>54</v>
      </c>
      <c r="X2" s="19" t="s">
        <v>55</v>
      </c>
      <c r="Y2" s="29" t="s">
        <v>56</v>
      </c>
      <c r="Z2" s="19" t="s">
        <v>57</v>
      </c>
      <c r="AA2" s="29" t="s">
        <v>58</v>
      </c>
      <c r="AB2" s="19" t="s">
        <v>59</v>
      </c>
      <c r="AC2" s="19" t="s">
        <v>60</v>
      </c>
      <c r="AD2" s="30" t="s">
        <v>61</v>
      </c>
      <c r="AE2" s="23" t="s">
        <v>62</v>
      </c>
      <c r="AF2" s="23" t="s">
        <v>62</v>
      </c>
      <c r="AG2" s="18" t="s">
        <v>63</v>
      </c>
      <c r="AH2" s="49" t="e">
        <f>IF(#REF!="","",#REF!)</f>
        <v>#REF!</v>
      </c>
      <c r="AI2" s="59">
        <v>43585</v>
      </c>
      <c r="AJ2" s="49" t="s">
        <v>337</v>
      </c>
    </row>
    <row r="3" spans="1:36" ht="75" x14ac:dyDescent="0.25">
      <c r="A3" s="17">
        <v>2</v>
      </c>
      <c r="B3" s="17" t="s">
        <v>64</v>
      </c>
      <c r="C3" s="18" t="s">
        <v>65</v>
      </c>
      <c r="D3" s="19" t="s">
        <v>66</v>
      </c>
      <c r="E3" s="20" t="s">
        <v>38</v>
      </c>
      <c r="F3" s="21" t="s">
        <v>67</v>
      </c>
      <c r="G3" s="22" t="s">
        <v>68</v>
      </c>
      <c r="H3" s="23" t="s">
        <v>69</v>
      </c>
      <c r="I3" s="24" t="s">
        <v>70</v>
      </c>
      <c r="J3" s="31" t="s">
        <v>71</v>
      </c>
      <c r="K3" s="19" t="s">
        <v>72</v>
      </c>
      <c r="L3" s="19" t="s">
        <v>73</v>
      </c>
      <c r="M3" s="23" t="s">
        <v>74</v>
      </c>
      <c r="N3" s="26" t="s">
        <v>75</v>
      </c>
      <c r="O3" s="19" t="e">
        <f>IF(#REF!="","",#REF!)</f>
        <v>#REF!</v>
      </c>
      <c r="P3" s="19" t="e">
        <f>IF(#REF!="","",#REF!)</f>
        <v>#REF!</v>
      </c>
      <c r="Q3" s="27" t="s">
        <v>76</v>
      </c>
      <c r="R3" s="27" t="s">
        <v>77</v>
      </c>
      <c r="T3" s="27" t="s">
        <v>78</v>
      </c>
      <c r="U3" s="27" t="s">
        <v>79</v>
      </c>
      <c r="V3" s="19" t="s">
        <v>80</v>
      </c>
      <c r="W3" s="32" t="s">
        <v>81</v>
      </c>
      <c r="X3" s="19" t="s">
        <v>82</v>
      </c>
      <c r="Y3" s="29" t="s">
        <v>82</v>
      </c>
      <c r="Z3" s="19" t="s">
        <v>83</v>
      </c>
      <c r="AA3" s="29" t="s">
        <v>84</v>
      </c>
      <c r="AB3" s="19" t="s">
        <v>85</v>
      </c>
      <c r="AC3" s="19" t="s">
        <v>85</v>
      </c>
      <c r="AD3" s="33" t="s">
        <v>86</v>
      </c>
      <c r="AE3" s="23" t="s">
        <v>87</v>
      </c>
      <c r="AF3" s="23" t="s">
        <v>88</v>
      </c>
      <c r="AG3" s="18" t="s">
        <v>89</v>
      </c>
      <c r="AH3" s="49" t="e">
        <f>IF(#REF!="","",#REF!)</f>
        <v>#REF!</v>
      </c>
      <c r="AI3" s="59">
        <v>43708</v>
      </c>
      <c r="AJ3" s="49" t="s">
        <v>335</v>
      </c>
    </row>
    <row r="4" spans="1:36" ht="120" x14ac:dyDescent="0.25">
      <c r="B4" s="34"/>
      <c r="C4" s="18" t="s">
        <v>90</v>
      </c>
      <c r="D4" s="19" t="s">
        <v>91</v>
      </c>
      <c r="E4" s="20" t="s">
        <v>92</v>
      </c>
      <c r="F4" s="35" t="s">
        <v>93</v>
      </c>
      <c r="G4" s="22" t="s">
        <v>94</v>
      </c>
      <c r="H4" s="23" t="s">
        <v>95</v>
      </c>
      <c r="I4" s="24" t="s">
        <v>96</v>
      </c>
      <c r="J4" s="31" t="s">
        <v>97</v>
      </c>
      <c r="K4" s="19" t="s">
        <v>98</v>
      </c>
      <c r="L4" s="19" t="s">
        <v>99</v>
      </c>
      <c r="M4" s="23" t="s">
        <v>2</v>
      </c>
      <c r="N4" s="26" t="s">
        <v>100</v>
      </c>
      <c r="O4" s="19" t="e">
        <f>IF(#REF!="","",#REF!)</f>
        <v>#REF!</v>
      </c>
      <c r="P4" s="19" t="e">
        <f>IF(#REF!="","",#REF!)</f>
        <v>#REF!</v>
      </c>
      <c r="Q4" s="27" t="s">
        <v>101</v>
      </c>
      <c r="R4" s="27" t="s">
        <v>102</v>
      </c>
      <c r="T4" s="27" t="s">
        <v>103</v>
      </c>
      <c r="U4" s="27" t="s">
        <v>104</v>
      </c>
      <c r="W4" s="36" t="s">
        <v>105</v>
      </c>
      <c r="Z4" s="19" t="s">
        <v>106</v>
      </c>
      <c r="AA4" s="29" t="s">
        <v>107</v>
      </c>
      <c r="AB4" s="19" t="s">
        <v>108</v>
      </c>
      <c r="AC4" s="19" t="s">
        <v>109</v>
      </c>
      <c r="AD4" s="37" t="s">
        <v>110</v>
      </c>
      <c r="AF4" s="23" t="s">
        <v>87</v>
      </c>
      <c r="AG4" s="18" t="s">
        <v>111</v>
      </c>
      <c r="AH4" s="49" t="e">
        <f>IF(#REF!="","",#REF!)</f>
        <v>#REF!</v>
      </c>
      <c r="AI4" s="59">
        <v>43830</v>
      </c>
      <c r="AJ4" s="49" t="s">
        <v>338</v>
      </c>
    </row>
    <row r="5" spans="1:36" ht="75" x14ac:dyDescent="0.25">
      <c r="B5" s="38"/>
      <c r="C5" s="18" t="s">
        <v>112</v>
      </c>
      <c r="D5" s="19" t="s">
        <v>113</v>
      </c>
      <c r="E5" s="20" t="s">
        <v>114</v>
      </c>
      <c r="F5" s="35" t="s">
        <v>115</v>
      </c>
      <c r="G5" s="22" t="s">
        <v>116</v>
      </c>
      <c r="H5" s="23" t="s">
        <v>117</v>
      </c>
      <c r="I5" s="24" t="s">
        <v>92</v>
      </c>
      <c r="J5" s="25" t="s">
        <v>118</v>
      </c>
      <c r="K5" s="19" t="s">
        <v>119</v>
      </c>
      <c r="L5" s="19" t="s">
        <v>120</v>
      </c>
      <c r="M5" s="23" t="s">
        <v>96</v>
      </c>
      <c r="N5" s="26" t="s">
        <v>121</v>
      </c>
      <c r="O5" s="19" t="e">
        <f>IF(#REF!="","",#REF!)</f>
        <v>#REF!</v>
      </c>
      <c r="P5" s="19" t="e">
        <f>IF(#REF!="","",#REF!)</f>
        <v>#REF!</v>
      </c>
      <c r="Q5" s="27" t="s">
        <v>122</v>
      </c>
      <c r="R5" s="27" t="s">
        <v>123</v>
      </c>
      <c r="T5" s="27" t="s">
        <v>124</v>
      </c>
      <c r="U5" s="27" t="s">
        <v>125</v>
      </c>
      <c r="W5" s="39" t="s">
        <v>126</v>
      </c>
      <c r="AB5" s="19" t="s">
        <v>127</v>
      </c>
      <c r="AC5" s="19" t="s">
        <v>128</v>
      </c>
      <c r="AG5" s="18" t="s">
        <v>129</v>
      </c>
      <c r="AH5" s="49" t="e">
        <f>IF(#REF!="","",#REF!)</f>
        <v>#REF!</v>
      </c>
      <c r="AI5" s="60"/>
      <c r="AJ5" s="49" t="s">
        <v>277</v>
      </c>
    </row>
    <row r="6" spans="1:36" ht="60" x14ac:dyDescent="0.25">
      <c r="B6" s="38"/>
      <c r="C6" s="18" t="s">
        <v>130</v>
      </c>
      <c r="D6" s="19" t="s">
        <v>131</v>
      </c>
      <c r="E6" s="19" t="s">
        <v>132</v>
      </c>
      <c r="F6" s="35" t="s">
        <v>133</v>
      </c>
      <c r="G6" s="22" t="s">
        <v>134</v>
      </c>
      <c r="H6" s="23" t="s">
        <v>135</v>
      </c>
      <c r="I6" s="24" t="s">
        <v>136</v>
      </c>
      <c r="J6" s="31" t="s">
        <v>137</v>
      </c>
      <c r="K6" s="19" t="s">
        <v>138</v>
      </c>
      <c r="L6" s="19" t="s">
        <v>139</v>
      </c>
      <c r="M6" s="23" t="s">
        <v>140</v>
      </c>
      <c r="N6" s="26" t="s">
        <v>141</v>
      </c>
      <c r="O6" s="19" t="e">
        <f>IF(#REF!="","",#REF!)</f>
        <v>#REF!</v>
      </c>
      <c r="P6" s="19" t="e">
        <f>IF(#REF!="","",#REF!)</f>
        <v>#REF!</v>
      </c>
      <c r="Q6" s="27" t="s">
        <v>142</v>
      </c>
      <c r="R6" s="27" t="s">
        <v>143</v>
      </c>
      <c r="T6" s="27" t="s">
        <v>144</v>
      </c>
      <c r="U6" s="27" t="s">
        <v>145</v>
      </c>
      <c r="AG6" s="18" t="s">
        <v>146</v>
      </c>
      <c r="AH6" s="49" t="e">
        <f>IF(#REF!="","",#REF!)</f>
        <v>#REF!</v>
      </c>
      <c r="AI6" s="61"/>
      <c r="AJ6" s="49" t="s">
        <v>336</v>
      </c>
    </row>
    <row r="7" spans="1:36" ht="90" x14ac:dyDescent="0.25">
      <c r="B7" s="38"/>
      <c r="C7" s="18" t="s">
        <v>147</v>
      </c>
      <c r="D7" s="19" t="s">
        <v>148</v>
      </c>
      <c r="E7" s="19" t="s">
        <v>92</v>
      </c>
      <c r="F7" s="35" t="s">
        <v>149</v>
      </c>
      <c r="G7" s="22" t="s">
        <v>150</v>
      </c>
      <c r="H7" s="23" t="s">
        <v>151</v>
      </c>
      <c r="I7" s="24" t="s">
        <v>152</v>
      </c>
      <c r="J7" s="31" t="s">
        <v>153</v>
      </c>
      <c r="K7" s="19" t="s">
        <v>154</v>
      </c>
      <c r="L7" s="19" t="s">
        <v>155</v>
      </c>
      <c r="M7" s="23" t="s">
        <v>156</v>
      </c>
      <c r="N7" s="26" t="s">
        <v>157</v>
      </c>
      <c r="O7" s="19" t="e">
        <f>IF(#REF!="","",#REF!)</f>
        <v>#REF!</v>
      </c>
      <c r="P7" s="19" t="e">
        <f>IF(#REF!="","",#REF!)</f>
        <v>#REF!</v>
      </c>
      <c r="AG7" s="18" t="s">
        <v>158</v>
      </c>
      <c r="AH7" s="49" t="e">
        <f>IF(#REF!="","",#REF!)</f>
        <v>#REF!</v>
      </c>
      <c r="AI7" s="62"/>
      <c r="AJ7" s="49" t="s">
        <v>265</v>
      </c>
    </row>
    <row r="8" spans="1:36" ht="90" x14ac:dyDescent="0.25">
      <c r="B8" s="38"/>
      <c r="C8" s="18" t="s">
        <v>159</v>
      </c>
      <c r="D8" s="19" t="s">
        <v>160</v>
      </c>
      <c r="E8" s="19" t="s">
        <v>38</v>
      </c>
      <c r="F8" s="35" t="s">
        <v>161</v>
      </c>
      <c r="H8" s="23" t="s">
        <v>162</v>
      </c>
      <c r="I8" s="40"/>
      <c r="J8" s="31" t="s">
        <v>163</v>
      </c>
      <c r="K8" s="41" t="s">
        <v>164</v>
      </c>
      <c r="L8" s="19" t="s">
        <v>165</v>
      </c>
      <c r="M8" s="23" t="s">
        <v>166</v>
      </c>
      <c r="N8" s="24" t="s">
        <v>167</v>
      </c>
      <c r="O8" s="19" t="e">
        <f>IF(#REF!="","",#REF!)</f>
        <v>#REF!</v>
      </c>
      <c r="P8" s="19" t="e">
        <f>IF(#REF!="","",#REF!)</f>
        <v>#REF!</v>
      </c>
      <c r="AG8" s="18" t="s">
        <v>168</v>
      </c>
      <c r="AH8" s="49" t="e">
        <f>IF(#REF!="","",#REF!)</f>
        <v>#REF!</v>
      </c>
      <c r="AJ8" s="49" t="s">
        <v>271</v>
      </c>
    </row>
    <row r="9" spans="1:36" ht="90" x14ac:dyDescent="0.25">
      <c r="B9" s="38"/>
      <c r="C9" s="18" t="s">
        <v>169</v>
      </c>
      <c r="D9" s="19" t="s">
        <v>170</v>
      </c>
      <c r="E9" s="19" t="s">
        <v>92</v>
      </c>
      <c r="F9" s="35" t="s">
        <v>171</v>
      </c>
      <c r="H9" s="23" t="s">
        <v>172</v>
      </c>
      <c r="I9" s="42"/>
      <c r="J9" s="43" t="s">
        <v>173</v>
      </c>
      <c r="L9" s="19" t="s">
        <v>174</v>
      </c>
      <c r="O9" s="19" t="e">
        <f>IF(#REF!="","",#REF!)</f>
        <v>#REF!</v>
      </c>
      <c r="P9" s="19" t="e">
        <f>IF(#REF!="","",#REF!)</f>
        <v>#REF!</v>
      </c>
      <c r="AG9" s="18" t="s">
        <v>175</v>
      </c>
      <c r="AH9" s="49" t="e">
        <f>IF(#REF!="","",#REF!)</f>
        <v>#REF!</v>
      </c>
      <c r="AJ9" s="49" t="s">
        <v>339</v>
      </c>
    </row>
    <row r="10" spans="1:36" ht="75" x14ac:dyDescent="0.25">
      <c r="B10" s="38"/>
      <c r="C10" s="18" t="s">
        <v>176</v>
      </c>
      <c r="D10" s="19" t="s">
        <v>177</v>
      </c>
      <c r="E10" s="19" t="s">
        <v>132</v>
      </c>
      <c r="F10" s="35" t="s">
        <v>178</v>
      </c>
      <c r="H10" s="23" t="s">
        <v>179</v>
      </c>
      <c r="I10" s="44"/>
      <c r="L10" s="19" t="s">
        <v>180</v>
      </c>
      <c r="O10" s="19" t="e">
        <f>IF(#REF!="","",#REF!)</f>
        <v>#REF!</v>
      </c>
      <c r="P10" s="19" t="e">
        <f>IF(#REF!="","",#REF!)</f>
        <v>#REF!</v>
      </c>
      <c r="AG10" s="18" t="s">
        <v>181</v>
      </c>
      <c r="AH10" s="49" t="e">
        <f>IF(#REF!="","",#REF!)</f>
        <v>#REF!</v>
      </c>
      <c r="AJ10" s="49" t="s">
        <v>340</v>
      </c>
    </row>
    <row r="11" spans="1:36" ht="45" x14ac:dyDescent="0.25">
      <c r="B11" s="38"/>
      <c r="C11" s="18" t="s">
        <v>182</v>
      </c>
      <c r="D11" s="19" t="s">
        <v>183</v>
      </c>
      <c r="E11" s="19" t="s">
        <v>38</v>
      </c>
      <c r="L11" s="19" t="s">
        <v>184</v>
      </c>
      <c r="O11" s="19" t="e">
        <f>IF(#REF!="","",#REF!)</f>
        <v>#REF!</v>
      </c>
      <c r="P11" s="19" t="e">
        <f>IF(#REF!="","",#REF!)</f>
        <v>#REF!</v>
      </c>
      <c r="AG11" s="18" t="s">
        <v>185</v>
      </c>
      <c r="AH11" s="49" t="e">
        <f>IF(#REF!="","",#REF!)</f>
        <v>#REF!</v>
      </c>
      <c r="AJ11" s="49" t="s">
        <v>270</v>
      </c>
    </row>
    <row r="12" spans="1:36" ht="90" x14ac:dyDescent="0.25">
      <c r="B12" s="38"/>
      <c r="C12" s="18" t="s">
        <v>186</v>
      </c>
      <c r="D12" s="19" t="s">
        <v>187</v>
      </c>
      <c r="E12" s="19" t="s">
        <v>114</v>
      </c>
      <c r="L12" s="19" t="s">
        <v>188</v>
      </c>
      <c r="AG12" s="18" t="s">
        <v>175</v>
      </c>
      <c r="AH12" s="49" t="e">
        <f>IF(#REF!="","",#REF!)</f>
        <v>#REF!</v>
      </c>
      <c r="AJ12" s="49" t="s">
        <v>339</v>
      </c>
    </row>
    <row r="13" spans="1:36" ht="90" x14ac:dyDescent="0.25">
      <c r="B13" s="38"/>
      <c r="C13" s="18" t="s">
        <v>189</v>
      </c>
      <c r="D13" s="19" t="s">
        <v>190</v>
      </c>
      <c r="E13" s="19" t="s">
        <v>38</v>
      </c>
      <c r="L13" s="19" t="s">
        <v>191</v>
      </c>
      <c r="AG13" s="18" t="s">
        <v>192</v>
      </c>
      <c r="AH13" s="49" t="e">
        <f>IF(#REF!="","",#REF!)</f>
        <v>#REF!</v>
      </c>
      <c r="AJ13" s="49" t="s">
        <v>272</v>
      </c>
    </row>
    <row r="14" spans="1:36" ht="75" x14ac:dyDescent="0.25">
      <c r="B14" s="38"/>
      <c r="C14" s="18" t="s">
        <v>193</v>
      </c>
      <c r="D14" s="19" t="s">
        <v>194</v>
      </c>
      <c r="E14" s="19" t="s">
        <v>38</v>
      </c>
      <c r="L14" s="19" t="s">
        <v>195</v>
      </c>
      <c r="AG14" s="18" t="s">
        <v>196</v>
      </c>
      <c r="AH14" s="49" t="e">
        <f>IF(#REF!="","",#REF!)</f>
        <v>#REF!</v>
      </c>
      <c r="AJ14" s="1" t="s">
        <v>342</v>
      </c>
    </row>
    <row r="15" spans="1:36" ht="60" x14ac:dyDescent="0.25">
      <c r="B15" s="38"/>
      <c r="C15" s="18" t="s">
        <v>197</v>
      </c>
      <c r="D15" s="19" t="s">
        <v>198</v>
      </c>
      <c r="E15" s="19" t="s">
        <v>114</v>
      </c>
      <c r="L15" s="19" t="s">
        <v>199</v>
      </c>
      <c r="AG15" s="18" t="s">
        <v>200</v>
      </c>
      <c r="AH15" s="49" t="e">
        <f>IF(#REF!="","",#REF!)</f>
        <v>#REF!</v>
      </c>
      <c r="AJ15" s="49" t="s">
        <v>279</v>
      </c>
    </row>
    <row r="16" spans="1:36" ht="90" x14ac:dyDescent="0.25">
      <c r="B16" s="38"/>
      <c r="C16" s="18" t="s">
        <v>201</v>
      </c>
      <c r="D16" s="19" t="s">
        <v>202</v>
      </c>
      <c r="E16" s="19" t="s">
        <v>114</v>
      </c>
      <c r="L16" s="19" t="s">
        <v>203</v>
      </c>
      <c r="AG16" s="18" t="s">
        <v>204</v>
      </c>
      <c r="AH16" s="49" t="e">
        <f>IF(#REF!="","",#REF!)</f>
        <v>#REF!</v>
      </c>
      <c r="AJ16" s="49" t="s">
        <v>267</v>
      </c>
    </row>
    <row r="17" spans="2:36" ht="75" x14ac:dyDescent="0.25">
      <c r="B17" s="38"/>
      <c r="C17" s="18" t="s">
        <v>205</v>
      </c>
      <c r="D17" s="19" t="s">
        <v>206</v>
      </c>
      <c r="E17" s="19" t="s">
        <v>114</v>
      </c>
      <c r="L17" s="19" t="s">
        <v>207</v>
      </c>
      <c r="AG17" s="18" t="s">
        <v>208</v>
      </c>
      <c r="AJ17" s="49" t="s">
        <v>279</v>
      </c>
    </row>
    <row r="18" spans="2:36" ht="75" x14ac:dyDescent="0.25">
      <c r="B18" s="38"/>
      <c r="C18" s="18" t="s">
        <v>209</v>
      </c>
      <c r="D18" s="19" t="s">
        <v>210</v>
      </c>
      <c r="E18" s="19" t="s">
        <v>38</v>
      </c>
      <c r="L18" s="41" t="s">
        <v>211</v>
      </c>
      <c r="AG18" s="18" t="s">
        <v>212</v>
      </c>
      <c r="AJ18" s="49" t="s">
        <v>269</v>
      </c>
    </row>
    <row r="19" spans="2:36" ht="75" x14ac:dyDescent="0.25">
      <c r="B19" s="38"/>
      <c r="C19" s="18" t="s">
        <v>213</v>
      </c>
      <c r="D19" s="19" t="s">
        <v>214</v>
      </c>
      <c r="E19" s="19" t="s">
        <v>114</v>
      </c>
      <c r="L19" s="41" t="s">
        <v>215</v>
      </c>
      <c r="AG19" s="18" t="s">
        <v>200</v>
      </c>
      <c r="AJ19" s="49" t="s">
        <v>279</v>
      </c>
    </row>
    <row r="20" spans="2:36" ht="150" x14ac:dyDescent="0.25">
      <c r="B20" s="38"/>
      <c r="C20" s="18" t="s">
        <v>216</v>
      </c>
      <c r="D20" s="19" t="s">
        <v>217</v>
      </c>
      <c r="E20" s="19" t="s">
        <v>92</v>
      </c>
      <c r="AG20" s="18" t="s">
        <v>218</v>
      </c>
      <c r="AJ20" s="49" t="s">
        <v>267</v>
      </c>
    </row>
    <row r="21" spans="2:36" ht="45" x14ac:dyDescent="0.25">
      <c r="B21" s="38"/>
      <c r="C21" s="18" t="s">
        <v>219</v>
      </c>
      <c r="D21" s="19" t="s">
        <v>220</v>
      </c>
      <c r="E21" s="19" t="s">
        <v>114</v>
      </c>
      <c r="AG21" s="18" t="s">
        <v>221</v>
      </c>
      <c r="AJ21" s="49" t="s">
        <v>278</v>
      </c>
    </row>
    <row r="22" spans="2:36" ht="60" x14ac:dyDescent="0.25">
      <c r="B22" s="38"/>
      <c r="C22" s="18" t="s">
        <v>222</v>
      </c>
      <c r="D22" s="19" t="s">
        <v>223</v>
      </c>
      <c r="E22" s="19" t="s">
        <v>114</v>
      </c>
      <c r="AG22" s="18" t="s">
        <v>224</v>
      </c>
      <c r="AJ22" s="49" t="s">
        <v>341</v>
      </c>
    </row>
    <row r="23" spans="2:36" ht="51" x14ac:dyDescent="0.25">
      <c r="B23" s="38"/>
      <c r="C23" s="18" t="s">
        <v>225</v>
      </c>
      <c r="D23" s="19" t="s">
        <v>226</v>
      </c>
      <c r="E23" s="19" t="s">
        <v>38</v>
      </c>
      <c r="AG23" s="18" t="s">
        <v>227</v>
      </c>
      <c r="AJ23" s="49" t="s">
        <v>273</v>
      </c>
    </row>
    <row r="24" spans="2:36" ht="60" x14ac:dyDescent="0.25">
      <c r="C24" s="18" t="s">
        <v>319</v>
      </c>
      <c r="AJ24" s="49" t="s">
        <v>321</v>
      </c>
    </row>
    <row r="25" spans="2:36" ht="30" x14ac:dyDescent="0.25">
      <c r="C25" s="18" t="s">
        <v>320</v>
      </c>
      <c r="AJ25" s="49" t="s">
        <v>265</v>
      </c>
    </row>
  </sheetData>
  <conditionalFormatting sqref="AC16">
    <cfRule type="cellIs" priority="1" operator="equal">
      <formula>$W$4</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election activeCell="B9" sqref="B9"/>
    </sheetView>
  </sheetViews>
  <sheetFormatPr baseColWidth="10" defaultColWidth="11.42578125" defaultRowHeight="15" x14ac:dyDescent="0.25"/>
  <cols>
    <col min="1" max="1" width="11.42578125" style="87"/>
    <col min="2" max="2" width="5.7109375" style="87" customWidth="1"/>
    <col min="3" max="3" width="6.85546875" style="87" customWidth="1"/>
    <col min="4" max="4" width="19.28515625" style="87" customWidth="1"/>
    <col min="5" max="5" width="4.140625" style="87" customWidth="1"/>
    <col min="6" max="6" width="19.7109375" style="87" customWidth="1"/>
    <col min="7" max="7" width="2" style="87" customWidth="1"/>
    <col min="8" max="8" width="19.7109375" style="87" customWidth="1"/>
    <col min="9" max="9" width="2" style="87" customWidth="1"/>
    <col min="10" max="10" width="19.7109375" style="87" customWidth="1"/>
    <col min="11" max="11" width="2.42578125" style="87" customWidth="1"/>
    <col min="12" max="12" width="19.7109375" style="87" customWidth="1"/>
    <col min="13" max="13" width="2.5703125" style="87" customWidth="1"/>
    <col min="14" max="14" width="19.7109375" style="87" customWidth="1"/>
    <col min="15" max="15" width="5.7109375" style="87" customWidth="1"/>
    <col min="16" max="16384" width="11.42578125" style="87"/>
  </cols>
  <sheetData>
    <row r="1" spans="2:18" ht="19.5" customHeight="1" x14ac:dyDescent="0.25"/>
    <row r="2" spans="2:18" ht="27" customHeight="1" x14ac:dyDescent="0.25">
      <c r="B2" s="215" t="s">
        <v>317</v>
      </c>
      <c r="C2" s="216"/>
      <c r="D2" s="216"/>
      <c r="E2" s="216"/>
      <c r="F2" s="216"/>
      <c r="G2" s="216"/>
      <c r="H2" s="216"/>
      <c r="I2" s="216"/>
      <c r="J2" s="216"/>
      <c r="K2" s="216"/>
      <c r="L2" s="216"/>
      <c r="M2" s="216"/>
      <c r="N2" s="216"/>
      <c r="O2" s="217"/>
    </row>
    <row r="3" spans="2:18" ht="30" customHeight="1" x14ac:dyDescent="0.25">
      <c r="B3" s="218"/>
      <c r="C3" s="219"/>
      <c r="D3" s="219"/>
      <c r="E3" s="219"/>
      <c r="F3" s="219"/>
      <c r="G3" s="219"/>
      <c r="H3" s="219"/>
      <c r="I3" s="219"/>
      <c r="J3" s="219"/>
      <c r="K3" s="219"/>
      <c r="L3" s="219"/>
      <c r="M3" s="219"/>
      <c r="N3" s="219"/>
      <c r="O3" s="220"/>
    </row>
    <row r="4" spans="2:18" ht="19.5" customHeight="1" x14ac:dyDescent="0.25">
      <c r="B4" s="89"/>
      <c r="C4" s="88"/>
      <c r="D4" s="88"/>
      <c r="E4" s="88"/>
      <c r="F4" s="88"/>
      <c r="G4" s="88"/>
      <c r="H4" s="88"/>
      <c r="I4" s="88"/>
      <c r="J4" s="88"/>
      <c r="K4" s="88"/>
      <c r="L4" s="88"/>
      <c r="M4" s="88"/>
      <c r="N4" s="88"/>
      <c r="O4" s="104"/>
    </row>
    <row r="5" spans="2:18" x14ac:dyDescent="0.25">
      <c r="B5" s="89"/>
      <c r="C5" s="91"/>
      <c r="D5" s="90"/>
      <c r="E5" s="91"/>
      <c r="F5" s="90"/>
      <c r="G5" s="91"/>
      <c r="H5" s="90"/>
      <c r="I5" s="91"/>
      <c r="J5" s="90"/>
      <c r="K5" s="91"/>
      <c r="L5" s="90"/>
      <c r="M5" s="91"/>
      <c r="N5" s="90"/>
      <c r="O5" s="104"/>
    </row>
    <row r="6" spans="2:18" ht="40.5" customHeight="1" x14ac:dyDescent="0.25">
      <c r="B6" s="89"/>
      <c r="C6" s="214" t="s">
        <v>301</v>
      </c>
      <c r="D6" s="92" t="str">
        <f>Datos!T2</f>
        <v>Casi seguro (5)</v>
      </c>
      <c r="E6" s="91"/>
      <c r="F6" s="93">
        <f>COUNTIFS(Mapa_Proceso!$M$12:$M$35,$D6,Mapa_Proceso!$N$12:$N$35,F$16)</f>
        <v>0</v>
      </c>
      <c r="G6" s="94"/>
      <c r="H6" s="93">
        <f>COUNTIFS(Mapa_Proceso!$M$12:$M$35,$D6,Mapa_Proceso!$N$12:$N$35,H$16)</f>
        <v>0</v>
      </c>
      <c r="I6" s="94"/>
      <c r="J6" s="95">
        <f>COUNTIFS(Mapa_Proceso!$M$12:$M$35,$D6,Mapa_Proceso!$N$12:$N$35,J$16)</f>
        <v>0</v>
      </c>
      <c r="K6" s="94"/>
      <c r="L6" s="95">
        <f>COUNTIFS(Mapa_Proceso!$M$12:$M$35,$D6,Mapa_Proceso!$N$12:$N$35,L$16)</f>
        <v>0</v>
      </c>
      <c r="M6" s="94"/>
      <c r="N6" s="95">
        <f>COUNTIFS(Mapa_Proceso!$M$12:$M$35,$D6,Mapa_Proceso!$N$12:$N$35,N$16)</f>
        <v>0</v>
      </c>
      <c r="O6" s="104"/>
    </row>
    <row r="7" spans="2:18" ht="12" customHeight="1" x14ac:dyDescent="0.25">
      <c r="B7" s="89"/>
      <c r="C7" s="214"/>
      <c r="D7" s="96"/>
      <c r="E7" s="91"/>
      <c r="F7" s="97"/>
      <c r="G7" s="94"/>
      <c r="H7" s="97"/>
      <c r="I7" s="94"/>
      <c r="J7" s="97"/>
      <c r="K7" s="94"/>
      <c r="L7" s="97"/>
      <c r="M7" s="94"/>
      <c r="N7" s="97"/>
      <c r="O7" s="104"/>
    </row>
    <row r="8" spans="2:18" ht="40.5" customHeight="1" x14ac:dyDescent="0.25">
      <c r="B8" s="89"/>
      <c r="C8" s="214"/>
      <c r="D8" s="92" t="str">
        <f>Datos!T3</f>
        <v>Probable (4)</v>
      </c>
      <c r="E8" s="91"/>
      <c r="F8" s="98">
        <f>COUNTIFS(Mapa_Proceso!$M$12:$M$35,$D8,Mapa_Proceso!$N$12:$N$35,F$16)</f>
        <v>0</v>
      </c>
      <c r="G8" s="94"/>
      <c r="H8" s="93">
        <f>COUNTIFS(Mapa_Proceso!$M$12:$M$35,$D8,Mapa_Proceso!$N$12:$N$35,H$16)</f>
        <v>0</v>
      </c>
      <c r="I8" s="94"/>
      <c r="J8" s="93">
        <f>COUNTIFS(Mapa_Proceso!$M$12:$M$35,$D8,Mapa_Proceso!$N$12:$N$35,J$16)</f>
        <v>0</v>
      </c>
      <c r="K8" s="94"/>
      <c r="L8" s="95">
        <f>COUNTIFS(Mapa_Proceso!$M$12:$M$35,$D8,Mapa_Proceso!$N$12:$N$35,L$16)</f>
        <v>0</v>
      </c>
      <c r="M8" s="94"/>
      <c r="N8" s="95">
        <f>COUNTIFS(Mapa_Proceso!$M$12:$M$35,$D8,Mapa_Proceso!$N$12:$N$35,N$16)</f>
        <v>0</v>
      </c>
      <c r="O8" s="104"/>
    </row>
    <row r="9" spans="2:18" ht="11.25" customHeight="1" x14ac:dyDescent="0.25">
      <c r="B9" s="89"/>
      <c r="C9" s="214"/>
      <c r="D9" s="96"/>
      <c r="E9" s="91"/>
      <c r="F9" s="97"/>
      <c r="G9" s="94"/>
      <c r="H9" s="97"/>
      <c r="I9" s="94"/>
      <c r="J9" s="97"/>
      <c r="K9" s="94"/>
      <c r="L9" s="97"/>
      <c r="M9" s="94"/>
      <c r="N9" s="97"/>
      <c r="O9" s="104"/>
    </row>
    <row r="10" spans="2:18" ht="40.5" customHeight="1" x14ac:dyDescent="0.25">
      <c r="B10" s="89"/>
      <c r="C10" s="214"/>
      <c r="D10" s="92" t="str">
        <f>Datos!T4</f>
        <v>Posible (3)</v>
      </c>
      <c r="E10" s="91"/>
      <c r="F10" s="99">
        <f>COUNTIFS(Mapa_Proceso!$M$12:$M$35,$D10,Mapa_Proceso!$N$12:$N$35,F$16)</f>
        <v>0</v>
      </c>
      <c r="G10" s="94"/>
      <c r="H10" s="98">
        <f>COUNTIFS(Mapa_Proceso!$M$12:$M$35,$D10,Mapa_Proceso!$N$12:$N$35,H$16)</f>
        <v>0</v>
      </c>
      <c r="I10" s="94"/>
      <c r="J10" s="93">
        <f>COUNTIFS(Mapa_Proceso!$M$12:$M$35,$D10,Mapa_Proceso!$N$12:$N$35,J$16)</f>
        <v>0</v>
      </c>
      <c r="K10" s="94"/>
      <c r="L10" s="95">
        <f>COUNTIFS(Mapa_Proceso!$M$12:$M$35,$D10,Mapa_Proceso!$N$12:$N$35,L$16)</f>
        <v>0</v>
      </c>
      <c r="M10" s="94"/>
      <c r="N10" s="95">
        <f>COUNTIFS(Mapa_Proceso!$M$12:$M$35,$D10,Mapa_Proceso!$N$12:$N$35,N$16)</f>
        <v>0</v>
      </c>
      <c r="O10" s="104"/>
      <c r="Q10" s="126"/>
      <c r="R10" s="127"/>
    </row>
    <row r="11" spans="2:18" ht="9" customHeight="1" x14ac:dyDescent="0.25">
      <c r="B11" s="89"/>
      <c r="C11" s="214"/>
      <c r="D11" s="96"/>
      <c r="E11" s="91"/>
      <c r="F11" s="97"/>
      <c r="G11" s="94"/>
      <c r="H11" s="97"/>
      <c r="I11" s="94"/>
      <c r="J11" s="97"/>
      <c r="K11" s="94"/>
      <c r="L11" s="97"/>
      <c r="M11" s="94"/>
      <c r="N11" s="97"/>
      <c r="O11" s="104"/>
    </row>
    <row r="12" spans="2:18" ht="40.5" customHeight="1" x14ac:dyDescent="0.25">
      <c r="B12" s="89"/>
      <c r="C12" s="214"/>
      <c r="D12" s="92" t="str">
        <f>Datos!T5</f>
        <v>Improbable (2)</v>
      </c>
      <c r="E12" s="91"/>
      <c r="F12" s="99">
        <f>COUNTIFS(Mapa_Proceso!$M$12:$M$35,$D12,Mapa_Proceso!$N$12:$N$35,F$16)</f>
        <v>0</v>
      </c>
      <c r="G12" s="94"/>
      <c r="H12" s="169">
        <f>COUNTIFS(Mapa_Proceso!$M$12:$M$35,$D12,Mapa_Proceso!$N$12:$N$35,H$16)</f>
        <v>0</v>
      </c>
      <c r="I12" s="94"/>
      <c r="J12" s="98">
        <f>COUNTIFS(Mapa_Proceso!$M$12:$M$35,$D12,Mapa_Proceso!$N$12:$N$35,J$16)</f>
        <v>1</v>
      </c>
      <c r="K12" s="94"/>
      <c r="L12" s="93">
        <f>COUNTIFS(Mapa_Proceso!$M$12:$M$35,$D12,Mapa_Proceso!$N$12:$N$35,L$16)</f>
        <v>0</v>
      </c>
      <c r="M12" s="94"/>
      <c r="N12" s="95">
        <f>COUNTIFS(Mapa_Proceso!$M$12:$M$35,$D12,Mapa_Proceso!$N$12:$N$35,N$16)</f>
        <v>1</v>
      </c>
      <c r="O12" s="104"/>
      <c r="Q12" s="126"/>
      <c r="R12" s="128"/>
    </row>
    <row r="13" spans="2:18" ht="9.75" customHeight="1" x14ac:dyDescent="0.25">
      <c r="B13" s="89"/>
      <c r="C13" s="214"/>
      <c r="D13" s="96"/>
      <c r="E13" s="91"/>
      <c r="F13" s="97"/>
      <c r="G13" s="94"/>
      <c r="H13" s="97"/>
      <c r="I13" s="94"/>
      <c r="J13" s="97"/>
      <c r="K13" s="94"/>
      <c r="L13" s="97"/>
      <c r="M13" s="94"/>
      <c r="N13" s="97"/>
      <c r="O13" s="104"/>
    </row>
    <row r="14" spans="2:18" ht="40.5" customHeight="1" x14ac:dyDescent="0.25">
      <c r="B14" s="89"/>
      <c r="C14" s="214"/>
      <c r="D14" s="92" t="s">
        <v>144</v>
      </c>
      <c r="E14" s="91"/>
      <c r="F14" s="99">
        <f>COUNTIFS(Mapa_Proceso!$M$12:$M$35,$D14,Mapa_Proceso!$N$12:$N$35,F$16)</f>
        <v>0</v>
      </c>
      <c r="G14" s="94"/>
      <c r="H14" s="99">
        <f>COUNTIFS(Mapa_Proceso!$M$12:$M$35,$D14,Mapa_Proceso!$N$12:$N$35,H$16)</f>
        <v>0</v>
      </c>
      <c r="I14" s="94"/>
      <c r="J14" s="98">
        <f>COUNTIFS(Mapa_Proceso!$M$12:$M$35,$D14,Mapa_Proceso!$N$12:$N$35,J$16)</f>
        <v>3</v>
      </c>
      <c r="K14" s="94"/>
      <c r="L14" s="93">
        <f>COUNTIFS(Mapa_Proceso!$M$12:$M$35,$D14,Mapa_Proceso!$N$12:$N$35,L$16)</f>
        <v>12</v>
      </c>
      <c r="M14" s="94"/>
      <c r="N14" s="95">
        <f>COUNTIFS(Mapa_Proceso!$M$12:$M$35,$D14,Mapa_Proceso!$N$12:$N$35,N$16)</f>
        <v>7</v>
      </c>
      <c r="O14" s="104"/>
    </row>
    <row r="15" spans="2:18" ht="27.75" customHeight="1" x14ac:dyDescent="0.25">
      <c r="B15" s="89"/>
      <c r="C15" s="91"/>
      <c r="D15" s="90"/>
      <c r="E15" s="91"/>
      <c r="F15" s="90"/>
      <c r="G15" s="91"/>
      <c r="H15" s="90"/>
      <c r="I15" s="91"/>
      <c r="J15" s="90"/>
      <c r="K15" s="91"/>
      <c r="L15" s="90"/>
      <c r="M15" s="91"/>
      <c r="N15" s="90"/>
      <c r="O15" s="104"/>
    </row>
    <row r="16" spans="2:18" ht="41.25" customHeight="1" x14ac:dyDescent="0.25">
      <c r="B16" s="89"/>
      <c r="C16" s="91"/>
      <c r="D16" s="91"/>
      <c r="E16" s="91"/>
      <c r="F16" s="92" t="str">
        <f>Datos!U6</f>
        <v>Insignificante (1)</v>
      </c>
      <c r="G16" s="100"/>
      <c r="H16" s="92" t="str">
        <f>Datos!U5</f>
        <v>Menor (2)</v>
      </c>
      <c r="I16" s="100"/>
      <c r="J16" s="92" t="str">
        <f>Datos!U4</f>
        <v>Moderado (3)</v>
      </c>
      <c r="K16" s="100"/>
      <c r="L16" s="92" t="str">
        <f>Datos!U3</f>
        <v>Mayor (4)</v>
      </c>
      <c r="M16" s="100"/>
      <c r="N16" s="92" t="str">
        <f>Datos!U2</f>
        <v>Catastrófico (5)</v>
      </c>
      <c r="O16" s="104"/>
    </row>
    <row r="17" spans="2:15" ht="41.25" customHeight="1" x14ac:dyDescent="0.25">
      <c r="B17" s="89"/>
      <c r="C17" s="91"/>
      <c r="D17" s="91"/>
      <c r="E17" s="91"/>
      <c r="F17" s="101"/>
      <c r="G17" s="102"/>
      <c r="H17" s="101"/>
      <c r="I17" s="102"/>
      <c r="J17" s="103" t="s">
        <v>300</v>
      </c>
      <c r="K17" s="102"/>
      <c r="L17" s="101"/>
      <c r="M17" s="102"/>
      <c r="N17" s="101"/>
      <c r="O17" s="104"/>
    </row>
    <row r="18" spans="2:15" ht="18" customHeight="1" x14ac:dyDescent="0.25">
      <c r="B18" s="89"/>
      <c r="C18" s="91"/>
      <c r="D18" s="91"/>
      <c r="E18" s="91"/>
      <c r="F18" s="91"/>
      <c r="G18" s="91"/>
      <c r="H18" s="91"/>
      <c r="I18" s="91"/>
      <c r="J18" s="91"/>
      <c r="K18" s="91"/>
      <c r="L18" s="91"/>
      <c r="M18" s="91"/>
      <c r="N18" s="91"/>
      <c r="O18" s="104"/>
    </row>
    <row r="19" spans="2:15" ht="26.25" customHeight="1" x14ac:dyDescent="0.25">
      <c r="B19" s="89"/>
      <c r="C19" s="91"/>
      <c r="D19" s="103" t="s">
        <v>234</v>
      </c>
      <c r="E19" s="91"/>
      <c r="F19" s="105">
        <f>F10+F12+F14+H12+H14</f>
        <v>0</v>
      </c>
      <c r="G19" s="94"/>
      <c r="H19" s="105">
        <f>F8+H10+J12+J14</f>
        <v>4</v>
      </c>
      <c r="I19" s="94"/>
      <c r="J19" s="105">
        <f>F6+H6+H8+J8+J10+L12+L14</f>
        <v>12</v>
      </c>
      <c r="K19" s="94"/>
      <c r="L19" s="105">
        <f>J6+L6+N6+L8+N8+L10+N10+N12+N14</f>
        <v>8</v>
      </c>
      <c r="M19" s="102"/>
      <c r="N19" s="102"/>
      <c r="O19" s="104"/>
    </row>
    <row r="20" spans="2:15" ht="26.25" customHeight="1" x14ac:dyDescent="0.3">
      <c r="B20" s="89"/>
      <c r="C20" s="91"/>
      <c r="D20" s="106">
        <f>SUM(F6:N14)</f>
        <v>24</v>
      </c>
      <c r="E20" s="91"/>
      <c r="F20" s="107" t="s">
        <v>302</v>
      </c>
      <c r="G20" s="108"/>
      <c r="H20" s="109" t="s">
        <v>86</v>
      </c>
      <c r="I20" s="108"/>
      <c r="J20" s="110" t="s">
        <v>303</v>
      </c>
      <c r="K20" s="108"/>
      <c r="L20" s="111" t="s">
        <v>304</v>
      </c>
      <c r="M20" s="91"/>
      <c r="N20" s="91"/>
      <c r="O20" s="104"/>
    </row>
    <row r="21" spans="2:15" x14ac:dyDescent="0.25">
      <c r="B21" s="112"/>
      <c r="C21" s="113"/>
      <c r="D21" s="113"/>
      <c r="E21" s="113"/>
      <c r="F21" s="113"/>
      <c r="G21" s="113"/>
      <c r="H21" s="113"/>
      <c r="I21" s="113"/>
      <c r="J21" s="113"/>
      <c r="K21" s="113"/>
      <c r="L21" s="113"/>
      <c r="M21" s="113"/>
      <c r="N21" s="113"/>
      <c r="O21" s="114"/>
    </row>
  </sheetData>
  <sheetProtection password="C5C7" sheet="1" objects="1" scenarios="1"/>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E20"/>
  <sheetViews>
    <sheetView showGridLines="0" workbookViewId="0">
      <selection activeCell="B9" sqref="B9"/>
    </sheetView>
  </sheetViews>
  <sheetFormatPr baseColWidth="10" defaultRowHeight="15" x14ac:dyDescent="0.25"/>
  <cols>
    <col min="1" max="1" width="23.140625" customWidth="1"/>
    <col min="2" max="2" width="31.140625" customWidth="1"/>
    <col min="3" max="3" width="32.85546875" customWidth="1"/>
    <col min="4" max="4" width="14.42578125" customWidth="1"/>
  </cols>
  <sheetData>
    <row r="1" spans="1:5" ht="48.75" customHeight="1" x14ac:dyDescent="0.25">
      <c r="A1" s="86"/>
      <c r="B1" s="86"/>
      <c r="C1" s="86"/>
      <c r="D1" s="86"/>
      <c r="E1" s="86"/>
    </row>
    <row r="2" spans="1:5" x14ac:dyDescent="0.25">
      <c r="A2" s="86"/>
      <c r="B2" s="148" t="s">
        <v>233</v>
      </c>
      <c r="C2" s="148" t="s">
        <v>235</v>
      </c>
      <c r="D2" s="148" t="s">
        <v>285</v>
      </c>
      <c r="E2" s="86"/>
    </row>
    <row r="3" spans="1:5" x14ac:dyDescent="0.25">
      <c r="A3" s="86"/>
      <c r="B3" s="86" t="s">
        <v>877</v>
      </c>
      <c r="C3" s="86" t="s">
        <v>54</v>
      </c>
      <c r="D3" s="117">
        <v>8</v>
      </c>
      <c r="E3" s="86"/>
    </row>
    <row r="4" spans="1:5" x14ac:dyDescent="0.25">
      <c r="A4" s="86"/>
      <c r="B4" s="131" t="s">
        <v>876</v>
      </c>
      <c r="C4" s="131" t="s">
        <v>81</v>
      </c>
      <c r="D4" s="118">
        <v>12</v>
      </c>
      <c r="E4" s="86"/>
    </row>
    <row r="5" spans="1:5" x14ac:dyDescent="0.25">
      <c r="A5" s="86"/>
      <c r="B5" s="131" t="s">
        <v>878</v>
      </c>
      <c r="C5" s="131" t="s">
        <v>105</v>
      </c>
      <c r="D5" s="117">
        <v>4</v>
      </c>
      <c r="E5" s="86"/>
    </row>
    <row r="6" spans="1:5" x14ac:dyDescent="0.25">
      <c r="A6" s="86"/>
      <c r="B6" s="133" t="s">
        <v>286</v>
      </c>
      <c r="C6" s="132"/>
      <c r="D6" s="119">
        <f>SUM(D3:D5)</f>
        <v>24</v>
      </c>
      <c r="E6" s="86"/>
    </row>
    <row r="7" spans="1:5" x14ac:dyDescent="0.25">
      <c r="A7" s="86"/>
      <c r="B7" s="86"/>
      <c r="C7" s="86"/>
      <c r="D7" s="86"/>
      <c r="E7" s="86"/>
    </row>
    <row r="8" spans="1:5" x14ac:dyDescent="0.25">
      <c r="A8" s="86"/>
      <c r="B8" s="86"/>
      <c r="C8" s="86"/>
      <c r="D8" s="86"/>
      <c r="E8" s="86"/>
    </row>
    <row r="9" spans="1:5" x14ac:dyDescent="0.25">
      <c r="A9" s="86"/>
      <c r="B9" s="86"/>
      <c r="C9" s="86"/>
      <c r="D9" s="86"/>
      <c r="E9" s="86"/>
    </row>
    <row r="10" spans="1:5" x14ac:dyDescent="0.25">
      <c r="A10" s="86"/>
      <c r="B10" s="86"/>
      <c r="C10" s="86"/>
      <c r="D10" s="86"/>
      <c r="E10" s="86"/>
    </row>
    <row r="11" spans="1:5" x14ac:dyDescent="0.25">
      <c r="A11" s="86"/>
      <c r="B11" s="86"/>
      <c r="C11" s="86"/>
      <c r="D11" s="86"/>
      <c r="E11" s="86"/>
    </row>
    <row r="12" spans="1:5" x14ac:dyDescent="0.25">
      <c r="A12" s="86"/>
      <c r="B12" s="86"/>
      <c r="C12" s="86"/>
      <c r="D12" s="86"/>
      <c r="E12" s="86"/>
    </row>
    <row r="13" spans="1:5" x14ac:dyDescent="0.25">
      <c r="A13" s="86"/>
      <c r="B13" s="86"/>
      <c r="C13" s="86"/>
      <c r="D13" s="86"/>
      <c r="E13" s="86"/>
    </row>
    <row r="14" spans="1:5" x14ac:dyDescent="0.25">
      <c r="A14" s="86"/>
      <c r="B14" s="86"/>
      <c r="C14" s="86"/>
      <c r="D14" s="86"/>
      <c r="E14" s="86"/>
    </row>
    <row r="15" spans="1:5" x14ac:dyDescent="0.25">
      <c r="A15" s="86"/>
      <c r="B15" s="86"/>
      <c r="C15" s="86"/>
      <c r="D15" s="86"/>
      <c r="E15" s="86"/>
    </row>
    <row r="16" spans="1:5" x14ac:dyDescent="0.25">
      <c r="A16" s="86"/>
      <c r="B16" s="86"/>
      <c r="C16" s="86"/>
      <c r="D16" s="86"/>
      <c r="E16" s="86"/>
    </row>
    <row r="17" spans="1:5" x14ac:dyDescent="0.25">
      <c r="A17" s="86"/>
      <c r="B17" s="86"/>
      <c r="C17" s="86"/>
      <c r="D17" s="86"/>
      <c r="E17" s="86"/>
    </row>
    <row r="18" spans="1:5" x14ac:dyDescent="0.25">
      <c r="A18" s="86"/>
      <c r="B18" s="86"/>
      <c r="C18" s="86"/>
      <c r="D18" s="86"/>
      <c r="E18" s="86"/>
    </row>
    <row r="19" spans="1:5" x14ac:dyDescent="0.25">
      <c r="A19" s="86"/>
      <c r="B19" s="86"/>
      <c r="C19" s="86"/>
      <c r="D19" s="86"/>
      <c r="E19" s="86"/>
    </row>
    <row r="20" spans="1:5" x14ac:dyDescent="0.25">
      <c r="B20" s="86"/>
      <c r="C20" s="86"/>
      <c r="D20" s="86"/>
      <c r="E20" s="86"/>
    </row>
  </sheetData>
  <sheetProtection password="C5C7"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election activeCell="B9" sqref="B9"/>
    </sheetView>
  </sheetViews>
  <sheetFormatPr baseColWidth="10" defaultColWidth="11.42578125" defaultRowHeight="15" x14ac:dyDescent="0.25"/>
  <cols>
    <col min="1" max="1" width="11.42578125" style="87" customWidth="1"/>
    <col min="2" max="2" width="5.7109375" style="87" customWidth="1"/>
    <col min="3" max="3" width="6.85546875" style="87" customWidth="1"/>
    <col min="4" max="4" width="19.28515625" style="87" customWidth="1"/>
    <col min="5" max="5" width="4.140625" style="87" customWidth="1"/>
    <col min="6" max="6" width="19.7109375" style="87" customWidth="1"/>
    <col min="7" max="7" width="2" style="87" customWidth="1"/>
    <col min="8" max="8" width="19.7109375" style="87" customWidth="1"/>
    <col min="9" max="9" width="2" style="87" customWidth="1"/>
    <col min="10" max="10" width="19.7109375" style="87" customWidth="1"/>
    <col min="11" max="11" width="2.42578125" style="87" customWidth="1"/>
    <col min="12" max="12" width="19.7109375" style="87" customWidth="1"/>
    <col min="13" max="13" width="2.5703125" style="87" customWidth="1"/>
    <col min="14" max="14" width="19.7109375" style="87" customWidth="1"/>
    <col min="15" max="15" width="5.7109375" style="87" customWidth="1"/>
    <col min="16" max="16384" width="11.42578125" style="87"/>
  </cols>
  <sheetData>
    <row r="1" spans="2:18" ht="20.25" customHeight="1" x14ac:dyDescent="0.25"/>
    <row r="2" spans="2:18" ht="27" customHeight="1" x14ac:dyDescent="0.25">
      <c r="B2" s="215" t="s">
        <v>318</v>
      </c>
      <c r="C2" s="216"/>
      <c r="D2" s="216"/>
      <c r="E2" s="216"/>
      <c r="F2" s="216"/>
      <c r="G2" s="216"/>
      <c r="H2" s="216"/>
      <c r="I2" s="216"/>
      <c r="J2" s="216"/>
      <c r="K2" s="216"/>
      <c r="L2" s="216"/>
      <c r="M2" s="216"/>
      <c r="N2" s="216"/>
      <c r="O2" s="217"/>
      <c r="P2" s="115"/>
    </row>
    <row r="3" spans="2:18" ht="30" customHeight="1" x14ac:dyDescent="0.25">
      <c r="B3" s="218"/>
      <c r="C3" s="219"/>
      <c r="D3" s="219"/>
      <c r="E3" s="219"/>
      <c r="F3" s="219"/>
      <c r="G3" s="219"/>
      <c r="H3" s="219"/>
      <c r="I3" s="219"/>
      <c r="J3" s="219"/>
      <c r="K3" s="219"/>
      <c r="L3" s="219"/>
      <c r="M3" s="219"/>
      <c r="N3" s="219"/>
      <c r="O3" s="220"/>
      <c r="P3" s="115"/>
    </row>
    <row r="4" spans="2:18" ht="20.25" customHeight="1" x14ac:dyDescent="0.25">
      <c r="B4" s="89"/>
      <c r="C4" s="91"/>
      <c r="D4" s="91"/>
      <c r="E4" s="91"/>
      <c r="F4" s="91"/>
      <c r="G4" s="91"/>
      <c r="H4" s="91"/>
      <c r="I4" s="91"/>
      <c r="J4" s="91"/>
      <c r="K4" s="91"/>
      <c r="L4" s="91"/>
      <c r="M4" s="91"/>
      <c r="N4" s="91"/>
      <c r="O4" s="104"/>
      <c r="P4" s="89"/>
    </row>
    <row r="5" spans="2:18" x14ac:dyDescent="0.25">
      <c r="B5" s="89"/>
      <c r="C5" s="91"/>
      <c r="D5" s="90"/>
      <c r="E5" s="91"/>
      <c r="F5" s="90"/>
      <c r="G5" s="91"/>
      <c r="H5" s="90"/>
      <c r="I5" s="91"/>
      <c r="J5" s="90"/>
      <c r="K5" s="91"/>
      <c r="L5" s="90"/>
      <c r="M5" s="91"/>
      <c r="N5" s="90"/>
      <c r="O5" s="104"/>
      <c r="P5" s="89"/>
    </row>
    <row r="6" spans="2:18" ht="40.5" customHeight="1" x14ac:dyDescent="0.25">
      <c r="B6" s="89"/>
      <c r="C6" s="214" t="s">
        <v>301</v>
      </c>
      <c r="D6" s="92" t="str">
        <f>Datos!T2</f>
        <v>Casi seguro (5)</v>
      </c>
      <c r="E6" s="91"/>
      <c r="F6" s="93">
        <f>COUNTIFS(Mapa_Proceso!$Q$12:$Q$35,$D6,Mapa_Proceso!$R$12:$R$35,F$16)</f>
        <v>0</v>
      </c>
      <c r="G6" s="94"/>
      <c r="H6" s="93">
        <f>COUNTIFS(Mapa_Proceso!$Q$12:$Q$35,$D6,Mapa_Proceso!$R$12:$R$35,H$16)</f>
        <v>0</v>
      </c>
      <c r="I6" s="94"/>
      <c r="J6" s="95">
        <f>COUNTIFS(Mapa_Proceso!$Q$12:$Q$35,$D6,Mapa_Proceso!$R$12:$R$35,J$16)</f>
        <v>0</v>
      </c>
      <c r="K6" s="94"/>
      <c r="L6" s="95">
        <f>COUNTIFS(Mapa_Proceso!$Q$12:$Q$35,$D6,Mapa_Proceso!$R$12:$R$35,L$16)</f>
        <v>0</v>
      </c>
      <c r="M6" s="94"/>
      <c r="N6" s="95">
        <f>COUNTIFS(Mapa_Proceso!$Q$12:$Q$35,$D6,Mapa_Proceso!$R$12:$R$35,N$16)</f>
        <v>0</v>
      </c>
      <c r="O6" s="104"/>
      <c r="P6" s="89"/>
    </row>
    <row r="7" spans="2:18" ht="12" customHeight="1" x14ac:dyDescent="0.25">
      <c r="B7" s="89"/>
      <c r="C7" s="214"/>
      <c r="D7" s="96"/>
      <c r="E7" s="91"/>
      <c r="F7" s="97"/>
      <c r="G7" s="94"/>
      <c r="H7" s="97"/>
      <c r="I7" s="94"/>
      <c r="J7" s="97"/>
      <c r="K7" s="94"/>
      <c r="L7" s="97"/>
      <c r="M7" s="94"/>
      <c r="N7" s="97"/>
      <c r="O7" s="104"/>
      <c r="P7" s="89"/>
    </row>
    <row r="8" spans="2:18" ht="40.5" customHeight="1" x14ac:dyDescent="0.25">
      <c r="B8" s="89"/>
      <c r="C8" s="214"/>
      <c r="D8" s="92" t="str">
        <f>Datos!T3</f>
        <v>Probable (4)</v>
      </c>
      <c r="E8" s="91"/>
      <c r="F8" s="98">
        <f>COUNTIFS(Mapa_Proceso!$Q$12:$Q$35,$D8,Mapa_Proceso!$R$12:$R$35,F$16)</f>
        <v>0</v>
      </c>
      <c r="G8" s="94"/>
      <c r="H8" s="93">
        <f>COUNTIFS(Mapa_Proceso!$Q$12:$Q$35,$D8,Mapa_Proceso!$R$12:$R$35,H$16)</f>
        <v>0</v>
      </c>
      <c r="I8" s="94"/>
      <c r="J8" s="93">
        <f>COUNTIFS(Mapa_Proceso!$Q$12:$Q$35,$D8,Mapa_Proceso!$R$12:$R$35,J$16)</f>
        <v>0</v>
      </c>
      <c r="K8" s="94"/>
      <c r="L8" s="95">
        <f>COUNTIFS(Mapa_Proceso!$Q$12:$Q$35,$D8,Mapa_Proceso!$R$12:$R$35,L$16)</f>
        <v>0</v>
      </c>
      <c r="M8" s="94"/>
      <c r="N8" s="95">
        <f>COUNTIFS(Mapa_Proceso!$Q$12:$Q$35,$D8,Mapa_Proceso!$R$12:$R$35,N$16)</f>
        <v>0</v>
      </c>
      <c r="O8" s="104"/>
      <c r="P8" s="89"/>
    </row>
    <row r="9" spans="2:18" ht="11.25" customHeight="1" x14ac:dyDescent="0.25">
      <c r="B9" s="89"/>
      <c r="C9" s="214"/>
      <c r="D9" s="96"/>
      <c r="E9" s="91"/>
      <c r="F9" s="97"/>
      <c r="G9" s="94"/>
      <c r="H9" s="97"/>
      <c r="I9" s="94"/>
      <c r="J9" s="97"/>
      <c r="K9" s="94"/>
      <c r="L9" s="97"/>
      <c r="M9" s="94"/>
      <c r="N9" s="97"/>
      <c r="O9" s="104"/>
      <c r="P9" s="89"/>
    </row>
    <row r="10" spans="2:18" ht="40.5" customHeight="1" x14ac:dyDescent="0.25">
      <c r="B10" s="89"/>
      <c r="C10" s="214"/>
      <c r="D10" s="92" t="str">
        <f>Datos!T4</f>
        <v>Posible (3)</v>
      </c>
      <c r="E10" s="91"/>
      <c r="F10" s="99">
        <f>COUNTIFS(Mapa_Proceso!$Q$12:$Q$35,$D10,Mapa_Proceso!$R$12:$R$35,F$16)</f>
        <v>0</v>
      </c>
      <c r="G10" s="94"/>
      <c r="H10" s="98">
        <f>COUNTIFS(Mapa_Proceso!$Q$12:$Q$35,$D10,Mapa_Proceso!$R$12:$R$35,H$16)</f>
        <v>0</v>
      </c>
      <c r="I10" s="94"/>
      <c r="J10" s="93">
        <f>COUNTIFS(Mapa_Proceso!$Q$12:$Q$35,$D10,Mapa_Proceso!$R$12:$R$35,J$16)</f>
        <v>0</v>
      </c>
      <c r="K10" s="94"/>
      <c r="L10" s="95">
        <f>COUNTIFS(Mapa_Proceso!$Q$12:$Q$35,$D10,Mapa_Proceso!$R$12:$R$35,L$16)</f>
        <v>0</v>
      </c>
      <c r="M10" s="94"/>
      <c r="N10" s="95">
        <f>COUNTIFS(Mapa_Proceso!$Q$12:$Q$35,$D10,Mapa_Proceso!$R$12:$R$35,N$16)</f>
        <v>0</v>
      </c>
      <c r="O10" s="104"/>
      <c r="P10" s="89"/>
      <c r="R10" s="127"/>
    </row>
    <row r="11" spans="2:18" ht="9" customHeight="1" x14ac:dyDescent="0.25">
      <c r="B11" s="89"/>
      <c r="C11" s="214"/>
      <c r="D11" s="96"/>
      <c r="E11" s="91"/>
      <c r="F11" s="97"/>
      <c r="G11" s="94"/>
      <c r="H11" s="97"/>
      <c r="I11" s="94"/>
      <c r="J11" s="97"/>
      <c r="K11" s="94"/>
      <c r="L11" s="97"/>
      <c r="M11" s="94"/>
      <c r="N11" s="97"/>
      <c r="O11" s="104"/>
      <c r="P11" s="89"/>
    </row>
    <row r="12" spans="2:18" ht="40.5" customHeight="1" x14ac:dyDescent="0.25">
      <c r="B12" s="89"/>
      <c r="C12" s="214"/>
      <c r="D12" s="92" t="str">
        <f>Datos!T5</f>
        <v>Improbable (2)</v>
      </c>
      <c r="E12" s="91"/>
      <c r="F12" s="99">
        <f>COUNTIFS(Mapa_Proceso!$Q$12:$Q$35,$D12,Mapa_Proceso!$R$12:$R$35,F$16)</f>
        <v>0</v>
      </c>
      <c r="G12" s="94"/>
      <c r="H12" s="99">
        <f>COUNTIFS(Mapa_Proceso!$Q$12:$Q$35,$D12,Mapa_Proceso!$R$12:$R$35,H$16)</f>
        <v>0</v>
      </c>
      <c r="I12" s="94"/>
      <c r="J12" s="98">
        <f>COUNTIFS(Mapa_Proceso!$Q$12:$Q$35,$D12,Mapa_Proceso!$R$12:$R$35,J$16)</f>
        <v>0</v>
      </c>
      <c r="K12" s="94"/>
      <c r="L12" s="93">
        <f>COUNTIFS(Mapa_Proceso!$Q$12:$Q$35,$D12,Mapa_Proceso!$R$12:$R$35,L$16)</f>
        <v>0</v>
      </c>
      <c r="M12" s="94"/>
      <c r="N12" s="95">
        <f>COUNTIFS(Mapa_Proceso!$Q$12:$Q$35,$D12,Mapa_Proceso!$R$12:$R$35,N$16)</f>
        <v>0</v>
      </c>
      <c r="O12" s="104"/>
      <c r="P12" s="89"/>
      <c r="R12" s="128"/>
    </row>
    <row r="13" spans="2:18" ht="9.75" customHeight="1" x14ac:dyDescent="0.25">
      <c r="B13" s="89"/>
      <c r="C13" s="214"/>
      <c r="D13" s="96"/>
      <c r="E13" s="91"/>
      <c r="F13" s="97"/>
      <c r="G13" s="94"/>
      <c r="H13" s="97"/>
      <c r="I13" s="94"/>
      <c r="J13" s="97"/>
      <c r="K13" s="94"/>
      <c r="L13" s="97"/>
      <c r="M13" s="94"/>
      <c r="N13" s="97"/>
      <c r="O13" s="104"/>
      <c r="P13" s="89"/>
    </row>
    <row r="14" spans="2:18" ht="40.5" customHeight="1" x14ac:dyDescent="0.25">
      <c r="B14" s="89"/>
      <c r="C14" s="214"/>
      <c r="D14" s="92" t="s">
        <v>144</v>
      </c>
      <c r="E14" s="91"/>
      <c r="F14" s="99">
        <f>COUNTIFS(Mapa_Proceso!$Q$12:$Q$35,$D14,Mapa_Proceso!$R$12:$R$35,F$16)</f>
        <v>0</v>
      </c>
      <c r="G14" s="94"/>
      <c r="H14" s="99">
        <f>COUNTIFS(Mapa_Proceso!$Q$12:$Q$35,$D14,Mapa_Proceso!$R$12:$R$35,H$16)</f>
        <v>0</v>
      </c>
      <c r="I14" s="94"/>
      <c r="J14" s="98">
        <f>COUNTIFS(Mapa_Proceso!$Q$12:$Q$35,$D14,Mapa_Proceso!$R$12:$R$35,J$16)</f>
        <v>4</v>
      </c>
      <c r="K14" s="94"/>
      <c r="L14" s="93">
        <f>COUNTIFS(Mapa_Proceso!$Q$12:$Q$35,$D14,Mapa_Proceso!$R$12:$R$35,L$16)</f>
        <v>12</v>
      </c>
      <c r="M14" s="94"/>
      <c r="N14" s="95">
        <f>COUNTIFS(Mapa_Proceso!$Q$12:$Q$35,$D14,Mapa_Proceso!$R$12:$R$35,N$16)</f>
        <v>8</v>
      </c>
      <c r="O14" s="104"/>
      <c r="P14" s="89"/>
    </row>
    <row r="15" spans="2:18" ht="27.75" customHeight="1" x14ac:dyDescent="0.25">
      <c r="B15" s="89"/>
      <c r="C15" s="91"/>
      <c r="D15" s="90"/>
      <c r="E15" s="91"/>
      <c r="F15" s="90"/>
      <c r="G15" s="91"/>
      <c r="H15" s="90"/>
      <c r="I15" s="91"/>
      <c r="J15" s="90"/>
      <c r="K15" s="91"/>
      <c r="L15" s="90"/>
      <c r="M15" s="91"/>
      <c r="N15" s="90"/>
      <c r="O15" s="104"/>
      <c r="P15" s="89"/>
    </row>
    <row r="16" spans="2:18" ht="41.25" customHeight="1" x14ac:dyDescent="0.25">
      <c r="B16" s="89"/>
      <c r="C16" s="91"/>
      <c r="D16" s="91"/>
      <c r="E16" s="91"/>
      <c r="F16" s="92" t="str">
        <f>Datos!U6</f>
        <v>Insignificante (1)</v>
      </c>
      <c r="G16" s="100"/>
      <c r="H16" s="92" t="str">
        <f>Datos!U5</f>
        <v>Menor (2)</v>
      </c>
      <c r="I16" s="100"/>
      <c r="J16" s="92" t="str">
        <f>Datos!U4</f>
        <v>Moderado (3)</v>
      </c>
      <c r="K16" s="100"/>
      <c r="L16" s="92" t="str">
        <f>Datos!U3</f>
        <v>Mayor (4)</v>
      </c>
      <c r="M16" s="100"/>
      <c r="N16" s="92" t="str">
        <f>Datos!U2</f>
        <v>Catastrófico (5)</v>
      </c>
      <c r="O16" s="104"/>
      <c r="P16" s="89"/>
    </row>
    <row r="17" spans="2:16" ht="41.25" customHeight="1" x14ac:dyDescent="0.25">
      <c r="B17" s="89"/>
      <c r="C17" s="91"/>
      <c r="D17" s="91"/>
      <c r="E17" s="91"/>
      <c r="F17" s="101"/>
      <c r="G17" s="102"/>
      <c r="H17" s="101"/>
      <c r="I17" s="102"/>
      <c r="J17" s="103" t="s">
        <v>300</v>
      </c>
      <c r="K17" s="102"/>
      <c r="L17" s="101"/>
      <c r="M17" s="102"/>
      <c r="N17" s="101"/>
      <c r="O17" s="104"/>
      <c r="P17" s="89"/>
    </row>
    <row r="18" spans="2:16" ht="18" customHeight="1" x14ac:dyDescent="0.25">
      <c r="B18" s="89"/>
      <c r="C18" s="91"/>
      <c r="D18" s="91"/>
      <c r="E18" s="91"/>
      <c r="F18" s="91"/>
      <c r="G18" s="91"/>
      <c r="H18" s="91"/>
      <c r="I18" s="91"/>
      <c r="J18" s="91"/>
      <c r="K18" s="91"/>
      <c r="L18" s="91"/>
      <c r="M18" s="91"/>
      <c r="N18" s="91"/>
      <c r="O18" s="104"/>
      <c r="P18" s="89"/>
    </row>
    <row r="19" spans="2:16" ht="26.25" x14ac:dyDescent="0.25">
      <c r="B19" s="89"/>
      <c r="C19" s="91"/>
      <c r="D19" s="103" t="s">
        <v>234</v>
      </c>
      <c r="E19" s="91"/>
      <c r="F19" s="105">
        <f>F10+F12+F14+H12+H14</f>
        <v>0</v>
      </c>
      <c r="G19" s="94"/>
      <c r="H19" s="105">
        <f>F8+H10+J12+J14</f>
        <v>4</v>
      </c>
      <c r="I19" s="94"/>
      <c r="J19" s="105">
        <f>F6+H6+H8+J8+J10+L12+L14</f>
        <v>12</v>
      </c>
      <c r="K19" s="94"/>
      <c r="L19" s="105">
        <f>J6+L6+N6+L8+N8+L10+N10+N12+N14</f>
        <v>8</v>
      </c>
      <c r="M19" s="102"/>
      <c r="N19" s="102"/>
      <c r="O19" s="104"/>
      <c r="P19" s="89"/>
    </row>
    <row r="20" spans="2:16" ht="26.25" customHeight="1" x14ac:dyDescent="0.3">
      <c r="B20" s="89"/>
      <c r="C20" s="91"/>
      <c r="D20" s="106">
        <f>SUM(F6:N14)</f>
        <v>24</v>
      </c>
      <c r="E20" s="91"/>
      <c r="F20" s="107" t="s">
        <v>302</v>
      </c>
      <c r="G20" s="108"/>
      <c r="H20" s="109" t="s">
        <v>86</v>
      </c>
      <c r="I20" s="108"/>
      <c r="J20" s="110" t="s">
        <v>303</v>
      </c>
      <c r="K20" s="108"/>
      <c r="L20" s="111" t="s">
        <v>304</v>
      </c>
      <c r="M20" s="91"/>
      <c r="N20" s="91"/>
      <c r="O20" s="104"/>
      <c r="P20" s="89"/>
    </row>
    <row r="21" spans="2:16" x14ac:dyDescent="0.25">
      <c r="B21" s="112"/>
      <c r="C21" s="113"/>
      <c r="D21" s="113"/>
      <c r="E21" s="113"/>
      <c r="F21" s="113"/>
      <c r="G21" s="113"/>
      <c r="H21" s="113"/>
      <c r="I21" s="113"/>
      <c r="J21" s="113"/>
      <c r="K21" s="113"/>
      <c r="L21" s="113"/>
      <c r="M21" s="113"/>
      <c r="N21" s="113"/>
      <c r="O21" s="114"/>
      <c r="P21" s="89"/>
    </row>
  </sheetData>
  <sheetProtection password="C5C7" sheet="1" objects="1" scenarios="1"/>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heetViews>
  <sheetFormatPr baseColWidth="10" defaultRowHeight="15" x14ac:dyDescent="0.25"/>
  <cols>
    <col min="1" max="1" width="64" customWidth="1"/>
    <col min="2" max="2" width="72.42578125" customWidth="1"/>
  </cols>
  <sheetData>
    <row r="1" spans="1:2" x14ac:dyDescent="0.25">
      <c r="A1" s="6" t="s">
        <v>2</v>
      </c>
      <c r="B1" s="79" t="s">
        <v>283</v>
      </c>
    </row>
    <row r="2" spans="1:2" x14ac:dyDescent="0.25">
      <c r="A2" s="18" t="s">
        <v>147</v>
      </c>
      <c r="B2" t="s">
        <v>265</v>
      </c>
    </row>
    <row r="3" spans="1:2" x14ac:dyDescent="0.25">
      <c r="A3" s="18" t="s">
        <v>90</v>
      </c>
      <c r="B3" t="s">
        <v>266</v>
      </c>
    </row>
    <row r="4" spans="1:2" x14ac:dyDescent="0.25">
      <c r="A4" s="18" t="s">
        <v>216</v>
      </c>
      <c r="B4" t="s">
        <v>267</v>
      </c>
    </row>
    <row r="5" spans="1:2" x14ac:dyDescent="0.25">
      <c r="A5" s="18" t="s">
        <v>201</v>
      </c>
      <c r="B5" t="s">
        <v>267</v>
      </c>
    </row>
    <row r="6" spans="1:2" x14ac:dyDescent="0.25">
      <c r="A6" s="18" t="s">
        <v>169</v>
      </c>
      <c r="B6" t="s">
        <v>268</v>
      </c>
    </row>
    <row r="7" spans="1:2" ht="25.5" x14ac:dyDescent="0.25">
      <c r="A7" s="18" t="s">
        <v>186</v>
      </c>
      <c r="B7" t="s">
        <v>268</v>
      </c>
    </row>
    <row r="8" spans="1:2" x14ac:dyDescent="0.25">
      <c r="A8" s="18" t="s">
        <v>209</v>
      </c>
      <c r="B8" t="s">
        <v>269</v>
      </c>
    </row>
    <row r="9" spans="1:2" x14ac:dyDescent="0.25">
      <c r="A9" s="18" t="s">
        <v>182</v>
      </c>
      <c r="B9" t="s">
        <v>270</v>
      </c>
    </row>
    <row r="10" spans="1:2" x14ac:dyDescent="0.25">
      <c r="A10" s="18" t="s">
        <v>159</v>
      </c>
      <c r="B10" t="s">
        <v>271</v>
      </c>
    </row>
    <row r="11" spans="1:2" ht="25.5" x14ac:dyDescent="0.25">
      <c r="A11" s="18" t="s">
        <v>189</v>
      </c>
      <c r="B11" t="s">
        <v>272</v>
      </c>
    </row>
    <row r="12" spans="1:2" x14ac:dyDescent="0.25">
      <c r="A12" s="18" t="s">
        <v>225</v>
      </c>
      <c r="B12" t="s">
        <v>273</v>
      </c>
    </row>
    <row r="13" spans="1:2" x14ac:dyDescent="0.25">
      <c r="A13" s="18" t="s">
        <v>36</v>
      </c>
      <c r="B13" t="s">
        <v>274</v>
      </c>
    </row>
    <row r="14" spans="1:2" ht="38.25" x14ac:dyDescent="0.25">
      <c r="A14" s="18" t="s">
        <v>65</v>
      </c>
      <c r="B14" t="s">
        <v>275</v>
      </c>
    </row>
    <row r="15" spans="1:2" x14ac:dyDescent="0.25">
      <c r="A15" s="18" t="s">
        <v>193</v>
      </c>
      <c r="B15" t="s">
        <v>276</v>
      </c>
    </row>
    <row r="16" spans="1:2" x14ac:dyDescent="0.25">
      <c r="A16" s="18" t="s">
        <v>112</v>
      </c>
      <c r="B16" t="s">
        <v>277</v>
      </c>
    </row>
    <row r="17" spans="1:2" x14ac:dyDescent="0.25">
      <c r="A17" s="18" t="s">
        <v>219</v>
      </c>
      <c r="B17" t="s">
        <v>278</v>
      </c>
    </row>
    <row r="18" spans="1:2" x14ac:dyDescent="0.25">
      <c r="A18" s="18" t="s">
        <v>197</v>
      </c>
      <c r="B18" t="s">
        <v>279</v>
      </c>
    </row>
    <row r="19" spans="1:2" x14ac:dyDescent="0.25">
      <c r="A19" s="18" t="s">
        <v>213</v>
      </c>
      <c r="B19" t="s">
        <v>279</v>
      </c>
    </row>
    <row r="20" spans="1:2" x14ac:dyDescent="0.25">
      <c r="A20" s="18" t="s">
        <v>205</v>
      </c>
      <c r="B20" t="s">
        <v>279</v>
      </c>
    </row>
    <row r="21" spans="1:2" x14ac:dyDescent="0.25">
      <c r="A21" s="18" t="s">
        <v>222</v>
      </c>
      <c r="B21" t="s">
        <v>280</v>
      </c>
    </row>
    <row r="22" spans="1:2" x14ac:dyDescent="0.25">
      <c r="A22" s="18" t="s">
        <v>176</v>
      </c>
      <c r="B22" t="s">
        <v>281</v>
      </c>
    </row>
    <row r="23" spans="1:2" x14ac:dyDescent="0.25">
      <c r="A23" s="18" t="s">
        <v>130</v>
      </c>
      <c r="B23" t="s">
        <v>282</v>
      </c>
    </row>
    <row r="24" spans="1:2" x14ac:dyDescent="0.25">
      <c r="A24" s="18" t="s">
        <v>319</v>
      </c>
      <c r="B24" t="s">
        <v>321</v>
      </c>
    </row>
    <row r="25" spans="1:2" ht="25.5" x14ac:dyDescent="0.25">
      <c r="A25" s="18" t="s">
        <v>320</v>
      </c>
      <c r="B25" t="s">
        <v>265</v>
      </c>
    </row>
  </sheetData>
  <sheetProtection password="C5C7" sheet="1" objects="1" scenarios="1"/>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8" sqref="A8"/>
    </sheetView>
  </sheetViews>
  <sheetFormatPr baseColWidth="10" defaultColWidth="11.42578125" defaultRowHeight="15" x14ac:dyDescent="0.25"/>
  <cols>
    <col min="1" max="1" width="18.42578125" style="87" bestFit="1" customWidth="1"/>
    <col min="2" max="2" width="56.5703125" style="87" bestFit="1" customWidth="1"/>
    <col min="3" max="3" width="16.7109375" style="87" bestFit="1" customWidth="1"/>
    <col min="4" max="4" width="23.140625" style="87" bestFit="1" customWidth="1"/>
    <col min="5" max="16384" width="11.42578125" style="87"/>
  </cols>
  <sheetData>
    <row r="3" spans="1:3" x14ac:dyDescent="0.25">
      <c r="A3" s="116" t="s">
        <v>261</v>
      </c>
      <c r="B3"/>
      <c r="C3"/>
    </row>
    <row r="4" spans="1:3" x14ac:dyDescent="0.25">
      <c r="A4" s="87" t="s">
        <v>64</v>
      </c>
      <c r="B4"/>
      <c r="C4"/>
    </row>
    <row r="5" spans="1:3" x14ac:dyDescent="0.25">
      <c r="A5" s="87" t="s">
        <v>262</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DF9-B9DD-4F1F-A2C3-27B636682E99}">
  <sheetPr codeName="Hoja3"/>
  <dimension ref="A1:B14"/>
  <sheetViews>
    <sheetView showGridLines="0" workbookViewId="0">
      <selection activeCell="B9" sqref="B9:B14"/>
    </sheetView>
  </sheetViews>
  <sheetFormatPr baseColWidth="10" defaultColWidth="11.42578125" defaultRowHeight="15" x14ac:dyDescent="0.25"/>
  <cols>
    <col min="1" max="1" width="22.5703125" style="87" customWidth="1"/>
    <col min="2" max="2" width="4.28515625" style="87" customWidth="1"/>
    <col min="3" max="3" width="11.85546875" style="87" customWidth="1"/>
    <col min="4" max="4" width="21.140625" style="87" customWidth="1"/>
    <col min="5" max="16384" width="11.42578125" style="87"/>
  </cols>
  <sheetData>
    <row r="1" spans="1:2" x14ac:dyDescent="0.25">
      <c r="A1" s="13" t="s">
        <v>20</v>
      </c>
    </row>
    <row r="2" spans="1:2" x14ac:dyDescent="0.25">
      <c r="A2" s="27" t="s">
        <v>52</v>
      </c>
    </row>
    <row r="3" spans="1:2" x14ac:dyDescent="0.25">
      <c r="A3" s="27" t="s">
        <v>79</v>
      </c>
    </row>
    <row r="4" spans="1:2" x14ac:dyDescent="0.25">
      <c r="A4" s="27" t="s">
        <v>104</v>
      </c>
    </row>
    <row r="5" spans="1:2" x14ac:dyDescent="0.25">
      <c r="A5" s="27" t="s">
        <v>125</v>
      </c>
    </row>
    <row r="6" spans="1:2" x14ac:dyDescent="0.25">
      <c r="A6" s="27" t="s">
        <v>145</v>
      </c>
    </row>
    <row r="9" spans="1:2" x14ac:dyDescent="0.25">
      <c r="A9" s="87" t="s">
        <v>293</v>
      </c>
      <c r="B9" s="87" t="e">
        <f>COUNTIF(Mapa_Proceso!#REF!,Perpectivas!$A$3)+COUNTIF(Mapa_Proceso!#REF!,Perpectivas!$A$4)+COUNTIF(Mapa_Proceso!#REF!,Perpectivas!$A$2)</f>
        <v>#REF!</v>
      </c>
    </row>
    <row r="10" spans="1:2" x14ac:dyDescent="0.25">
      <c r="A10" s="87" t="s">
        <v>136</v>
      </c>
      <c r="B10" s="87" t="e">
        <f>COUNTIF(Mapa_Proceso!#REF!,Perpectivas!$A$3)+COUNTIF(Mapa_Proceso!#REF!,Perpectivas!$A$4)+COUNTIF(Mapa_Proceso!#REF!,Perpectivas!$A$2)</f>
        <v>#REF!</v>
      </c>
    </row>
    <row r="11" spans="1:2" x14ac:dyDescent="0.25">
      <c r="A11" s="87" t="s">
        <v>70</v>
      </c>
      <c r="B11" s="87" t="e">
        <f>COUNTIF(Mapa_Proceso!#REF!,Perpectivas!$A$3)+COUNTIF(Mapa_Proceso!#REF!,Perpectivas!$A$4)+COUNTIF(Mapa_Proceso!#REF!,Perpectivas!$A$2)</f>
        <v>#REF!</v>
      </c>
    </row>
    <row r="12" spans="1:2" x14ac:dyDescent="0.25">
      <c r="A12" s="87" t="s">
        <v>292</v>
      </c>
      <c r="B12" s="87" t="e">
        <f>COUNTIF(Mapa_Proceso!#REF!,Perpectivas!$A$3)+COUNTIF(Mapa_Proceso!#REF!,Perpectivas!$A$4)+COUNTIF(Mapa_Proceso!#REF!,Perpectivas!$A$2)</f>
        <v>#REF!</v>
      </c>
    </row>
    <row r="13" spans="1:2" x14ac:dyDescent="0.25">
      <c r="A13" s="87" t="s">
        <v>291</v>
      </c>
      <c r="B13" s="87" t="e">
        <f>COUNTIF(Mapa_Proceso!#REF!,Perpectivas!$A$3)+COUNTIF(Mapa_Proceso!#REF!,Perpectivas!$A$4)+COUNTIF(Mapa_Proceso!#REF!,Perpectivas!$A$2)</f>
        <v>#REF!</v>
      </c>
    </row>
    <row r="14" spans="1:2" x14ac:dyDescent="0.25">
      <c r="A14" s="87" t="s">
        <v>152</v>
      </c>
      <c r="B14" s="87" t="e">
        <f>COUNTIF(Mapa_Proceso!#REF!,Perpectivas!$A$3)+COUNTIF(Mapa_Proceso!#REF!,Perpectivas!$A$4)+COUNTIF(Mapa_Proceso!#REF!,Perpectivas!$A$2)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8115-527E-4A7F-98AA-C24388A84120}">
  <sheetPr codeName="Hoja39"/>
  <dimension ref="A2:X34"/>
  <sheetViews>
    <sheetView topLeftCell="A25" workbookViewId="0">
      <selection activeCell="C32" sqref="C32:C41"/>
    </sheetView>
  </sheetViews>
  <sheetFormatPr baseColWidth="10" defaultRowHeight="15" x14ac:dyDescent="0.25"/>
  <cols>
    <col min="1" max="1" width="17.5703125" bestFit="1" customWidth="1"/>
    <col min="2" max="2" width="22.42578125" bestFit="1" customWidth="1"/>
    <col min="3" max="3" width="9.5703125" bestFit="1" customWidth="1"/>
    <col min="4" max="4" width="13.140625" bestFit="1" customWidth="1"/>
    <col min="5" max="5" width="12.5703125" bestFit="1" customWidth="1"/>
    <col min="6" max="6" width="13.140625" bestFit="1" customWidth="1"/>
    <col min="7" max="8" width="12.5703125" bestFit="1" customWidth="1"/>
    <col min="9" max="9" width="12.28515625" bestFit="1" customWidth="1"/>
    <col min="10"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305</v>
      </c>
    </row>
    <row r="3" spans="1:8" x14ac:dyDescent="0.25">
      <c r="B3" s="76" t="s">
        <v>263</v>
      </c>
    </row>
    <row r="4" spans="1:8" x14ac:dyDescent="0.25">
      <c r="A4" s="76" t="s">
        <v>261</v>
      </c>
      <c r="B4" t="s">
        <v>52</v>
      </c>
      <c r="C4" t="s">
        <v>79</v>
      </c>
      <c r="D4" t="s">
        <v>104</v>
      </c>
      <c r="E4" t="s">
        <v>262</v>
      </c>
    </row>
    <row r="5" spans="1:8" x14ac:dyDescent="0.25">
      <c r="A5" s="77" t="s">
        <v>144</v>
      </c>
    </row>
    <row r="6" spans="1:8" x14ac:dyDescent="0.25">
      <c r="A6" s="77" t="s">
        <v>262</v>
      </c>
    </row>
    <row r="13" spans="1:8" x14ac:dyDescent="0.25">
      <c r="A13" s="77"/>
      <c r="B13" s="78"/>
      <c r="C13" s="78"/>
      <c r="D13" s="78"/>
      <c r="E13" s="78"/>
      <c r="F13" s="78"/>
      <c r="G13" s="78"/>
      <c r="H13" s="78"/>
    </row>
    <row r="14" spans="1:8" x14ac:dyDescent="0.25">
      <c r="A14" s="77"/>
      <c r="B14" s="78"/>
      <c r="C14" s="78"/>
      <c r="D14" s="78"/>
      <c r="E14" s="78"/>
      <c r="F14" s="78"/>
      <c r="G14" s="78"/>
      <c r="H14" s="78"/>
    </row>
    <row r="18" spans="1:24" x14ac:dyDescent="0.25">
      <c r="A18" t="s">
        <v>306</v>
      </c>
    </row>
    <row r="19" spans="1:24" x14ac:dyDescent="0.25">
      <c r="B19" s="76" t="s">
        <v>263</v>
      </c>
    </row>
    <row r="20" spans="1:24" x14ac:dyDescent="0.25">
      <c r="A20" s="76" t="s">
        <v>261</v>
      </c>
      <c r="B20" t="s">
        <v>52</v>
      </c>
      <c r="C20" t="s">
        <v>79</v>
      </c>
      <c r="D20" t="s">
        <v>104</v>
      </c>
      <c r="E20" t="s">
        <v>262</v>
      </c>
    </row>
    <row r="21" spans="1:24" x14ac:dyDescent="0.25">
      <c r="A21" s="77" t="s">
        <v>144</v>
      </c>
    </row>
    <row r="22" spans="1:24" x14ac:dyDescent="0.25">
      <c r="A22" s="77" t="s">
        <v>262</v>
      </c>
    </row>
    <row r="31" spans="1:24" x14ac:dyDescent="0.25">
      <c r="A31" s="76" t="s">
        <v>296</v>
      </c>
      <c r="B31" s="76" t="s">
        <v>299</v>
      </c>
    </row>
    <row r="32" spans="1:24" x14ac:dyDescent="0.25">
      <c r="A32" t="s">
        <v>81</v>
      </c>
      <c r="B32" t="s">
        <v>81</v>
      </c>
      <c r="K32" s="76"/>
      <c r="L32" s="76"/>
      <c r="M32" s="76"/>
      <c r="N32" s="76"/>
      <c r="O32" s="76"/>
      <c r="P32" s="76"/>
      <c r="Q32" s="76"/>
      <c r="R32" s="76"/>
      <c r="S32" s="76"/>
      <c r="T32" s="76"/>
      <c r="U32" s="76"/>
      <c r="V32" s="76"/>
      <c r="W32" s="76"/>
      <c r="X32" s="76"/>
    </row>
    <row r="33" spans="1:2" x14ac:dyDescent="0.25">
      <c r="A33" t="s">
        <v>54</v>
      </c>
      <c r="B33" t="s">
        <v>54</v>
      </c>
    </row>
    <row r="34" spans="1:2" x14ac:dyDescent="0.25">
      <c r="A34" t="s">
        <v>105</v>
      </c>
      <c r="B34"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D9B-CA25-43A9-B719-6A16197D2313}">
  <sheetPr codeName="Hoja4"/>
  <dimension ref="A3:C12"/>
  <sheetViews>
    <sheetView workbookViewId="0">
      <selection activeCell="B4" sqref="B4"/>
    </sheetView>
  </sheetViews>
  <sheetFormatPr baseColWidth="10" defaultRowHeight="15" x14ac:dyDescent="0.25"/>
  <cols>
    <col min="1" max="1" width="17.5703125" bestFit="1" customWidth="1"/>
    <col min="2" max="2" width="22.7109375" bestFit="1" customWidth="1"/>
    <col min="3" max="3" width="16.7109375" bestFit="1" customWidth="1"/>
  </cols>
  <sheetData>
    <row r="3" spans="1:3" x14ac:dyDescent="0.25">
      <c r="A3" s="76" t="s">
        <v>261</v>
      </c>
      <c r="B3" s="76" t="s">
        <v>290</v>
      </c>
      <c r="C3" t="s">
        <v>264</v>
      </c>
    </row>
    <row r="4" spans="1:3" x14ac:dyDescent="0.25">
      <c r="A4" s="77" t="s">
        <v>81</v>
      </c>
      <c r="B4" s="77" t="s">
        <v>110</v>
      </c>
      <c r="C4" s="78">
        <v>1</v>
      </c>
    </row>
    <row r="5" spans="1:3" x14ac:dyDescent="0.25">
      <c r="B5" s="77" t="s">
        <v>61</v>
      </c>
      <c r="C5" s="78">
        <v>17</v>
      </c>
    </row>
    <row r="6" spans="1:3" x14ac:dyDescent="0.25">
      <c r="B6" s="77" t="s">
        <v>86</v>
      </c>
      <c r="C6" s="78">
        <v>1</v>
      </c>
    </row>
    <row r="7" spans="1:3" x14ac:dyDescent="0.25">
      <c r="A7" s="77" t="s">
        <v>126</v>
      </c>
      <c r="B7" s="77" t="s">
        <v>61</v>
      </c>
      <c r="C7" s="78">
        <v>57</v>
      </c>
    </row>
    <row r="8" spans="1:3" x14ac:dyDescent="0.25">
      <c r="B8" s="77" t="s">
        <v>86</v>
      </c>
      <c r="C8" s="78">
        <v>2</v>
      </c>
    </row>
    <row r="9" spans="1:3" x14ac:dyDescent="0.25">
      <c r="A9" s="77" t="s">
        <v>54</v>
      </c>
      <c r="B9" s="77" t="s">
        <v>61</v>
      </c>
      <c r="C9" s="78">
        <v>7</v>
      </c>
    </row>
    <row r="10" spans="1:3" x14ac:dyDescent="0.25">
      <c r="A10" s="77" t="s">
        <v>105</v>
      </c>
      <c r="B10" s="77" t="s">
        <v>61</v>
      </c>
      <c r="C10" s="78">
        <v>17</v>
      </c>
    </row>
    <row r="11" spans="1:3" x14ac:dyDescent="0.25">
      <c r="B11" s="77" t="s">
        <v>86</v>
      </c>
      <c r="C11" s="78">
        <v>3</v>
      </c>
    </row>
    <row r="12" spans="1:3" x14ac:dyDescent="0.25">
      <c r="A12" s="77" t="s">
        <v>262</v>
      </c>
      <c r="C12" s="78">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BZ35"/>
  <sheetViews>
    <sheetView showGridLines="0" tabSelected="1" view="pageBreakPreview" zoomScale="60" zoomScaleNormal="60" workbookViewId="0">
      <selection sqref="A1:AH1"/>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15.7109375" style="2" customWidth="1"/>
    <col min="5" max="5" width="15.42578125" style="2" customWidth="1"/>
    <col min="6" max="8" width="41" style="2" customWidth="1"/>
    <col min="9" max="9" width="44.85546875" style="2" customWidth="1"/>
    <col min="10" max="12" width="50.7109375" style="2" customWidth="1"/>
    <col min="13" max="14" width="5.28515625" style="2" customWidth="1"/>
    <col min="15" max="15" width="18.85546875" style="2" customWidth="1"/>
    <col min="16" max="16" width="31.140625" style="2" customWidth="1"/>
    <col min="17" max="18" width="5.28515625" style="2" customWidth="1"/>
    <col min="19" max="34" width="32.140625" style="2" customWidth="1"/>
    <col min="35" max="35" width="14.7109375" style="2" customWidth="1"/>
    <col min="36" max="36" width="23.42578125" style="2" customWidth="1"/>
    <col min="37" max="37" width="31.42578125" style="2" customWidth="1"/>
    <col min="38" max="38" width="14.7109375" style="2" customWidth="1"/>
    <col min="39" max="39" width="23.42578125" style="2" customWidth="1"/>
    <col min="40" max="40" width="31.42578125" style="2" customWidth="1"/>
    <col min="41" max="41" width="14.7109375" style="2" customWidth="1"/>
    <col min="42" max="42" width="23.42578125" style="2" customWidth="1"/>
    <col min="43" max="43" width="31.42578125" style="2" customWidth="1"/>
    <col min="44" max="44" width="14.7109375" style="2" customWidth="1"/>
    <col min="45" max="45" width="23.42578125" style="2" customWidth="1"/>
    <col min="46" max="46" width="31.4257812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2" width="11.42578125" style="2" customWidth="1"/>
    <col min="73" max="73" width="16.140625" style="2" bestFit="1" customWidth="1"/>
    <col min="74" max="74" width="20.7109375" style="2" bestFit="1" customWidth="1"/>
    <col min="75" max="75" width="17" style="2" customWidth="1"/>
    <col min="76" max="76" width="22.85546875" style="2" customWidth="1"/>
    <col min="77" max="77" width="20.28515625" style="2" customWidth="1"/>
    <col min="78" max="82" width="11.42578125" style="2" customWidth="1"/>
    <col min="83" max="16384" width="11.42578125" style="2"/>
  </cols>
  <sheetData>
    <row r="1" spans="1:78" ht="81" customHeight="1" x14ac:dyDescent="0.2">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BU1" s="159">
        <v>44470</v>
      </c>
      <c r="BV1" s="160">
        <v>44286</v>
      </c>
      <c r="BW1" s="160">
        <v>44377</v>
      </c>
      <c r="BX1" s="160">
        <v>44469</v>
      </c>
      <c r="BY1" s="160">
        <v>44561</v>
      </c>
    </row>
    <row r="2" spans="1:78" ht="9.75" customHeight="1" x14ac:dyDescent="0.2">
      <c r="A2" s="213" t="s">
        <v>260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BU2" s="177" t="s">
        <v>327</v>
      </c>
      <c r="BV2" s="178"/>
      <c r="BX2" s="177" t="s">
        <v>328</v>
      </c>
    </row>
    <row r="3" spans="1:78" ht="9.7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BU3" s="177"/>
      <c r="BV3" s="178"/>
      <c r="BX3" s="177"/>
    </row>
    <row r="4" spans="1:78" ht="9.75" customHeight="1" x14ac:dyDescent="0.2">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BU4" s="177"/>
      <c r="BV4" s="179"/>
      <c r="BX4" s="177"/>
    </row>
    <row r="5" spans="1:78" ht="5.25" customHeight="1" thickBot="1" x14ac:dyDescent="0.25">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row>
    <row r="6" spans="1:78" ht="51" customHeight="1" thickTop="1" x14ac:dyDescent="0.2">
      <c r="A6" s="72" t="s">
        <v>244</v>
      </c>
      <c r="B6" s="85">
        <v>44547</v>
      </c>
      <c r="C6" s="3"/>
      <c r="D6" s="4"/>
      <c r="E6" s="4"/>
      <c r="F6" s="4"/>
      <c r="G6" s="4"/>
      <c r="H6" s="4"/>
      <c r="I6" s="4"/>
      <c r="J6" s="4"/>
      <c r="K6" s="4"/>
      <c r="L6" s="4"/>
      <c r="M6" s="221" t="s">
        <v>879</v>
      </c>
      <c r="N6" s="222"/>
      <c r="O6" s="222"/>
      <c r="P6" s="222"/>
      <c r="Q6" s="222"/>
      <c r="R6" s="222"/>
      <c r="S6" s="222"/>
      <c r="T6" s="223"/>
      <c r="U6" s="4"/>
      <c r="V6" s="4"/>
      <c r="W6" s="4"/>
      <c r="X6" s="4"/>
      <c r="Y6" s="4"/>
      <c r="Z6" s="4"/>
      <c r="AA6" s="4"/>
      <c r="AB6" s="4"/>
      <c r="AC6" s="4"/>
      <c r="AD6" s="4"/>
      <c r="AE6" s="4"/>
      <c r="AF6" s="4"/>
      <c r="AG6" s="4"/>
      <c r="AH6" s="4"/>
    </row>
    <row r="7" spans="1:78" ht="4.5" customHeight="1" thickBot="1" x14ac:dyDescent="0.25">
      <c r="A7" s="73"/>
      <c r="B7" s="73"/>
      <c r="M7" s="224"/>
      <c r="N7" s="225"/>
      <c r="O7" s="225"/>
      <c r="P7" s="225"/>
      <c r="Q7" s="225"/>
      <c r="R7" s="225"/>
      <c r="S7" s="225"/>
      <c r="T7" s="226"/>
    </row>
    <row r="8" spans="1:78" ht="5.25" customHeight="1" thickTop="1" thickBot="1" x14ac:dyDescent="0.25">
      <c r="A8" s="45"/>
      <c r="B8" s="73"/>
    </row>
    <row r="9" spans="1:78" ht="18" customHeight="1" x14ac:dyDescent="0.2">
      <c r="A9" s="74"/>
      <c r="B9" s="135"/>
      <c r="C9" s="139"/>
      <c r="D9" s="135"/>
      <c r="E9" s="142"/>
      <c r="F9" s="186" t="s">
        <v>246</v>
      </c>
      <c r="G9" s="187"/>
      <c r="H9" s="188"/>
      <c r="I9" s="192" t="s">
        <v>247</v>
      </c>
      <c r="J9" s="193"/>
      <c r="K9" s="193"/>
      <c r="L9" s="194"/>
      <c r="M9" s="166"/>
      <c r="N9" s="202" t="s">
        <v>248</v>
      </c>
      <c r="O9" s="202"/>
      <c r="P9" s="203"/>
      <c r="Q9" s="207" t="s">
        <v>249</v>
      </c>
      <c r="R9" s="208"/>
      <c r="S9" s="208"/>
      <c r="T9" s="209"/>
      <c r="U9" s="198" t="s">
        <v>243</v>
      </c>
      <c r="V9" s="199"/>
      <c r="W9" s="199"/>
      <c r="X9" s="199"/>
      <c r="Y9" s="199"/>
      <c r="Z9" s="199"/>
      <c r="AA9" s="199"/>
      <c r="AB9" s="199"/>
      <c r="AC9" s="199"/>
      <c r="AD9" s="199"/>
      <c r="AE9" s="199"/>
      <c r="AF9" s="199"/>
      <c r="AG9" s="199"/>
      <c r="AH9" s="199"/>
      <c r="AI9" s="180" t="s">
        <v>241</v>
      </c>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2"/>
    </row>
    <row r="10" spans="1:78" ht="21.95" customHeight="1" x14ac:dyDescent="0.2">
      <c r="A10" s="75"/>
      <c r="B10" s="137"/>
      <c r="C10" s="140"/>
      <c r="D10" s="138"/>
      <c r="E10" s="143"/>
      <c r="F10" s="189"/>
      <c r="G10" s="190"/>
      <c r="H10" s="191"/>
      <c r="I10" s="195"/>
      <c r="J10" s="196"/>
      <c r="K10" s="196"/>
      <c r="L10" s="197"/>
      <c r="M10" s="54"/>
      <c r="N10" s="204"/>
      <c r="O10" s="205"/>
      <c r="P10" s="206"/>
      <c r="Q10" s="210"/>
      <c r="R10" s="211"/>
      <c r="S10" s="211"/>
      <c r="T10" s="212"/>
      <c r="U10" s="58"/>
      <c r="V10" s="171" t="s">
        <v>325</v>
      </c>
      <c r="W10" s="172"/>
      <c r="X10" s="172"/>
      <c r="Y10" s="172"/>
      <c r="Z10" s="173"/>
      <c r="AA10" s="174" t="s">
        <v>250</v>
      </c>
      <c r="AB10" s="175"/>
      <c r="AC10" s="175"/>
      <c r="AD10" s="175"/>
      <c r="AE10" s="176"/>
      <c r="AF10" s="200" t="s">
        <v>251</v>
      </c>
      <c r="AG10" s="201"/>
      <c r="AH10" s="201"/>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5"/>
    </row>
    <row r="11" spans="1:78" ht="132" customHeight="1" x14ac:dyDescent="0.2">
      <c r="A11" s="80" t="s">
        <v>322</v>
      </c>
      <c r="B11" s="134" t="s">
        <v>323</v>
      </c>
      <c r="C11" s="141" t="s">
        <v>245</v>
      </c>
      <c r="D11" s="134" t="s">
        <v>228</v>
      </c>
      <c r="E11" s="136" t="s">
        <v>229</v>
      </c>
      <c r="F11" s="46" t="s">
        <v>231</v>
      </c>
      <c r="G11" s="46" t="s">
        <v>232</v>
      </c>
      <c r="H11" s="50" t="s">
        <v>230</v>
      </c>
      <c r="I11" s="46" t="s">
        <v>324</v>
      </c>
      <c r="J11" s="55" t="s">
        <v>253</v>
      </c>
      <c r="K11" s="46" t="s">
        <v>254</v>
      </c>
      <c r="L11" s="46" t="s">
        <v>307</v>
      </c>
      <c r="M11" s="56" t="s">
        <v>294</v>
      </c>
      <c r="N11" s="56" t="s">
        <v>295</v>
      </c>
      <c r="O11" s="57" t="s">
        <v>296</v>
      </c>
      <c r="P11" s="57" t="s">
        <v>255</v>
      </c>
      <c r="Q11" s="51" t="s">
        <v>297</v>
      </c>
      <c r="R11" s="47" t="s">
        <v>298</v>
      </c>
      <c r="S11" s="50" t="s">
        <v>299</v>
      </c>
      <c r="T11" s="50" t="s">
        <v>255</v>
      </c>
      <c r="U11" s="46" t="s">
        <v>256</v>
      </c>
      <c r="V11" s="50" t="s">
        <v>257</v>
      </c>
      <c r="W11" s="50" t="s">
        <v>236</v>
      </c>
      <c r="X11" s="50" t="s">
        <v>237</v>
      </c>
      <c r="Y11" s="50" t="s">
        <v>238</v>
      </c>
      <c r="Z11" s="50" t="s">
        <v>239</v>
      </c>
      <c r="AA11" s="46" t="s">
        <v>257</v>
      </c>
      <c r="AB11" s="46" t="s">
        <v>236</v>
      </c>
      <c r="AC11" s="46" t="s">
        <v>237</v>
      </c>
      <c r="AD11" s="46" t="s">
        <v>238</v>
      </c>
      <c r="AE11" s="46" t="s">
        <v>239</v>
      </c>
      <c r="AF11" s="156" t="s">
        <v>240</v>
      </c>
      <c r="AG11" s="50" t="s">
        <v>236</v>
      </c>
      <c r="AH11" s="50" t="s">
        <v>237</v>
      </c>
      <c r="AI11" s="63" t="s">
        <v>258</v>
      </c>
      <c r="AJ11" s="71" t="s">
        <v>259</v>
      </c>
      <c r="AK11" s="66" t="s">
        <v>242</v>
      </c>
      <c r="AL11" s="50" t="s">
        <v>258</v>
      </c>
      <c r="AM11" s="67" t="s">
        <v>259</v>
      </c>
      <c r="AN11" s="64" t="s">
        <v>242</v>
      </c>
      <c r="AO11" s="46" t="s">
        <v>258</v>
      </c>
      <c r="AP11" s="71" t="s">
        <v>259</v>
      </c>
      <c r="AQ11" s="66" t="s">
        <v>242</v>
      </c>
      <c r="AR11" s="50" t="s">
        <v>258</v>
      </c>
      <c r="AS11" s="67" t="s">
        <v>259</v>
      </c>
      <c r="AT11" s="64" t="s">
        <v>242</v>
      </c>
      <c r="AU11" s="46" t="s">
        <v>258</v>
      </c>
      <c r="AV11" s="71" t="s">
        <v>259</v>
      </c>
      <c r="AW11" s="66" t="s">
        <v>242</v>
      </c>
      <c r="AX11" s="50" t="s">
        <v>258</v>
      </c>
      <c r="AY11" s="67" t="s">
        <v>259</v>
      </c>
      <c r="AZ11" s="64" t="s">
        <v>242</v>
      </c>
      <c r="BA11" s="46" t="s">
        <v>258</v>
      </c>
      <c r="BB11" s="71" t="s">
        <v>259</v>
      </c>
      <c r="BC11" s="66" t="s">
        <v>242</v>
      </c>
      <c r="BD11" s="50" t="s">
        <v>258</v>
      </c>
      <c r="BE11" s="67" t="s">
        <v>259</v>
      </c>
      <c r="BF11" s="64" t="s">
        <v>242</v>
      </c>
      <c r="BG11" s="46" t="s">
        <v>258</v>
      </c>
      <c r="BH11" s="71" t="s">
        <v>259</v>
      </c>
      <c r="BI11" s="66" t="s">
        <v>242</v>
      </c>
      <c r="BJ11" s="50" t="s">
        <v>258</v>
      </c>
      <c r="BK11" s="67" t="s">
        <v>259</v>
      </c>
      <c r="BL11" s="64" t="s">
        <v>242</v>
      </c>
      <c r="BM11" s="46" t="s">
        <v>258</v>
      </c>
      <c r="BN11" s="71" t="s">
        <v>259</v>
      </c>
      <c r="BO11" s="66" t="s">
        <v>242</v>
      </c>
      <c r="BP11" s="50" t="s">
        <v>258</v>
      </c>
      <c r="BQ11" s="71" t="s">
        <v>259</v>
      </c>
      <c r="BR11" s="69" t="s">
        <v>242</v>
      </c>
      <c r="BS11" s="2" t="s">
        <v>284</v>
      </c>
      <c r="BU11" s="46" t="s">
        <v>329</v>
      </c>
      <c r="BV11" s="46" t="s">
        <v>330</v>
      </c>
      <c r="BW11" s="46" t="s">
        <v>331</v>
      </c>
      <c r="BX11" s="46" t="s">
        <v>332</v>
      </c>
      <c r="BY11" s="46" t="s">
        <v>333</v>
      </c>
      <c r="BZ11" s="46" t="s">
        <v>334</v>
      </c>
    </row>
    <row r="12" spans="1:78" ht="409.5" customHeight="1" x14ac:dyDescent="0.2">
      <c r="A12" s="52" t="s">
        <v>308</v>
      </c>
      <c r="B12" s="84" t="s">
        <v>357</v>
      </c>
      <c r="C12" s="53" t="s">
        <v>358</v>
      </c>
      <c r="D12" s="81" t="s">
        <v>64</v>
      </c>
      <c r="E12" s="81" t="s">
        <v>92</v>
      </c>
      <c r="F12" s="52" t="s">
        <v>359</v>
      </c>
      <c r="G12" s="52" t="s">
        <v>360</v>
      </c>
      <c r="H12" s="52" t="s">
        <v>361</v>
      </c>
      <c r="I12" s="52" t="s">
        <v>343</v>
      </c>
      <c r="J12" s="52" t="s">
        <v>344</v>
      </c>
      <c r="K12" s="52" t="s">
        <v>345</v>
      </c>
      <c r="L12" s="52" t="s">
        <v>346</v>
      </c>
      <c r="M12" s="83" t="s">
        <v>144</v>
      </c>
      <c r="N12" s="83" t="s">
        <v>52</v>
      </c>
      <c r="O12" s="81" t="s">
        <v>54</v>
      </c>
      <c r="P12" s="52" t="s">
        <v>362</v>
      </c>
      <c r="Q12" s="83" t="s">
        <v>144</v>
      </c>
      <c r="R12" s="83" t="s">
        <v>52</v>
      </c>
      <c r="S12" s="81" t="s">
        <v>54</v>
      </c>
      <c r="T12" s="52" t="s">
        <v>363</v>
      </c>
      <c r="U12" s="81" t="s">
        <v>364</v>
      </c>
      <c r="V12" s="52" t="s">
        <v>347</v>
      </c>
      <c r="W12" s="52" t="s">
        <v>347</v>
      </c>
      <c r="X12" s="52" t="s">
        <v>347</v>
      </c>
      <c r="Y12" s="52" t="s">
        <v>347</v>
      </c>
      <c r="Z12" s="52" t="s">
        <v>347</v>
      </c>
      <c r="AA12" s="52" t="s">
        <v>365</v>
      </c>
      <c r="AB12" s="52" t="s">
        <v>366</v>
      </c>
      <c r="AC12" s="52" t="s">
        <v>367</v>
      </c>
      <c r="AD12" s="52" t="s">
        <v>368</v>
      </c>
      <c r="AE12" s="52" t="s">
        <v>369</v>
      </c>
      <c r="AF12" s="52" t="s">
        <v>370</v>
      </c>
      <c r="AG12" s="52" t="s">
        <v>371</v>
      </c>
      <c r="AH12" s="52" t="s">
        <v>372</v>
      </c>
      <c r="AI12" s="157">
        <v>43593</v>
      </c>
      <c r="AJ12" s="153" t="s">
        <v>348</v>
      </c>
      <c r="AK12" s="165" t="s">
        <v>373</v>
      </c>
      <c r="AL12" s="158">
        <v>43755</v>
      </c>
      <c r="AM12" s="155" t="s">
        <v>350</v>
      </c>
      <c r="AN12" s="65" t="s">
        <v>374</v>
      </c>
      <c r="AO12" s="158">
        <v>43896</v>
      </c>
      <c r="AP12" s="153" t="s">
        <v>375</v>
      </c>
      <c r="AQ12" s="68" t="s">
        <v>376</v>
      </c>
      <c r="AR12" s="158">
        <v>44056</v>
      </c>
      <c r="AS12" s="155" t="s">
        <v>377</v>
      </c>
      <c r="AT12" s="65" t="s">
        <v>378</v>
      </c>
      <c r="AU12" s="158">
        <v>44168</v>
      </c>
      <c r="AV12" s="153" t="s">
        <v>379</v>
      </c>
      <c r="AW12" s="68" t="s">
        <v>380</v>
      </c>
      <c r="AX12" s="158">
        <v>44335</v>
      </c>
      <c r="AY12" s="155" t="s">
        <v>352</v>
      </c>
      <c r="AZ12" s="65" t="s">
        <v>381</v>
      </c>
      <c r="BA12" s="158" t="s">
        <v>354</v>
      </c>
      <c r="BB12" s="153" t="s">
        <v>355</v>
      </c>
      <c r="BC12" s="68" t="s">
        <v>354</v>
      </c>
      <c r="BD12" s="158" t="s">
        <v>354</v>
      </c>
      <c r="BE12" s="155" t="s">
        <v>355</v>
      </c>
      <c r="BF12" s="65" t="s">
        <v>354</v>
      </c>
      <c r="BG12" s="158" t="s">
        <v>354</v>
      </c>
      <c r="BH12" s="153" t="s">
        <v>355</v>
      </c>
      <c r="BI12" s="68" t="s">
        <v>354</v>
      </c>
      <c r="BJ12" s="158" t="s">
        <v>354</v>
      </c>
      <c r="BK12" s="155" t="s">
        <v>355</v>
      </c>
      <c r="BL12" s="65" t="s">
        <v>354</v>
      </c>
      <c r="BM12" s="154" t="s">
        <v>354</v>
      </c>
      <c r="BN12" s="153" t="s">
        <v>355</v>
      </c>
      <c r="BO12" s="68" t="s">
        <v>354</v>
      </c>
      <c r="BP12" s="154" t="s">
        <v>354</v>
      </c>
      <c r="BQ12" s="155" t="s">
        <v>355</v>
      </c>
      <c r="BR12" s="70" t="s">
        <v>354</v>
      </c>
      <c r="BS12" s="125" t="str">
        <f>VLOOKUP(A12,Datos!$C$2:$AJ$25,34,0)</f>
        <v>Oficina de Alta Consejería Distrital de Tecnologías de Información y Comunicaciones - TIC</v>
      </c>
      <c r="BU12" s="161" t="str">
        <f t="shared" ref="BU12:BU27" si="0">IF(AI12&gt;=$BU$1,AI12,IF(AL12&gt;=$BU$1,AL12,IF(AO12&gt;=$BU$1,AO12,IF(AR12&gt;=$BU$1,AR12,IF(AU12&gt;=$BU$1,AU12,IF(AX12&gt;=$BU$1,AX12,IF(BA12&gt;=$BU$1,BA12,IF(BD12&gt;=$BU$1,BD12,IF(BG12&gt;=$BU$1,BG12,IF(BJ12&gt;=$BU$1,BJ12,IF(BM12&gt;=$BU$1,BM12,IF(BP12&gt;=$BU$1,BP12,""))))))))))))</f>
        <v/>
      </c>
      <c r="BV12" s="162" t="str">
        <f t="shared" ref="BV12:BV27" si="1">IF(BU12="","",IF(BU12&lt;=$BV$1,$BV$1,IF(AND(BU12&gt;$BV$1,BU12&lt;=$BW$1),$BW$1,IF(AND(BU12&gt;$BW$1,BU12&lt;=$BX$1),$BX$1,IF(AND(BU12&gt;$BX$1,BU12&lt;=$BY$1),$BY$1)))))</f>
        <v/>
      </c>
      <c r="BW12" s="163" t="str">
        <f t="shared" ref="BW12:BW27" si="2">IF(BV12="","","Riesgos")</f>
        <v/>
      </c>
      <c r="BX12" s="163" t="str">
        <f>IF(BW12="","",C12)</f>
        <v/>
      </c>
      <c r="BY12" s="163" t="str">
        <f>IF(BX12="","",CONCATENATE("Ajuste en ",VLOOKUP(BU12,AI12:BR12,(MATCH(BU12,AI12:BR12,0)+1))," del Mapa de riesgos de ",A12))</f>
        <v/>
      </c>
      <c r="BZ12" s="163" t="str">
        <f t="shared" ref="BZ12:BZ27" si="3">IF(BY12="","",CONCATENATE("Solicitud de cambio realizada por la ",BS12," a través del memorando 3-2021-XXXX."))</f>
        <v/>
      </c>
    </row>
    <row r="13" spans="1:78" ht="409.5" customHeight="1" x14ac:dyDescent="0.2">
      <c r="A13" s="52" t="s">
        <v>309</v>
      </c>
      <c r="B13" s="84" t="s">
        <v>398</v>
      </c>
      <c r="C13" s="53" t="s">
        <v>399</v>
      </c>
      <c r="D13" s="81" t="s">
        <v>64</v>
      </c>
      <c r="E13" s="81" t="s">
        <v>42</v>
      </c>
      <c r="F13" s="52" t="s">
        <v>400</v>
      </c>
      <c r="G13" s="52" t="s">
        <v>360</v>
      </c>
      <c r="H13" s="52" t="s">
        <v>401</v>
      </c>
      <c r="I13" s="52" t="s">
        <v>382</v>
      </c>
      <c r="J13" s="52" t="s">
        <v>392</v>
      </c>
      <c r="K13" s="52" t="s">
        <v>383</v>
      </c>
      <c r="L13" s="52" t="s">
        <v>393</v>
      </c>
      <c r="M13" s="83" t="s">
        <v>144</v>
      </c>
      <c r="N13" s="83" t="s">
        <v>52</v>
      </c>
      <c r="O13" s="81" t="s">
        <v>54</v>
      </c>
      <c r="P13" s="52" t="s">
        <v>402</v>
      </c>
      <c r="Q13" s="83" t="s">
        <v>144</v>
      </c>
      <c r="R13" s="83" t="s">
        <v>52</v>
      </c>
      <c r="S13" s="81" t="s">
        <v>54</v>
      </c>
      <c r="T13" s="52" t="s">
        <v>403</v>
      </c>
      <c r="U13" s="81" t="s">
        <v>364</v>
      </c>
      <c r="V13" s="52" t="s">
        <v>347</v>
      </c>
      <c r="W13" s="52" t="s">
        <v>347</v>
      </c>
      <c r="X13" s="52" t="s">
        <v>347</v>
      </c>
      <c r="Y13" s="52" t="s">
        <v>347</v>
      </c>
      <c r="Z13" s="52" t="s">
        <v>347</v>
      </c>
      <c r="AA13" s="52" t="s">
        <v>404</v>
      </c>
      <c r="AB13" s="52" t="s">
        <v>394</v>
      </c>
      <c r="AC13" s="52" t="s">
        <v>405</v>
      </c>
      <c r="AD13" s="52" t="s">
        <v>406</v>
      </c>
      <c r="AE13" s="52" t="s">
        <v>407</v>
      </c>
      <c r="AF13" s="52" t="s">
        <v>408</v>
      </c>
      <c r="AG13" s="52" t="s">
        <v>396</v>
      </c>
      <c r="AH13" s="52" t="s">
        <v>409</v>
      </c>
      <c r="AI13" s="157">
        <v>43496</v>
      </c>
      <c r="AJ13" s="153" t="s">
        <v>348</v>
      </c>
      <c r="AK13" s="165" t="s">
        <v>385</v>
      </c>
      <c r="AL13" s="158">
        <v>43593</v>
      </c>
      <c r="AM13" s="155" t="s">
        <v>348</v>
      </c>
      <c r="AN13" s="65" t="s">
        <v>410</v>
      </c>
      <c r="AO13" s="158">
        <v>43755</v>
      </c>
      <c r="AP13" s="153" t="s">
        <v>377</v>
      </c>
      <c r="AQ13" s="68" t="s">
        <v>411</v>
      </c>
      <c r="AR13" s="158">
        <v>43917</v>
      </c>
      <c r="AS13" s="155" t="s">
        <v>375</v>
      </c>
      <c r="AT13" s="65" t="s">
        <v>412</v>
      </c>
      <c r="AU13" s="158">
        <v>44022</v>
      </c>
      <c r="AV13" s="153" t="s">
        <v>351</v>
      </c>
      <c r="AW13" s="68" t="s">
        <v>397</v>
      </c>
      <c r="AX13" s="158">
        <v>44084</v>
      </c>
      <c r="AY13" s="155" t="s">
        <v>352</v>
      </c>
      <c r="AZ13" s="65" t="s">
        <v>413</v>
      </c>
      <c r="BA13" s="158">
        <v>44169</v>
      </c>
      <c r="BB13" s="153" t="s">
        <v>414</v>
      </c>
      <c r="BC13" s="68" t="s">
        <v>415</v>
      </c>
      <c r="BD13" s="158">
        <v>44249</v>
      </c>
      <c r="BE13" s="155" t="s">
        <v>375</v>
      </c>
      <c r="BF13" s="65" t="s">
        <v>416</v>
      </c>
      <c r="BG13" s="158" t="s">
        <v>354</v>
      </c>
      <c r="BH13" s="153" t="s">
        <v>355</v>
      </c>
      <c r="BI13" s="68" t="s">
        <v>354</v>
      </c>
      <c r="BJ13" s="158" t="s">
        <v>354</v>
      </c>
      <c r="BK13" s="155" t="s">
        <v>355</v>
      </c>
      <c r="BL13" s="65" t="s">
        <v>354</v>
      </c>
      <c r="BM13" s="154" t="s">
        <v>354</v>
      </c>
      <c r="BN13" s="153" t="s">
        <v>355</v>
      </c>
      <c r="BO13" s="68" t="s">
        <v>354</v>
      </c>
      <c r="BP13" s="154" t="s">
        <v>354</v>
      </c>
      <c r="BQ13" s="155" t="s">
        <v>355</v>
      </c>
      <c r="BR13" s="70" t="s">
        <v>354</v>
      </c>
      <c r="BS13" s="125" t="str">
        <f>VLOOKUP(A13,Datos!$C$2:$AJ$25,34,0)</f>
        <v>Dirección de Contratación</v>
      </c>
      <c r="BU13" s="161" t="str">
        <f t="shared" si="0"/>
        <v/>
      </c>
      <c r="BV13" s="162" t="str">
        <f t="shared" si="1"/>
        <v/>
      </c>
      <c r="BW13" s="163" t="str">
        <f t="shared" si="2"/>
        <v/>
      </c>
      <c r="BX13" s="163" t="str">
        <f>IF(BW13="","",C13)</f>
        <v/>
      </c>
      <c r="BY13" s="163" t="str">
        <f>IF(BX13="","",CONCATENATE("Ajuste en ",VLOOKUP(BU13,AI13:BR13,(MATCH(BU13,AI13:BR13,0)+1))," del Mapa de riesgos de ",A13))</f>
        <v/>
      </c>
      <c r="BZ13" s="163" t="str">
        <f t="shared" si="3"/>
        <v/>
      </c>
    </row>
    <row r="14" spans="1:78" ht="409.5" customHeight="1" x14ac:dyDescent="0.2">
      <c r="A14" s="52" t="s">
        <v>309</v>
      </c>
      <c r="B14" s="84" t="s">
        <v>417</v>
      </c>
      <c r="C14" s="53" t="s">
        <v>418</v>
      </c>
      <c r="D14" s="81" t="s">
        <v>64</v>
      </c>
      <c r="E14" s="81" t="s">
        <v>42</v>
      </c>
      <c r="F14" s="52" t="s">
        <v>419</v>
      </c>
      <c r="G14" s="52" t="s">
        <v>420</v>
      </c>
      <c r="H14" s="52" t="s">
        <v>421</v>
      </c>
      <c r="I14" s="52" t="s">
        <v>382</v>
      </c>
      <c r="J14" s="52" t="s">
        <v>392</v>
      </c>
      <c r="K14" s="52" t="s">
        <v>383</v>
      </c>
      <c r="L14" s="52" t="s">
        <v>384</v>
      </c>
      <c r="M14" s="83" t="s">
        <v>144</v>
      </c>
      <c r="N14" s="83" t="s">
        <v>52</v>
      </c>
      <c r="O14" s="81" t="s">
        <v>54</v>
      </c>
      <c r="P14" s="52" t="s">
        <v>422</v>
      </c>
      <c r="Q14" s="83" t="s">
        <v>144</v>
      </c>
      <c r="R14" s="83" t="s">
        <v>52</v>
      </c>
      <c r="S14" s="81" t="s">
        <v>54</v>
      </c>
      <c r="T14" s="52" t="s">
        <v>423</v>
      </c>
      <c r="U14" s="81" t="s">
        <v>364</v>
      </c>
      <c r="V14" s="52" t="s">
        <v>347</v>
      </c>
      <c r="W14" s="52" t="s">
        <v>347</v>
      </c>
      <c r="X14" s="52" t="s">
        <v>347</v>
      </c>
      <c r="Y14" s="52" t="s">
        <v>347</v>
      </c>
      <c r="Z14" s="52" t="s">
        <v>347</v>
      </c>
      <c r="AA14" s="52" t="s">
        <v>424</v>
      </c>
      <c r="AB14" s="52" t="s">
        <v>425</v>
      </c>
      <c r="AC14" s="52" t="s">
        <v>426</v>
      </c>
      <c r="AD14" s="52" t="s">
        <v>427</v>
      </c>
      <c r="AE14" s="52" t="s">
        <v>428</v>
      </c>
      <c r="AF14" s="52" t="s">
        <v>429</v>
      </c>
      <c r="AG14" s="52" t="s">
        <v>396</v>
      </c>
      <c r="AH14" s="52" t="s">
        <v>430</v>
      </c>
      <c r="AI14" s="157">
        <v>43496</v>
      </c>
      <c r="AJ14" s="153" t="s">
        <v>348</v>
      </c>
      <c r="AK14" s="165" t="s">
        <v>385</v>
      </c>
      <c r="AL14" s="158">
        <v>43594</v>
      </c>
      <c r="AM14" s="155" t="s">
        <v>348</v>
      </c>
      <c r="AN14" s="65" t="s">
        <v>410</v>
      </c>
      <c r="AO14" s="158">
        <v>43917</v>
      </c>
      <c r="AP14" s="153" t="s">
        <v>375</v>
      </c>
      <c r="AQ14" s="68" t="s">
        <v>431</v>
      </c>
      <c r="AR14" s="158">
        <v>44022</v>
      </c>
      <c r="AS14" s="155" t="s">
        <v>351</v>
      </c>
      <c r="AT14" s="65" t="s">
        <v>397</v>
      </c>
      <c r="AU14" s="158">
        <v>44169</v>
      </c>
      <c r="AV14" s="153" t="s">
        <v>377</v>
      </c>
      <c r="AW14" s="68" t="s">
        <v>432</v>
      </c>
      <c r="AX14" s="158">
        <v>44249</v>
      </c>
      <c r="AY14" s="155" t="s">
        <v>353</v>
      </c>
      <c r="AZ14" s="65" t="s">
        <v>433</v>
      </c>
      <c r="BA14" s="158">
        <v>44449</v>
      </c>
      <c r="BB14" s="153" t="s">
        <v>351</v>
      </c>
      <c r="BC14" s="68" t="s">
        <v>434</v>
      </c>
      <c r="BD14" s="158" t="s">
        <v>354</v>
      </c>
      <c r="BE14" s="155" t="s">
        <v>355</v>
      </c>
      <c r="BF14" s="65" t="s">
        <v>354</v>
      </c>
      <c r="BG14" s="158" t="s">
        <v>354</v>
      </c>
      <c r="BH14" s="153" t="s">
        <v>355</v>
      </c>
      <c r="BI14" s="68" t="s">
        <v>354</v>
      </c>
      <c r="BJ14" s="158" t="s">
        <v>354</v>
      </c>
      <c r="BK14" s="155" t="s">
        <v>355</v>
      </c>
      <c r="BL14" s="65" t="s">
        <v>354</v>
      </c>
      <c r="BM14" s="154" t="s">
        <v>354</v>
      </c>
      <c r="BN14" s="153" t="s">
        <v>355</v>
      </c>
      <c r="BO14" s="68" t="s">
        <v>354</v>
      </c>
      <c r="BP14" s="154" t="s">
        <v>354</v>
      </c>
      <c r="BQ14" s="155" t="s">
        <v>355</v>
      </c>
      <c r="BR14" s="70" t="s">
        <v>354</v>
      </c>
      <c r="BS14" s="125" t="str">
        <f>VLOOKUP(A14,Datos!$C$2:$AJ$25,34,0)</f>
        <v>Dirección de Contratación</v>
      </c>
      <c r="BU14" s="161" t="str">
        <f t="shared" si="0"/>
        <v/>
      </c>
      <c r="BV14" s="162" t="str">
        <f t="shared" si="1"/>
        <v/>
      </c>
      <c r="BW14" s="163" t="str">
        <f t="shared" si="2"/>
        <v/>
      </c>
      <c r="BX14" s="163" t="str">
        <f>IF(BW14="","",C14)</f>
        <v/>
      </c>
      <c r="BY14" s="163" t="str">
        <f>IF(BX14="","",CONCATENATE("Ajuste en ",VLOOKUP(BU14,AI14:BR14,(MATCH(BU14,AI14:BR14,0)+1))," del Mapa de riesgos de ",A14))</f>
        <v/>
      </c>
      <c r="BZ14" s="163" t="str">
        <f t="shared" si="3"/>
        <v/>
      </c>
    </row>
    <row r="15" spans="1:78" ht="409.5" customHeight="1" x14ac:dyDescent="0.2">
      <c r="A15" s="52" t="s">
        <v>310</v>
      </c>
      <c r="B15" s="84" t="s">
        <v>436</v>
      </c>
      <c r="C15" s="53" t="s">
        <v>437</v>
      </c>
      <c r="D15" s="81" t="s">
        <v>64</v>
      </c>
      <c r="E15" s="81" t="s">
        <v>42</v>
      </c>
      <c r="F15" s="52" t="s">
        <v>438</v>
      </c>
      <c r="G15" s="52" t="s">
        <v>439</v>
      </c>
      <c r="H15" s="52" t="s">
        <v>440</v>
      </c>
      <c r="I15" s="52" t="s">
        <v>382</v>
      </c>
      <c r="J15" s="52" t="s">
        <v>344</v>
      </c>
      <c r="K15" s="52" t="s">
        <v>383</v>
      </c>
      <c r="L15" s="52" t="s">
        <v>384</v>
      </c>
      <c r="M15" s="83" t="s">
        <v>144</v>
      </c>
      <c r="N15" s="83" t="s">
        <v>79</v>
      </c>
      <c r="O15" s="81" t="s">
        <v>81</v>
      </c>
      <c r="P15" s="52" t="s">
        <v>441</v>
      </c>
      <c r="Q15" s="83" t="s">
        <v>144</v>
      </c>
      <c r="R15" s="83" t="s">
        <v>79</v>
      </c>
      <c r="S15" s="81" t="s">
        <v>81</v>
      </c>
      <c r="T15" s="52" t="s">
        <v>442</v>
      </c>
      <c r="U15" s="81" t="s">
        <v>364</v>
      </c>
      <c r="V15" s="52" t="s">
        <v>347</v>
      </c>
      <c r="W15" s="52" t="s">
        <v>347</v>
      </c>
      <c r="X15" s="52" t="s">
        <v>347</v>
      </c>
      <c r="Y15" s="52" t="s">
        <v>347</v>
      </c>
      <c r="Z15" s="52" t="s">
        <v>347</v>
      </c>
      <c r="AA15" s="52" t="s">
        <v>443</v>
      </c>
      <c r="AB15" s="52" t="s">
        <v>444</v>
      </c>
      <c r="AC15" s="52" t="s">
        <v>445</v>
      </c>
      <c r="AD15" s="52" t="s">
        <v>446</v>
      </c>
      <c r="AE15" s="52" t="s">
        <v>447</v>
      </c>
      <c r="AF15" s="52" t="s">
        <v>448</v>
      </c>
      <c r="AG15" s="52" t="s">
        <v>449</v>
      </c>
      <c r="AH15" s="52" t="s">
        <v>450</v>
      </c>
      <c r="AI15" s="157">
        <v>43353</v>
      </c>
      <c r="AJ15" s="153" t="s">
        <v>348</v>
      </c>
      <c r="AK15" s="165" t="s">
        <v>435</v>
      </c>
      <c r="AL15" s="158">
        <v>43593</v>
      </c>
      <c r="AM15" s="155" t="s">
        <v>348</v>
      </c>
      <c r="AN15" s="65" t="s">
        <v>451</v>
      </c>
      <c r="AO15" s="158">
        <v>43763</v>
      </c>
      <c r="AP15" s="153" t="s">
        <v>387</v>
      </c>
      <c r="AQ15" s="68" t="s">
        <v>452</v>
      </c>
      <c r="AR15" s="158">
        <v>43895</v>
      </c>
      <c r="AS15" s="155" t="s">
        <v>453</v>
      </c>
      <c r="AT15" s="65" t="s">
        <v>454</v>
      </c>
      <c r="AU15" s="158">
        <v>44074</v>
      </c>
      <c r="AV15" s="153" t="s">
        <v>353</v>
      </c>
      <c r="AW15" s="68" t="s">
        <v>455</v>
      </c>
      <c r="AX15" s="158">
        <v>44167</v>
      </c>
      <c r="AY15" s="155" t="s">
        <v>377</v>
      </c>
      <c r="AZ15" s="65" t="s">
        <v>456</v>
      </c>
      <c r="BA15" s="158">
        <v>44245</v>
      </c>
      <c r="BB15" s="153" t="s">
        <v>388</v>
      </c>
      <c r="BC15" s="68" t="s">
        <v>457</v>
      </c>
      <c r="BD15" s="158">
        <v>44293</v>
      </c>
      <c r="BE15" s="155" t="s">
        <v>387</v>
      </c>
      <c r="BF15" s="65" t="s">
        <v>458</v>
      </c>
      <c r="BG15" s="158" t="s">
        <v>354</v>
      </c>
      <c r="BH15" s="153" t="s">
        <v>355</v>
      </c>
      <c r="BI15" s="68" t="s">
        <v>354</v>
      </c>
      <c r="BJ15" s="158" t="s">
        <v>354</v>
      </c>
      <c r="BK15" s="155" t="s">
        <v>355</v>
      </c>
      <c r="BL15" s="65" t="s">
        <v>354</v>
      </c>
      <c r="BM15" s="154" t="s">
        <v>354</v>
      </c>
      <c r="BN15" s="153" t="s">
        <v>355</v>
      </c>
      <c r="BO15" s="68" t="s">
        <v>354</v>
      </c>
      <c r="BP15" s="154" t="s">
        <v>354</v>
      </c>
      <c r="BQ15" s="155" t="s">
        <v>355</v>
      </c>
      <c r="BR15" s="70" t="s">
        <v>354</v>
      </c>
      <c r="BS15" s="125" t="str">
        <f>VLOOKUP(A15,Datos!$C$2:$AJ$25,34,0)</f>
        <v>Oficina de Control Interno Disciplinario</v>
      </c>
      <c r="BU15" s="161" t="str">
        <f t="shared" si="0"/>
        <v/>
      </c>
      <c r="BV15" s="162" t="str">
        <f t="shared" si="1"/>
        <v/>
      </c>
      <c r="BW15" s="163" t="str">
        <f t="shared" si="2"/>
        <v/>
      </c>
      <c r="BX15" s="163" t="str">
        <f>IF(BW15="","",C15)</f>
        <v/>
      </c>
      <c r="BY15" s="163" t="str">
        <f>IF(BX15="","",CONCATENATE("Ajuste en ",VLOOKUP(BU15,AI15:BR15,(MATCH(BU15,AI15:BR15,0)+1))," del Mapa de riesgos de ",A15))</f>
        <v/>
      </c>
      <c r="BZ15" s="163" t="str">
        <f t="shared" si="3"/>
        <v/>
      </c>
    </row>
    <row r="16" spans="1:78" ht="409.5" customHeight="1" x14ac:dyDescent="0.2">
      <c r="A16" s="52" t="s">
        <v>159</v>
      </c>
      <c r="B16" s="84" t="s">
        <v>462</v>
      </c>
      <c r="C16" s="53" t="s">
        <v>465</v>
      </c>
      <c r="D16" s="81" t="s">
        <v>64</v>
      </c>
      <c r="E16" s="81" t="s">
        <v>136</v>
      </c>
      <c r="F16" s="52" t="s">
        <v>466</v>
      </c>
      <c r="G16" s="52" t="s">
        <v>467</v>
      </c>
      <c r="H16" s="52" t="s">
        <v>468</v>
      </c>
      <c r="I16" s="52" t="s">
        <v>382</v>
      </c>
      <c r="J16" s="52" t="s">
        <v>391</v>
      </c>
      <c r="K16" s="52" t="s">
        <v>383</v>
      </c>
      <c r="L16" s="52" t="s">
        <v>384</v>
      </c>
      <c r="M16" s="83" t="s">
        <v>144</v>
      </c>
      <c r="N16" s="83" t="s">
        <v>104</v>
      </c>
      <c r="O16" s="81" t="s">
        <v>105</v>
      </c>
      <c r="P16" s="52" t="s">
        <v>469</v>
      </c>
      <c r="Q16" s="83" t="s">
        <v>144</v>
      </c>
      <c r="R16" s="83" t="s">
        <v>104</v>
      </c>
      <c r="S16" s="81" t="s">
        <v>105</v>
      </c>
      <c r="T16" s="52" t="s">
        <v>470</v>
      </c>
      <c r="U16" s="81" t="s">
        <v>364</v>
      </c>
      <c r="V16" s="52" t="s">
        <v>347</v>
      </c>
      <c r="W16" s="52" t="s">
        <v>347</v>
      </c>
      <c r="X16" s="52" t="s">
        <v>347</v>
      </c>
      <c r="Y16" s="52" t="s">
        <v>347</v>
      </c>
      <c r="Z16" s="52" t="s">
        <v>347</v>
      </c>
      <c r="AA16" s="52" t="s">
        <v>471</v>
      </c>
      <c r="AB16" s="52" t="s">
        <v>472</v>
      </c>
      <c r="AC16" s="52" t="s">
        <v>473</v>
      </c>
      <c r="AD16" s="52" t="s">
        <v>474</v>
      </c>
      <c r="AE16" s="52" t="s">
        <v>475</v>
      </c>
      <c r="AF16" s="52" t="s">
        <v>476</v>
      </c>
      <c r="AG16" s="52" t="s">
        <v>477</v>
      </c>
      <c r="AH16" s="52" t="s">
        <v>478</v>
      </c>
      <c r="AI16" s="157">
        <v>43496</v>
      </c>
      <c r="AJ16" s="153" t="s">
        <v>348</v>
      </c>
      <c r="AK16" s="165" t="s">
        <v>385</v>
      </c>
      <c r="AL16" s="158">
        <v>43594</v>
      </c>
      <c r="AM16" s="155" t="s">
        <v>348</v>
      </c>
      <c r="AN16" s="65" t="s">
        <v>459</v>
      </c>
      <c r="AO16" s="158">
        <v>43998</v>
      </c>
      <c r="AP16" s="153" t="s">
        <v>348</v>
      </c>
      <c r="AQ16" s="68" t="s">
        <v>479</v>
      </c>
      <c r="AR16" s="158">
        <v>44076</v>
      </c>
      <c r="AS16" s="155" t="s">
        <v>353</v>
      </c>
      <c r="AT16" s="65" t="s">
        <v>464</v>
      </c>
      <c r="AU16" s="158">
        <v>44168</v>
      </c>
      <c r="AV16" s="153" t="s">
        <v>348</v>
      </c>
      <c r="AW16" s="68" t="s">
        <v>463</v>
      </c>
      <c r="AX16" s="158">
        <v>44250</v>
      </c>
      <c r="AY16" s="155" t="s">
        <v>461</v>
      </c>
      <c r="AZ16" s="65" t="s">
        <v>480</v>
      </c>
      <c r="BA16" s="158" t="s">
        <v>354</v>
      </c>
      <c r="BB16" s="153" t="s">
        <v>355</v>
      </c>
      <c r="BC16" s="68" t="s">
        <v>354</v>
      </c>
      <c r="BD16" s="158" t="s">
        <v>354</v>
      </c>
      <c r="BE16" s="155" t="s">
        <v>355</v>
      </c>
      <c r="BF16" s="65" t="s">
        <v>354</v>
      </c>
      <c r="BG16" s="158" t="s">
        <v>354</v>
      </c>
      <c r="BH16" s="153" t="s">
        <v>355</v>
      </c>
      <c r="BI16" s="68" t="s">
        <v>354</v>
      </c>
      <c r="BJ16" s="158" t="s">
        <v>354</v>
      </c>
      <c r="BK16" s="155" t="s">
        <v>355</v>
      </c>
      <c r="BL16" s="65" t="s">
        <v>354</v>
      </c>
      <c r="BM16" s="154" t="s">
        <v>354</v>
      </c>
      <c r="BN16" s="153" t="s">
        <v>355</v>
      </c>
      <c r="BO16" s="68" t="s">
        <v>354</v>
      </c>
      <c r="BP16" s="154" t="s">
        <v>354</v>
      </c>
      <c r="BQ16" s="155" t="s">
        <v>355</v>
      </c>
      <c r="BR16" s="70" t="s">
        <v>354</v>
      </c>
      <c r="BS16" s="125" t="str">
        <f>VLOOKUP(A16,Datos!$C$2:$AJ$25,34,0)</f>
        <v>Subdirección de Imprenta Distrital</v>
      </c>
      <c r="BU16" s="161" t="str">
        <f t="shared" si="0"/>
        <v/>
      </c>
      <c r="BV16" s="162" t="str">
        <f t="shared" si="1"/>
        <v/>
      </c>
      <c r="BW16" s="163" t="str">
        <f t="shared" si="2"/>
        <v/>
      </c>
      <c r="BX16" s="163" t="str">
        <f>IF(BW16="","",C16)</f>
        <v/>
      </c>
      <c r="BY16" s="163" t="str">
        <f>IF(BX16="","",CONCATENATE("Ajuste en ",VLOOKUP(BU16,AI16:BR16,(MATCH(BU16,AI16:BR16,0)+1))," del Mapa de riesgos de ",A16))</f>
        <v/>
      </c>
      <c r="BZ16" s="163" t="str">
        <f t="shared" si="3"/>
        <v/>
      </c>
    </row>
    <row r="17" spans="1:78" ht="409.5" customHeight="1" x14ac:dyDescent="0.2">
      <c r="A17" s="52" t="s">
        <v>159</v>
      </c>
      <c r="B17" s="84" t="s">
        <v>462</v>
      </c>
      <c r="C17" s="53" t="s">
        <v>481</v>
      </c>
      <c r="D17" s="81" t="s">
        <v>64</v>
      </c>
      <c r="E17" s="81" t="s">
        <v>152</v>
      </c>
      <c r="F17" s="52" t="s">
        <v>482</v>
      </c>
      <c r="G17" s="52" t="s">
        <v>467</v>
      </c>
      <c r="H17" s="52" t="s">
        <v>483</v>
      </c>
      <c r="I17" s="52" t="s">
        <v>382</v>
      </c>
      <c r="J17" s="52" t="s">
        <v>344</v>
      </c>
      <c r="K17" s="52" t="s">
        <v>383</v>
      </c>
      <c r="L17" s="52" t="s">
        <v>384</v>
      </c>
      <c r="M17" s="83" t="s">
        <v>144</v>
      </c>
      <c r="N17" s="83" t="s">
        <v>104</v>
      </c>
      <c r="O17" s="81" t="s">
        <v>105</v>
      </c>
      <c r="P17" s="52" t="s">
        <v>469</v>
      </c>
      <c r="Q17" s="83" t="s">
        <v>144</v>
      </c>
      <c r="R17" s="83" t="s">
        <v>104</v>
      </c>
      <c r="S17" s="81" t="s">
        <v>105</v>
      </c>
      <c r="T17" s="52" t="s">
        <v>484</v>
      </c>
      <c r="U17" s="81" t="s">
        <v>364</v>
      </c>
      <c r="V17" s="52" t="s">
        <v>347</v>
      </c>
      <c r="W17" s="52" t="s">
        <v>347</v>
      </c>
      <c r="X17" s="52" t="s">
        <v>347</v>
      </c>
      <c r="Y17" s="52" t="s">
        <v>347</v>
      </c>
      <c r="Z17" s="52" t="s">
        <v>347</v>
      </c>
      <c r="AA17" s="52" t="s">
        <v>485</v>
      </c>
      <c r="AB17" s="52" t="s">
        <v>486</v>
      </c>
      <c r="AC17" s="52" t="s">
        <v>487</v>
      </c>
      <c r="AD17" s="52" t="s">
        <v>488</v>
      </c>
      <c r="AE17" s="52" t="s">
        <v>489</v>
      </c>
      <c r="AF17" s="52" t="s">
        <v>490</v>
      </c>
      <c r="AG17" s="52" t="s">
        <v>477</v>
      </c>
      <c r="AH17" s="52" t="s">
        <v>491</v>
      </c>
      <c r="AI17" s="157">
        <v>43496</v>
      </c>
      <c r="AJ17" s="153" t="s">
        <v>348</v>
      </c>
      <c r="AK17" s="165" t="s">
        <v>385</v>
      </c>
      <c r="AL17" s="158">
        <v>43594</v>
      </c>
      <c r="AM17" s="155" t="s">
        <v>348</v>
      </c>
      <c r="AN17" s="65" t="s">
        <v>459</v>
      </c>
      <c r="AO17" s="158">
        <v>43998</v>
      </c>
      <c r="AP17" s="153" t="s">
        <v>348</v>
      </c>
      <c r="AQ17" s="68" t="s">
        <v>479</v>
      </c>
      <c r="AR17" s="158">
        <v>44076</v>
      </c>
      <c r="AS17" s="155" t="s">
        <v>352</v>
      </c>
      <c r="AT17" s="65" t="s">
        <v>460</v>
      </c>
      <c r="AU17" s="158">
        <v>44168</v>
      </c>
      <c r="AV17" s="153" t="s">
        <v>395</v>
      </c>
      <c r="AW17" s="68" t="s">
        <v>463</v>
      </c>
      <c r="AX17" s="158">
        <v>44250</v>
      </c>
      <c r="AY17" s="155" t="s">
        <v>461</v>
      </c>
      <c r="AZ17" s="65" t="s">
        <v>492</v>
      </c>
      <c r="BA17" s="158" t="s">
        <v>354</v>
      </c>
      <c r="BB17" s="153" t="s">
        <v>355</v>
      </c>
      <c r="BC17" s="68" t="s">
        <v>354</v>
      </c>
      <c r="BD17" s="158" t="s">
        <v>354</v>
      </c>
      <c r="BE17" s="155" t="s">
        <v>355</v>
      </c>
      <c r="BF17" s="65" t="s">
        <v>354</v>
      </c>
      <c r="BG17" s="158" t="s">
        <v>354</v>
      </c>
      <c r="BH17" s="153" t="s">
        <v>355</v>
      </c>
      <c r="BI17" s="68" t="s">
        <v>354</v>
      </c>
      <c r="BJ17" s="158" t="s">
        <v>354</v>
      </c>
      <c r="BK17" s="155" t="s">
        <v>355</v>
      </c>
      <c r="BL17" s="65" t="s">
        <v>354</v>
      </c>
      <c r="BM17" s="154" t="s">
        <v>354</v>
      </c>
      <c r="BN17" s="153" t="s">
        <v>355</v>
      </c>
      <c r="BO17" s="68" t="s">
        <v>354</v>
      </c>
      <c r="BP17" s="154" t="s">
        <v>354</v>
      </c>
      <c r="BQ17" s="155" t="s">
        <v>355</v>
      </c>
      <c r="BR17" s="70" t="s">
        <v>354</v>
      </c>
      <c r="BS17" s="125" t="str">
        <f>VLOOKUP(A17,Datos!$C$2:$AJ$25,34,0)</f>
        <v>Subdirección de Imprenta Distrital</v>
      </c>
      <c r="BU17" s="161" t="str">
        <f t="shared" si="0"/>
        <v/>
      </c>
      <c r="BV17" s="162" t="str">
        <f t="shared" si="1"/>
        <v/>
      </c>
      <c r="BW17" s="163" t="str">
        <f t="shared" si="2"/>
        <v/>
      </c>
      <c r="BX17" s="163" t="str">
        <f>IF(BW17="","",C17)</f>
        <v/>
      </c>
      <c r="BY17" s="163" t="str">
        <f>IF(BX17="","",CONCATENATE("Ajuste en ",VLOOKUP(BU17,AI17:BR17,(MATCH(BU17,AI17:BR17,0)+1))," del Mapa de riesgos de ",A17))</f>
        <v/>
      </c>
      <c r="BZ17" s="163" t="str">
        <f t="shared" si="3"/>
        <v/>
      </c>
    </row>
    <row r="18" spans="1:78" ht="409.5" customHeight="1" x14ac:dyDescent="0.2">
      <c r="A18" s="52" t="s">
        <v>169</v>
      </c>
      <c r="B18" s="84" t="s">
        <v>501</v>
      </c>
      <c r="C18" s="53" t="s">
        <v>502</v>
      </c>
      <c r="D18" s="81" t="s">
        <v>64</v>
      </c>
      <c r="E18" s="81" t="s">
        <v>92</v>
      </c>
      <c r="F18" s="52" t="s">
        <v>503</v>
      </c>
      <c r="G18" s="52" t="s">
        <v>504</v>
      </c>
      <c r="H18" s="52" t="s">
        <v>505</v>
      </c>
      <c r="I18" s="52" t="s">
        <v>343</v>
      </c>
      <c r="J18" s="52" t="s">
        <v>344</v>
      </c>
      <c r="K18" s="52" t="s">
        <v>383</v>
      </c>
      <c r="L18" s="52" t="s">
        <v>384</v>
      </c>
      <c r="M18" s="83" t="s">
        <v>144</v>
      </c>
      <c r="N18" s="83" t="s">
        <v>79</v>
      </c>
      <c r="O18" s="81" t="s">
        <v>81</v>
      </c>
      <c r="P18" s="52" t="s">
        <v>506</v>
      </c>
      <c r="Q18" s="83" t="s">
        <v>144</v>
      </c>
      <c r="R18" s="83" t="s">
        <v>79</v>
      </c>
      <c r="S18" s="81" t="s">
        <v>81</v>
      </c>
      <c r="T18" s="52" t="s">
        <v>507</v>
      </c>
      <c r="U18" s="81" t="s">
        <v>364</v>
      </c>
      <c r="V18" s="52" t="s">
        <v>347</v>
      </c>
      <c r="W18" s="52" t="s">
        <v>347</v>
      </c>
      <c r="X18" s="52" t="s">
        <v>347</v>
      </c>
      <c r="Y18" s="52" t="s">
        <v>347</v>
      </c>
      <c r="Z18" s="52" t="s">
        <v>347</v>
      </c>
      <c r="AA18" s="52" t="s">
        <v>508</v>
      </c>
      <c r="AB18" s="52" t="s">
        <v>493</v>
      </c>
      <c r="AC18" s="52" t="s">
        <v>509</v>
      </c>
      <c r="AD18" s="52" t="s">
        <v>494</v>
      </c>
      <c r="AE18" s="52" t="s">
        <v>510</v>
      </c>
      <c r="AF18" s="52" t="s">
        <v>511</v>
      </c>
      <c r="AG18" s="52" t="s">
        <v>512</v>
      </c>
      <c r="AH18" s="52" t="s">
        <v>513</v>
      </c>
      <c r="AI18" s="157">
        <v>43593</v>
      </c>
      <c r="AJ18" s="153" t="s">
        <v>348</v>
      </c>
      <c r="AK18" s="165" t="s">
        <v>514</v>
      </c>
      <c r="AL18" s="158">
        <v>43784</v>
      </c>
      <c r="AM18" s="155" t="s">
        <v>348</v>
      </c>
      <c r="AN18" s="65" t="s">
        <v>515</v>
      </c>
      <c r="AO18" s="158">
        <v>43895</v>
      </c>
      <c r="AP18" s="153" t="s">
        <v>453</v>
      </c>
      <c r="AQ18" s="68" t="s">
        <v>516</v>
      </c>
      <c r="AR18" s="158">
        <v>44062</v>
      </c>
      <c r="AS18" s="155" t="s">
        <v>350</v>
      </c>
      <c r="AT18" s="65" t="s">
        <v>496</v>
      </c>
      <c r="AU18" s="158">
        <v>44169</v>
      </c>
      <c r="AV18" s="153" t="s">
        <v>379</v>
      </c>
      <c r="AW18" s="68" t="s">
        <v>497</v>
      </c>
      <c r="AX18" s="158">
        <v>44246</v>
      </c>
      <c r="AY18" s="155" t="s">
        <v>388</v>
      </c>
      <c r="AZ18" s="65" t="s">
        <v>517</v>
      </c>
      <c r="BA18" s="158">
        <v>44442</v>
      </c>
      <c r="BB18" s="153" t="s">
        <v>387</v>
      </c>
      <c r="BC18" s="68" t="s">
        <v>498</v>
      </c>
      <c r="BD18" s="158">
        <v>44447</v>
      </c>
      <c r="BE18" s="155" t="s">
        <v>377</v>
      </c>
      <c r="BF18" s="65" t="s">
        <v>499</v>
      </c>
      <c r="BG18" s="158" t="s">
        <v>354</v>
      </c>
      <c r="BH18" s="153" t="s">
        <v>355</v>
      </c>
      <c r="BI18" s="68" t="s">
        <v>354</v>
      </c>
      <c r="BJ18" s="158" t="s">
        <v>354</v>
      </c>
      <c r="BK18" s="155" t="s">
        <v>355</v>
      </c>
      <c r="BL18" s="65" t="s">
        <v>354</v>
      </c>
      <c r="BM18" s="154" t="s">
        <v>354</v>
      </c>
      <c r="BN18" s="153" t="s">
        <v>355</v>
      </c>
      <c r="BO18" s="68" t="s">
        <v>354</v>
      </c>
      <c r="BP18" s="154" t="s">
        <v>354</v>
      </c>
      <c r="BQ18" s="155" t="s">
        <v>355</v>
      </c>
      <c r="BR18" s="70" t="s">
        <v>354</v>
      </c>
      <c r="BS18" s="125" t="str">
        <f>VLOOKUP(A18,Datos!$C$2:$AJ$25,34,0)</f>
        <v>Oficina de Tecnologías de la Información y las Comunicaciones</v>
      </c>
      <c r="BU18" s="161" t="str">
        <f t="shared" si="0"/>
        <v/>
      </c>
      <c r="BV18" s="162" t="str">
        <f t="shared" si="1"/>
        <v/>
      </c>
      <c r="BW18" s="163" t="str">
        <f t="shared" si="2"/>
        <v/>
      </c>
      <c r="BX18" s="163" t="str">
        <f>IF(BW18="","",C18)</f>
        <v/>
      </c>
      <c r="BY18" s="163" t="str">
        <f>IF(BX18="","",CONCATENATE("Ajuste en ",VLOOKUP(BU18,AI18:BR18,(MATCH(BU18,AI18:BR18,0)+1))," del Mapa de riesgos de ",A18))</f>
        <v/>
      </c>
      <c r="BZ18" s="163" t="str">
        <f t="shared" si="3"/>
        <v/>
      </c>
    </row>
    <row r="19" spans="1:78" ht="409.5" customHeight="1" x14ac:dyDescent="0.2">
      <c r="A19" s="52" t="s">
        <v>311</v>
      </c>
      <c r="B19" s="84" t="s">
        <v>518</v>
      </c>
      <c r="C19" s="53" t="s">
        <v>519</v>
      </c>
      <c r="D19" s="81" t="s">
        <v>64</v>
      </c>
      <c r="E19" s="81" t="s">
        <v>42</v>
      </c>
      <c r="F19" s="52" t="s">
        <v>520</v>
      </c>
      <c r="G19" s="52" t="s">
        <v>360</v>
      </c>
      <c r="H19" s="52" t="s">
        <v>521</v>
      </c>
      <c r="I19" s="52" t="s">
        <v>382</v>
      </c>
      <c r="J19" s="52" t="s">
        <v>344</v>
      </c>
      <c r="K19" s="52" t="s">
        <v>383</v>
      </c>
      <c r="L19" s="52" t="s">
        <v>384</v>
      </c>
      <c r="M19" s="83" t="s">
        <v>144</v>
      </c>
      <c r="N19" s="83" t="s">
        <v>79</v>
      </c>
      <c r="O19" s="81" t="s">
        <v>81</v>
      </c>
      <c r="P19" s="52" t="s">
        <v>522</v>
      </c>
      <c r="Q19" s="83" t="s">
        <v>144</v>
      </c>
      <c r="R19" s="83" t="s">
        <v>79</v>
      </c>
      <c r="S19" s="81" t="s">
        <v>81</v>
      </c>
      <c r="T19" s="52" t="s">
        <v>523</v>
      </c>
      <c r="U19" s="81" t="s">
        <v>364</v>
      </c>
      <c r="V19" s="52" t="s">
        <v>347</v>
      </c>
      <c r="W19" s="52" t="s">
        <v>347</v>
      </c>
      <c r="X19" s="52" t="s">
        <v>347</v>
      </c>
      <c r="Y19" s="52" t="s">
        <v>347</v>
      </c>
      <c r="Z19" s="52" t="s">
        <v>347</v>
      </c>
      <c r="AA19" s="52" t="s">
        <v>524</v>
      </c>
      <c r="AB19" s="52" t="s">
        <v>525</v>
      </c>
      <c r="AC19" s="52" t="s">
        <v>526</v>
      </c>
      <c r="AD19" s="52" t="s">
        <v>527</v>
      </c>
      <c r="AE19" s="52" t="s">
        <v>528</v>
      </c>
      <c r="AF19" s="52" t="s">
        <v>529</v>
      </c>
      <c r="AG19" s="52" t="s">
        <v>530</v>
      </c>
      <c r="AH19" s="52" t="s">
        <v>531</v>
      </c>
      <c r="AI19" s="157">
        <v>43496</v>
      </c>
      <c r="AJ19" s="153" t="s">
        <v>348</v>
      </c>
      <c r="AK19" s="165" t="s">
        <v>500</v>
      </c>
      <c r="AL19" s="158">
        <v>43594</v>
      </c>
      <c r="AM19" s="155" t="s">
        <v>348</v>
      </c>
      <c r="AN19" s="65" t="s">
        <v>532</v>
      </c>
      <c r="AO19" s="158">
        <v>43902</v>
      </c>
      <c r="AP19" s="153" t="s">
        <v>453</v>
      </c>
      <c r="AQ19" s="68" t="s">
        <v>454</v>
      </c>
      <c r="AR19" s="158">
        <v>44075</v>
      </c>
      <c r="AS19" s="155" t="s">
        <v>353</v>
      </c>
      <c r="AT19" s="65" t="s">
        <v>533</v>
      </c>
      <c r="AU19" s="158">
        <v>44167</v>
      </c>
      <c r="AV19" s="153" t="s">
        <v>377</v>
      </c>
      <c r="AW19" s="68" t="s">
        <v>456</v>
      </c>
      <c r="AX19" s="158">
        <v>44246</v>
      </c>
      <c r="AY19" s="155" t="s">
        <v>388</v>
      </c>
      <c r="AZ19" s="65" t="s">
        <v>534</v>
      </c>
      <c r="BA19" s="158" t="s">
        <v>354</v>
      </c>
      <c r="BB19" s="153" t="s">
        <v>355</v>
      </c>
      <c r="BC19" s="68" t="s">
        <v>354</v>
      </c>
      <c r="BD19" s="158" t="s">
        <v>354</v>
      </c>
      <c r="BE19" s="155" t="s">
        <v>355</v>
      </c>
      <c r="BF19" s="65" t="s">
        <v>354</v>
      </c>
      <c r="BG19" s="158" t="s">
        <v>354</v>
      </c>
      <c r="BH19" s="153" t="s">
        <v>355</v>
      </c>
      <c r="BI19" s="68" t="s">
        <v>354</v>
      </c>
      <c r="BJ19" s="158" t="s">
        <v>354</v>
      </c>
      <c r="BK19" s="155" t="s">
        <v>355</v>
      </c>
      <c r="BL19" s="65" t="s">
        <v>354</v>
      </c>
      <c r="BM19" s="154" t="s">
        <v>354</v>
      </c>
      <c r="BN19" s="153" t="s">
        <v>355</v>
      </c>
      <c r="BO19" s="68" t="s">
        <v>354</v>
      </c>
      <c r="BP19" s="154" t="s">
        <v>354</v>
      </c>
      <c r="BQ19" s="155" t="s">
        <v>355</v>
      </c>
      <c r="BR19" s="70" t="s">
        <v>354</v>
      </c>
      <c r="BS19" s="125" t="str">
        <f>VLOOKUP(A19,Datos!$C$2:$AJ$25,34,0)</f>
        <v>Oficina de Control Interno</v>
      </c>
      <c r="BU19" s="161" t="str">
        <f t="shared" si="0"/>
        <v/>
      </c>
      <c r="BV19" s="162" t="str">
        <f t="shared" si="1"/>
        <v/>
      </c>
      <c r="BW19" s="163" t="str">
        <f t="shared" si="2"/>
        <v/>
      </c>
      <c r="BX19" s="163" t="str">
        <f>IF(BW19="","",C19)</f>
        <v/>
      </c>
      <c r="BY19" s="163" t="str">
        <f>IF(BX19="","",CONCATENATE("Ajuste en ",VLOOKUP(BU19,AI19:BR19,(MATCH(BU19,AI19:BR19,0)+1))," del Mapa de riesgos de ",A19))</f>
        <v/>
      </c>
      <c r="BZ19" s="163" t="str">
        <f t="shared" si="3"/>
        <v/>
      </c>
    </row>
    <row r="20" spans="1:78" ht="409.5" customHeight="1" x14ac:dyDescent="0.2">
      <c r="A20" s="52" t="s">
        <v>311</v>
      </c>
      <c r="B20" s="84" t="s">
        <v>518</v>
      </c>
      <c r="C20" s="53" t="s">
        <v>535</v>
      </c>
      <c r="D20" s="81" t="s">
        <v>64</v>
      </c>
      <c r="E20" s="81" t="s">
        <v>42</v>
      </c>
      <c r="F20" s="52" t="s">
        <v>536</v>
      </c>
      <c r="G20" s="52" t="s">
        <v>360</v>
      </c>
      <c r="H20" s="52" t="s">
        <v>537</v>
      </c>
      <c r="I20" s="52" t="s">
        <v>382</v>
      </c>
      <c r="J20" s="52" t="s">
        <v>344</v>
      </c>
      <c r="K20" s="52" t="s">
        <v>383</v>
      </c>
      <c r="L20" s="52" t="s">
        <v>384</v>
      </c>
      <c r="M20" s="83" t="s">
        <v>144</v>
      </c>
      <c r="N20" s="83" t="s">
        <v>79</v>
      </c>
      <c r="O20" s="81" t="s">
        <v>81</v>
      </c>
      <c r="P20" s="52" t="s">
        <v>522</v>
      </c>
      <c r="Q20" s="83" t="s">
        <v>144</v>
      </c>
      <c r="R20" s="83" t="s">
        <v>79</v>
      </c>
      <c r="S20" s="81" t="s">
        <v>81</v>
      </c>
      <c r="T20" s="52" t="s">
        <v>523</v>
      </c>
      <c r="U20" s="81" t="s">
        <v>364</v>
      </c>
      <c r="V20" s="52" t="s">
        <v>347</v>
      </c>
      <c r="W20" s="52" t="s">
        <v>347</v>
      </c>
      <c r="X20" s="52" t="s">
        <v>347</v>
      </c>
      <c r="Y20" s="52" t="s">
        <v>347</v>
      </c>
      <c r="Z20" s="52" t="s">
        <v>347</v>
      </c>
      <c r="AA20" s="52" t="s">
        <v>524</v>
      </c>
      <c r="AB20" s="52" t="s">
        <v>525</v>
      </c>
      <c r="AC20" s="52" t="s">
        <v>526</v>
      </c>
      <c r="AD20" s="52" t="s">
        <v>527</v>
      </c>
      <c r="AE20" s="52" t="s">
        <v>528</v>
      </c>
      <c r="AF20" s="52" t="s">
        <v>538</v>
      </c>
      <c r="AG20" s="52" t="s">
        <v>539</v>
      </c>
      <c r="AH20" s="52" t="s">
        <v>540</v>
      </c>
      <c r="AI20" s="157">
        <v>43496</v>
      </c>
      <c r="AJ20" s="153" t="s">
        <v>348</v>
      </c>
      <c r="AK20" s="165" t="s">
        <v>500</v>
      </c>
      <c r="AL20" s="158">
        <v>43594</v>
      </c>
      <c r="AM20" s="155" t="s">
        <v>348</v>
      </c>
      <c r="AN20" s="65" t="s">
        <v>532</v>
      </c>
      <c r="AO20" s="158">
        <v>43902</v>
      </c>
      <c r="AP20" s="153" t="s">
        <v>453</v>
      </c>
      <c r="AQ20" s="68" t="s">
        <v>454</v>
      </c>
      <c r="AR20" s="158">
        <v>44075</v>
      </c>
      <c r="AS20" s="155" t="s">
        <v>353</v>
      </c>
      <c r="AT20" s="65" t="s">
        <v>533</v>
      </c>
      <c r="AU20" s="158">
        <v>44167</v>
      </c>
      <c r="AV20" s="153" t="s">
        <v>377</v>
      </c>
      <c r="AW20" s="68" t="s">
        <v>456</v>
      </c>
      <c r="AX20" s="158">
        <v>44246</v>
      </c>
      <c r="AY20" s="155" t="s">
        <v>388</v>
      </c>
      <c r="AZ20" s="65" t="s">
        <v>534</v>
      </c>
      <c r="BA20" s="158" t="s">
        <v>354</v>
      </c>
      <c r="BB20" s="153" t="s">
        <v>355</v>
      </c>
      <c r="BC20" s="68" t="s">
        <v>354</v>
      </c>
      <c r="BD20" s="158" t="s">
        <v>354</v>
      </c>
      <c r="BE20" s="155" t="s">
        <v>355</v>
      </c>
      <c r="BF20" s="65" t="s">
        <v>354</v>
      </c>
      <c r="BG20" s="158" t="s">
        <v>354</v>
      </c>
      <c r="BH20" s="153" t="s">
        <v>355</v>
      </c>
      <c r="BI20" s="68" t="s">
        <v>354</v>
      </c>
      <c r="BJ20" s="158" t="s">
        <v>354</v>
      </c>
      <c r="BK20" s="155" t="s">
        <v>355</v>
      </c>
      <c r="BL20" s="65" t="s">
        <v>354</v>
      </c>
      <c r="BM20" s="154" t="s">
        <v>354</v>
      </c>
      <c r="BN20" s="153" t="s">
        <v>355</v>
      </c>
      <c r="BO20" s="68" t="s">
        <v>354</v>
      </c>
      <c r="BP20" s="154" t="s">
        <v>354</v>
      </c>
      <c r="BQ20" s="155" t="s">
        <v>355</v>
      </c>
      <c r="BR20" s="70" t="s">
        <v>354</v>
      </c>
      <c r="BS20" s="125" t="str">
        <f>VLOOKUP(A20,Datos!$C$2:$AJ$25,34,0)</f>
        <v>Oficina de Control Interno</v>
      </c>
      <c r="BU20" s="161" t="str">
        <f t="shared" si="0"/>
        <v/>
      </c>
      <c r="BV20" s="162" t="str">
        <f t="shared" si="1"/>
        <v/>
      </c>
      <c r="BW20" s="163" t="str">
        <f t="shared" si="2"/>
        <v/>
      </c>
      <c r="BX20" s="163" t="str">
        <f>IF(BW20="","",C20)</f>
        <v/>
      </c>
      <c r="BY20" s="163" t="str">
        <f>IF(BX20="","",CONCATENATE("Ajuste en ",VLOOKUP(BU20,AI20:BR20,(MATCH(BU20,AI20:BR20,0)+1))," del Mapa de riesgos de ",A20))</f>
        <v/>
      </c>
      <c r="BZ20" s="163" t="str">
        <f t="shared" si="3"/>
        <v/>
      </c>
    </row>
    <row r="21" spans="1:78" ht="409.5" x14ac:dyDescent="0.2">
      <c r="A21" s="52" t="s">
        <v>197</v>
      </c>
      <c r="B21" s="84" t="s">
        <v>543</v>
      </c>
      <c r="C21" s="53" t="s">
        <v>544</v>
      </c>
      <c r="D21" s="81" t="s">
        <v>64</v>
      </c>
      <c r="E21" s="81" t="s">
        <v>136</v>
      </c>
      <c r="F21" s="52" t="s">
        <v>545</v>
      </c>
      <c r="G21" s="52" t="s">
        <v>546</v>
      </c>
      <c r="H21" s="52" t="s">
        <v>547</v>
      </c>
      <c r="I21" s="52" t="s">
        <v>382</v>
      </c>
      <c r="J21" s="52" t="s">
        <v>344</v>
      </c>
      <c r="K21" s="52" t="s">
        <v>383</v>
      </c>
      <c r="L21" s="52" t="s">
        <v>384</v>
      </c>
      <c r="M21" s="83" t="s">
        <v>144</v>
      </c>
      <c r="N21" s="83" t="s">
        <v>52</v>
      </c>
      <c r="O21" s="81" t="s">
        <v>54</v>
      </c>
      <c r="P21" s="52" t="s">
        <v>548</v>
      </c>
      <c r="Q21" s="83" t="s">
        <v>144</v>
      </c>
      <c r="R21" s="83" t="s">
        <v>52</v>
      </c>
      <c r="S21" s="81" t="s">
        <v>54</v>
      </c>
      <c r="T21" s="52" t="s">
        <v>549</v>
      </c>
      <c r="U21" s="81" t="s">
        <v>364</v>
      </c>
      <c r="V21" s="52" t="s">
        <v>347</v>
      </c>
      <c r="W21" s="52" t="s">
        <v>347</v>
      </c>
      <c r="X21" s="52" t="s">
        <v>347</v>
      </c>
      <c r="Y21" s="52" t="s">
        <v>347</v>
      </c>
      <c r="Z21" s="52" t="s">
        <v>347</v>
      </c>
      <c r="AA21" s="52" t="s">
        <v>550</v>
      </c>
      <c r="AB21" s="52" t="s">
        <v>551</v>
      </c>
      <c r="AC21" s="52" t="s">
        <v>552</v>
      </c>
      <c r="AD21" s="52" t="s">
        <v>553</v>
      </c>
      <c r="AE21" s="52" t="s">
        <v>554</v>
      </c>
      <c r="AF21" s="52" t="s">
        <v>555</v>
      </c>
      <c r="AG21" s="52" t="s">
        <v>556</v>
      </c>
      <c r="AH21" s="52" t="s">
        <v>557</v>
      </c>
      <c r="AI21" s="157">
        <v>43349</v>
      </c>
      <c r="AJ21" s="153" t="s">
        <v>348</v>
      </c>
      <c r="AK21" s="165" t="s">
        <v>500</v>
      </c>
      <c r="AL21" s="158">
        <v>43592</v>
      </c>
      <c r="AM21" s="155" t="s">
        <v>541</v>
      </c>
      <c r="AN21" s="65" t="s">
        <v>558</v>
      </c>
      <c r="AO21" s="158">
        <v>43776</v>
      </c>
      <c r="AP21" s="153" t="s">
        <v>356</v>
      </c>
      <c r="AQ21" s="68" t="s">
        <v>559</v>
      </c>
      <c r="AR21" s="158">
        <v>43902</v>
      </c>
      <c r="AS21" s="155" t="s">
        <v>351</v>
      </c>
      <c r="AT21" s="65" t="s">
        <v>560</v>
      </c>
      <c r="AU21" s="158">
        <v>43923</v>
      </c>
      <c r="AV21" s="153" t="s">
        <v>561</v>
      </c>
      <c r="AW21" s="68" t="s">
        <v>562</v>
      </c>
      <c r="AX21" s="158">
        <v>44112</v>
      </c>
      <c r="AY21" s="155" t="s">
        <v>348</v>
      </c>
      <c r="AZ21" s="65" t="s">
        <v>563</v>
      </c>
      <c r="BA21" s="158">
        <v>44168</v>
      </c>
      <c r="BB21" s="153" t="s">
        <v>352</v>
      </c>
      <c r="BC21" s="68" t="s">
        <v>564</v>
      </c>
      <c r="BD21" s="158">
        <v>44251</v>
      </c>
      <c r="BE21" s="155" t="s">
        <v>388</v>
      </c>
      <c r="BF21" s="65" t="s">
        <v>565</v>
      </c>
      <c r="BG21" s="158">
        <v>44452</v>
      </c>
      <c r="BH21" s="153" t="s">
        <v>377</v>
      </c>
      <c r="BI21" s="68" t="s">
        <v>566</v>
      </c>
      <c r="BJ21" s="158">
        <v>44491</v>
      </c>
      <c r="BK21" s="155" t="s">
        <v>377</v>
      </c>
      <c r="BL21" s="65" t="s">
        <v>567</v>
      </c>
      <c r="BM21" s="154" t="s">
        <v>354</v>
      </c>
      <c r="BN21" s="153" t="s">
        <v>355</v>
      </c>
      <c r="BO21" s="68" t="s">
        <v>354</v>
      </c>
      <c r="BP21" s="154" t="s">
        <v>354</v>
      </c>
      <c r="BQ21" s="155" t="s">
        <v>355</v>
      </c>
      <c r="BR21" s="70" t="s">
        <v>354</v>
      </c>
      <c r="BS21" s="125" t="str">
        <f>VLOOKUP(A21,Datos!$C$2:$AJ$25,34,0)</f>
        <v>Subdirección de Servicios Administrativos</v>
      </c>
      <c r="BU21" s="161">
        <f t="shared" si="0"/>
        <v>44491</v>
      </c>
      <c r="BV21" s="162">
        <f t="shared" si="1"/>
        <v>44561</v>
      </c>
      <c r="BW21" s="163" t="str">
        <f t="shared" si="2"/>
        <v>Riesgos</v>
      </c>
      <c r="BX21" s="163" t="str">
        <f>IF(BW21="","",C21)</f>
        <v>Desvío de recursos físicos o económicos en  el ingreso, suministro y baja  de bienes de consumo, consumo controlado y devolutivo de los inventarios de la entidad, con el fin de obtener beneficios a nombre propio o de un tercero</v>
      </c>
      <c r="BY21" s="163" t="str">
        <f>IF(BX21="","",CONCATENATE("Ajuste en ",VLOOKUP(BU21,AI21:BR21,(MATCH(BU21,AI21:BR21,0)+1))," del Mapa de riesgos de ",A21))</f>
        <v>Ajuste en 
Tratamiento del riesgo del Mapa de riesgos de Gestión de Recursos Físicos</v>
      </c>
      <c r="BZ21" s="163" t="str">
        <f t="shared" si="3"/>
        <v>Solicitud de cambio realizada por la Subdirección de Servicios Administrativos a través del memorando 3-2021-XXXX.</v>
      </c>
    </row>
    <row r="22" spans="1:78" ht="409.5" x14ac:dyDescent="0.2">
      <c r="A22" s="52" t="s">
        <v>197</v>
      </c>
      <c r="B22" s="84" t="s">
        <v>569</v>
      </c>
      <c r="C22" s="53" t="s">
        <v>570</v>
      </c>
      <c r="D22" s="81" t="s">
        <v>64</v>
      </c>
      <c r="E22" s="81" t="s">
        <v>136</v>
      </c>
      <c r="F22" s="52" t="s">
        <v>571</v>
      </c>
      <c r="G22" s="52" t="s">
        <v>572</v>
      </c>
      <c r="H22" s="52" t="s">
        <v>573</v>
      </c>
      <c r="I22" s="52" t="s">
        <v>382</v>
      </c>
      <c r="J22" s="52" t="s">
        <v>344</v>
      </c>
      <c r="K22" s="52" t="s">
        <v>383</v>
      </c>
      <c r="L22" s="52" t="s">
        <v>384</v>
      </c>
      <c r="M22" s="83" t="s">
        <v>144</v>
      </c>
      <c r="N22" s="83" t="s">
        <v>79</v>
      </c>
      <c r="O22" s="81" t="s">
        <v>81</v>
      </c>
      <c r="P22" s="52" t="s">
        <v>574</v>
      </c>
      <c r="Q22" s="83" t="s">
        <v>144</v>
      </c>
      <c r="R22" s="83" t="s">
        <v>79</v>
      </c>
      <c r="S22" s="81" t="s">
        <v>81</v>
      </c>
      <c r="T22" s="52" t="s">
        <v>575</v>
      </c>
      <c r="U22" s="81" t="s">
        <v>364</v>
      </c>
      <c r="V22" s="52" t="s">
        <v>347</v>
      </c>
      <c r="W22" s="52" t="s">
        <v>347</v>
      </c>
      <c r="X22" s="52" t="s">
        <v>347</v>
      </c>
      <c r="Y22" s="52" t="s">
        <v>347</v>
      </c>
      <c r="Z22" s="52" t="s">
        <v>347</v>
      </c>
      <c r="AA22" s="52" t="s">
        <v>576</v>
      </c>
      <c r="AB22" s="52" t="s">
        <v>577</v>
      </c>
      <c r="AC22" s="52" t="s">
        <v>578</v>
      </c>
      <c r="AD22" s="52" t="s">
        <v>579</v>
      </c>
      <c r="AE22" s="52" t="s">
        <v>580</v>
      </c>
      <c r="AF22" s="52" t="s">
        <v>581</v>
      </c>
      <c r="AG22" s="52" t="s">
        <v>582</v>
      </c>
      <c r="AH22" s="52" t="s">
        <v>583</v>
      </c>
      <c r="AI22" s="157">
        <v>43592</v>
      </c>
      <c r="AJ22" s="153" t="s">
        <v>348</v>
      </c>
      <c r="AK22" s="165" t="s">
        <v>584</v>
      </c>
      <c r="AL22" s="158">
        <v>43776</v>
      </c>
      <c r="AM22" s="155" t="s">
        <v>379</v>
      </c>
      <c r="AN22" s="65" t="s">
        <v>585</v>
      </c>
      <c r="AO22" s="158">
        <v>43902</v>
      </c>
      <c r="AP22" s="153" t="s">
        <v>388</v>
      </c>
      <c r="AQ22" s="68" t="s">
        <v>586</v>
      </c>
      <c r="AR22" s="158">
        <v>44112</v>
      </c>
      <c r="AS22" s="155" t="s">
        <v>541</v>
      </c>
      <c r="AT22" s="65" t="s">
        <v>587</v>
      </c>
      <c r="AU22" s="158">
        <v>44168</v>
      </c>
      <c r="AV22" s="153" t="s">
        <v>387</v>
      </c>
      <c r="AW22" s="68" t="s">
        <v>588</v>
      </c>
      <c r="AX22" s="158">
        <v>44251</v>
      </c>
      <c r="AY22" s="155" t="s">
        <v>388</v>
      </c>
      <c r="AZ22" s="65" t="s">
        <v>565</v>
      </c>
      <c r="BA22" s="158">
        <v>44452</v>
      </c>
      <c r="BB22" s="153" t="s">
        <v>377</v>
      </c>
      <c r="BC22" s="68" t="s">
        <v>566</v>
      </c>
      <c r="BD22" s="158">
        <v>44491</v>
      </c>
      <c r="BE22" s="155" t="s">
        <v>377</v>
      </c>
      <c r="BF22" s="65" t="s">
        <v>567</v>
      </c>
      <c r="BG22" s="158" t="s">
        <v>354</v>
      </c>
      <c r="BH22" s="153" t="s">
        <v>355</v>
      </c>
      <c r="BI22" s="68" t="s">
        <v>354</v>
      </c>
      <c r="BJ22" s="158" t="s">
        <v>354</v>
      </c>
      <c r="BK22" s="155" t="s">
        <v>355</v>
      </c>
      <c r="BL22" s="65" t="s">
        <v>354</v>
      </c>
      <c r="BM22" s="154" t="s">
        <v>354</v>
      </c>
      <c r="BN22" s="153" t="s">
        <v>355</v>
      </c>
      <c r="BO22" s="68" t="s">
        <v>354</v>
      </c>
      <c r="BP22" s="154" t="s">
        <v>354</v>
      </c>
      <c r="BQ22" s="155" t="s">
        <v>355</v>
      </c>
      <c r="BR22" s="70" t="s">
        <v>354</v>
      </c>
      <c r="BS22" s="125" t="str">
        <f>VLOOKUP(A22,Datos!$C$2:$AJ$25,34,0)</f>
        <v>Subdirección de Servicios Administrativos</v>
      </c>
      <c r="BU22" s="161">
        <f t="shared" si="0"/>
        <v>44491</v>
      </c>
      <c r="BV22" s="162">
        <f t="shared" si="1"/>
        <v>44561</v>
      </c>
      <c r="BW22" s="163" t="str">
        <f t="shared" si="2"/>
        <v>Riesgos</v>
      </c>
      <c r="BX22" s="163" t="str">
        <f>IF(BW22="","",C22)</f>
        <v>Desvío de recursos físicos o económicos durante el seguimiento y control de la información de los bienes de propiedad de la entidad, fin de obtener beneficios a nombre propio o de un tercero</v>
      </c>
      <c r="BY22" s="163" t="str">
        <f>IF(BX22="","",CONCATENATE("Ajuste en ",VLOOKUP(BU22,AI22:BR22,(MATCH(BU22,AI22:BR22,0)+1))," del Mapa de riesgos de ",A22))</f>
        <v>Ajuste en 
Tratamiento del riesgo del Mapa de riesgos de Gestión de Recursos Físicos</v>
      </c>
      <c r="BZ22" s="163" t="str">
        <f t="shared" si="3"/>
        <v>Solicitud de cambio realizada por la Subdirección de Servicios Administrativos a través del memorando 3-2021-XXXX.</v>
      </c>
    </row>
    <row r="23" spans="1:78" ht="344.25" x14ac:dyDescent="0.2">
      <c r="A23" s="52" t="s">
        <v>209</v>
      </c>
      <c r="B23" s="84" t="s">
        <v>591</v>
      </c>
      <c r="C23" s="53" t="s">
        <v>594</v>
      </c>
      <c r="D23" s="81" t="s">
        <v>64</v>
      </c>
      <c r="E23" s="81" t="s">
        <v>70</v>
      </c>
      <c r="F23" s="52" t="s">
        <v>595</v>
      </c>
      <c r="G23" s="52" t="s">
        <v>596</v>
      </c>
      <c r="H23" s="52" t="s">
        <v>597</v>
      </c>
      <c r="I23" s="52" t="s">
        <v>589</v>
      </c>
      <c r="J23" s="52" t="s">
        <v>344</v>
      </c>
      <c r="K23" s="52" t="s">
        <v>345</v>
      </c>
      <c r="L23" s="52" t="s">
        <v>384</v>
      </c>
      <c r="M23" s="83" t="s">
        <v>124</v>
      </c>
      <c r="N23" s="83" t="s">
        <v>104</v>
      </c>
      <c r="O23" s="81" t="s">
        <v>105</v>
      </c>
      <c r="P23" s="52" t="s">
        <v>598</v>
      </c>
      <c r="Q23" s="83" t="s">
        <v>144</v>
      </c>
      <c r="R23" s="83" t="s">
        <v>104</v>
      </c>
      <c r="S23" s="81" t="s">
        <v>105</v>
      </c>
      <c r="T23" s="52" t="s">
        <v>599</v>
      </c>
      <c r="U23" s="81" t="s">
        <v>364</v>
      </c>
      <c r="V23" s="52" t="s">
        <v>347</v>
      </c>
      <c r="W23" s="52" t="s">
        <v>347</v>
      </c>
      <c r="X23" s="52" t="s">
        <v>347</v>
      </c>
      <c r="Y23" s="52" t="s">
        <v>347</v>
      </c>
      <c r="Z23" s="52" t="s">
        <v>347</v>
      </c>
      <c r="AA23" s="52" t="s">
        <v>600</v>
      </c>
      <c r="AB23" s="52" t="s">
        <v>601</v>
      </c>
      <c r="AC23" s="52" t="s">
        <v>602</v>
      </c>
      <c r="AD23" s="52" t="s">
        <v>603</v>
      </c>
      <c r="AE23" s="52" t="s">
        <v>604</v>
      </c>
      <c r="AF23" s="52" t="s">
        <v>605</v>
      </c>
      <c r="AG23" s="52" t="s">
        <v>606</v>
      </c>
      <c r="AH23" s="52" t="s">
        <v>607</v>
      </c>
      <c r="AI23" s="157">
        <v>43496</v>
      </c>
      <c r="AJ23" s="153" t="s">
        <v>348</v>
      </c>
      <c r="AK23" s="165" t="s">
        <v>608</v>
      </c>
      <c r="AL23" s="158">
        <v>43759</v>
      </c>
      <c r="AM23" s="155" t="s">
        <v>495</v>
      </c>
      <c r="AN23" s="65" t="s">
        <v>609</v>
      </c>
      <c r="AO23" s="158">
        <v>43909</v>
      </c>
      <c r="AP23" s="153" t="s">
        <v>453</v>
      </c>
      <c r="AQ23" s="68" t="s">
        <v>610</v>
      </c>
      <c r="AR23" s="158">
        <v>44074</v>
      </c>
      <c r="AS23" s="155" t="s">
        <v>353</v>
      </c>
      <c r="AT23" s="65" t="s">
        <v>611</v>
      </c>
      <c r="AU23" s="158">
        <v>44168</v>
      </c>
      <c r="AV23" s="153" t="s">
        <v>377</v>
      </c>
      <c r="AW23" s="68" t="s">
        <v>612</v>
      </c>
      <c r="AX23" s="158">
        <v>44249</v>
      </c>
      <c r="AY23" s="155" t="s">
        <v>375</v>
      </c>
      <c r="AZ23" s="65" t="s">
        <v>613</v>
      </c>
      <c r="BA23" s="158">
        <v>44404</v>
      </c>
      <c r="BB23" s="153" t="s">
        <v>387</v>
      </c>
      <c r="BC23" s="68" t="s">
        <v>614</v>
      </c>
      <c r="BD23" s="158">
        <v>44455</v>
      </c>
      <c r="BE23" s="155" t="s">
        <v>352</v>
      </c>
      <c r="BF23" s="65" t="s">
        <v>592</v>
      </c>
      <c r="BG23" s="158" t="s">
        <v>354</v>
      </c>
      <c r="BH23" s="153" t="s">
        <v>355</v>
      </c>
      <c r="BI23" s="68" t="s">
        <v>354</v>
      </c>
      <c r="BJ23" s="158" t="s">
        <v>354</v>
      </c>
      <c r="BK23" s="155" t="s">
        <v>355</v>
      </c>
      <c r="BL23" s="65" t="s">
        <v>354</v>
      </c>
      <c r="BM23" s="154" t="s">
        <v>354</v>
      </c>
      <c r="BN23" s="153" t="s">
        <v>355</v>
      </c>
      <c r="BO23" s="68" t="s">
        <v>354</v>
      </c>
      <c r="BP23" s="154" t="s">
        <v>354</v>
      </c>
      <c r="BQ23" s="155" t="s">
        <v>355</v>
      </c>
      <c r="BR23" s="70" t="s">
        <v>354</v>
      </c>
      <c r="BS23" s="125" t="str">
        <f>VLOOKUP(A23,Datos!$C$2:$AJ$25,34,0)</f>
        <v>Subsecretaría de Servicio a la Ciudadanía</v>
      </c>
      <c r="BU23" s="161" t="str">
        <f t="shared" si="0"/>
        <v/>
      </c>
      <c r="BV23" s="162" t="str">
        <f t="shared" si="1"/>
        <v/>
      </c>
      <c r="BW23" s="163" t="str">
        <f t="shared" si="2"/>
        <v/>
      </c>
      <c r="BX23" s="163" t="str">
        <f>IF(BW23="","",C23)</f>
        <v/>
      </c>
      <c r="BY23" s="163" t="str">
        <f>IF(BX23="","",CONCATENATE("Ajuste en ",VLOOKUP(BU23,AI23:BR23,(MATCH(BU23,AI23:BR23,0)+1))," del Mapa de riesgos de ",A23))</f>
        <v/>
      </c>
      <c r="BZ23" s="163" t="str">
        <f t="shared" si="3"/>
        <v/>
      </c>
    </row>
    <row r="24" spans="1:78" ht="318.75" x14ac:dyDescent="0.2">
      <c r="A24" s="52" t="s">
        <v>209</v>
      </c>
      <c r="B24" s="84" t="s">
        <v>615</v>
      </c>
      <c r="C24" s="53" t="s">
        <v>616</v>
      </c>
      <c r="D24" s="81" t="s">
        <v>64</v>
      </c>
      <c r="E24" s="81" t="s">
        <v>152</v>
      </c>
      <c r="F24" s="52" t="s">
        <v>617</v>
      </c>
      <c r="G24" s="52" t="s">
        <v>439</v>
      </c>
      <c r="H24" s="52" t="s">
        <v>618</v>
      </c>
      <c r="I24" s="52" t="s">
        <v>589</v>
      </c>
      <c r="J24" s="52" t="s">
        <v>344</v>
      </c>
      <c r="K24" s="52" t="s">
        <v>386</v>
      </c>
      <c r="L24" s="52" t="s">
        <v>384</v>
      </c>
      <c r="M24" s="83" t="s">
        <v>144</v>
      </c>
      <c r="N24" s="83" t="s">
        <v>104</v>
      </c>
      <c r="O24" s="81" t="s">
        <v>105</v>
      </c>
      <c r="P24" s="52" t="s">
        <v>619</v>
      </c>
      <c r="Q24" s="83" t="s">
        <v>144</v>
      </c>
      <c r="R24" s="83" t="s">
        <v>104</v>
      </c>
      <c r="S24" s="81" t="s">
        <v>105</v>
      </c>
      <c r="T24" s="52" t="s">
        <v>620</v>
      </c>
      <c r="U24" s="81" t="s">
        <v>364</v>
      </c>
      <c r="V24" s="52" t="s">
        <v>347</v>
      </c>
      <c r="W24" s="52" t="s">
        <v>347</v>
      </c>
      <c r="X24" s="52" t="s">
        <v>347</v>
      </c>
      <c r="Y24" s="52" t="s">
        <v>347</v>
      </c>
      <c r="Z24" s="52" t="s">
        <v>347</v>
      </c>
      <c r="AA24" s="52" t="s">
        <v>621</v>
      </c>
      <c r="AB24" s="52" t="s">
        <v>622</v>
      </c>
      <c r="AC24" s="52" t="s">
        <v>623</v>
      </c>
      <c r="AD24" s="52" t="s">
        <v>624</v>
      </c>
      <c r="AE24" s="52" t="s">
        <v>625</v>
      </c>
      <c r="AF24" s="52" t="s">
        <v>626</v>
      </c>
      <c r="AG24" s="52" t="s">
        <v>627</v>
      </c>
      <c r="AH24" s="52" t="s">
        <v>628</v>
      </c>
      <c r="AI24" s="157">
        <v>43496</v>
      </c>
      <c r="AJ24" s="153" t="s">
        <v>348</v>
      </c>
      <c r="AK24" s="165" t="s">
        <v>590</v>
      </c>
      <c r="AL24" s="158">
        <v>43593</v>
      </c>
      <c r="AM24" s="155" t="s">
        <v>348</v>
      </c>
      <c r="AN24" s="65" t="s">
        <v>629</v>
      </c>
      <c r="AO24" s="158">
        <v>43759</v>
      </c>
      <c r="AP24" s="153" t="s">
        <v>387</v>
      </c>
      <c r="AQ24" s="68" t="s">
        <v>630</v>
      </c>
      <c r="AR24" s="158">
        <v>43909</v>
      </c>
      <c r="AS24" s="155" t="s">
        <v>631</v>
      </c>
      <c r="AT24" s="65" t="s">
        <v>632</v>
      </c>
      <c r="AU24" s="158">
        <v>44074</v>
      </c>
      <c r="AV24" s="153" t="s">
        <v>353</v>
      </c>
      <c r="AW24" s="68" t="s">
        <v>633</v>
      </c>
      <c r="AX24" s="158">
        <v>44168</v>
      </c>
      <c r="AY24" s="155" t="s">
        <v>387</v>
      </c>
      <c r="AZ24" s="65" t="s">
        <v>634</v>
      </c>
      <c r="BA24" s="158">
        <v>44249</v>
      </c>
      <c r="BB24" s="153" t="s">
        <v>388</v>
      </c>
      <c r="BC24" s="68" t="s">
        <v>593</v>
      </c>
      <c r="BD24" s="158" t="s">
        <v>354</v>
      </c>
      <c r="BE24" s="155" t="s">
        <v>355</v>
      </c>
      <c r="BF24" s="65" t="s">
        <v>354</v>
      </c>
      <c r="BG24" s="158" t="s">
        <v>354</v>
      </c>
      <c r="BH24" s="153" t="s">
        <v>355</v>
      </c>
      <c r="BI24" s="68" t="s">
        <v>354</v>
      </c>
      <c r="BJ24" s="158" t="s">
        <v>354</v>
      </c>
      <c r="BK24" s="155" t="s">
        <v>355</v>
      </c>
      <c r="BL24" s="65" t="s">
        <v>354</v>
      </c>
      <c r="BM24" s="154" t="s">
        <v>354</v>
      </c>
      <c r="BN24" s="153" t="s">
        <v>355</v>
      </c>
      <c r="BO24" s="68" t="s">
        <v>354</v>
      </c>
      <c r="BP24" s="154" t="s">
        <v>354</v>
      </c>
      <c r="BQ24" s="155" t="s">
        <v>355</v>
      </c>
      <c r="BR24" s="70" t="s">
        <v>354</v>
      </c>
      <c r="BS24" s="125" t="str">
        <f>VLOOKUP(A24,Datos!$C$2:$AJ$25,34,0)</f>
        <v>Subsecretaría de Servicio a la Ciudadanía</v>
      </c>
      <c r="BU24" s="161" t="str">
        <f t="shared" si="0"/>
        <v/>
      </c>
      <c r="BV24" s="162" t="str">
        <f t="shared" si="1"/>
        <v/>
      </c>
      <c r="BW24" s="163" t="str">
        <f t="shared" si="2"/>
        <v/>
      </c>
      <c r="BX24" s="163" t="str">
        <f>IF(BW24="","",C24)</f>
        <v/>
      </c>
      <c r="BY24" s="163" t="str">
        <f>IF(BX24="","",CONCATENATE("Ajuste en ",VLOOKUP(BU24,AI24:BR24,(MATCH(BU24,AI24:BR24,0)+1))," del Mapa de riesgos de ",A24))</f>
        <v/>
      </c>
      <c r="BZ24" s="163" t="str">
        <f t="shared" si="3"/>
        <v/>
      </c>
    </row>
    <row r="25" spans="1:78" ht="409.5" x14ac:dyDescent="0.2">
      <c r="A25" s="52" t="s">
        <v>189</v>
      </c>
      <c r="B25" s="84" t="s">
        <v>637</v>
      </c>
      <c r="C25" s="53" t="s">
        <v>638</v>
      </c>
      <c r="D25" s="81" t="s">
        <v>64</v>
      </c>
      <c r="E25" s="81" t="s">
        <v>152</v>
      </c>
      <c r="F25" s="52" t="s">
        <v>639</v>
      </c>
      <c r="G25" s="52" t="s">
        <v>640</v>
      </c>
      <c r="H25" s="52" t="s">
        <v>641</v>
      </c>
      <c r="I25" s="52" t="s">
        <v>382</v>
      </c>
      <c r="J25" s="52" t="s">
        <v>344</v>
      </c>
      <c r="K25" s="52" t="s">
        <v>345</v>
      </c>
      <c r="L25" s="52" t="s">
        <v>384</v>
      </c>
      <c r="M25" s="83" t="s">
        <v>144</v>
      </c>
      <c r="N25" s="83" t="s">
        <v>79</v>
      </c>
      <c r="O25" s="81" t="s">
        <v>81</v>
      </c>
      <c r="P25" s="52" t="s">
        <v>642</v>
      </c>
      <c r="Q25" s="83" t="s">
        <v>144</v>
      </c>
      <c r="R25" s="83" t="s">
        <v>79</v>
      </c>
      <c r="S25" s="81" t="s">
        <v>81</v>
      </c>
      <c r="T25" s="52" t="s">
        <v>643</v>
      </c>
      <c r="U25" s="81" t="s">
        <v>364</v>
      </c>
      <c r="V25" s="52" t="s">
        <v>347</v>
      </c>
      <c r="W25" s="52" t="s">
        <v>347</v>
      </c>
      <c r="X25" s="52" t="s">
        <v>347</v>
      </c>
      <c r="Y25" s="52" t="s">
        <v>347</v>
      </c>
      <c r="Z25" s="52" t="s">
        <v>347</v>
      </c>
      <c r="AA25" s="52" t="s">
        <v>644</v>
      </c>
      <c r="AB25" s="52" t="s">
        <v>645</v>
      </c>
      <c r="AC25" s="52" t="s">
        <v>646</v>
      </c>
      <c r="AD25" s="52" t="s">
        <v>647</v>
      </c>
      <c r="AE25" s="52" t="s">
        <v>648</v>
      </c>
      <c r="AF25" s="52" t="s">
        <v>649</v>
      </c>
      <c r="AG25" s="52" t="s">
        <v>650</v>
      </c>
      <c r="AH25" s="52" t="s">
        <v>651</v>
      </c>
      <c r="AI25" s="157">
        <v>43496</v>
      </c>
      <c r="AJ25" s="153" t="s">
        <v>348</v>
      </c>
      <c r="AK25" s="165" t="s">
        <v>390</v>
      </c>
      <c r="AL25" s="158">
        <v>43594</v>
      </c>
      <c r="AM25" s="155" t="s">
        <v>395</v>
      </c>
      <c r="AN25" s="65" t="s">
        <v>652</v>
      </c>
      <c r="AO25" s="158">
        <v>43787</v>
      </c>
      <c r="AP25" s="153" t="s">
        <v>348</v>
      </c>
      <c r="AQ25" s="68" t="s">
        <v>635</v>
      </c>
      <c r="AR25" s="158">
        <v>43916</v>
      </c>
      <c r="AS25" s="155" t="s">
        <v>348</v>
      </c>
      <c r="AT25" s="65" t="s">
        <v>653</v>
      </c>
      <c r="AU25" s="158">
        <v>44169</v>
      </c>
      <c r="AV25" s="153" t="s">
        <v>377</v>
      </c>
      <c r="AW25" s="68" t="s">
        <v>654</v>
      </c>
      <c r="AX25" s="158">
        <v>44249</v>
      </c>
      <c r="AY25" s="155" t="s">
        <v>375</v>
      </c>
      <c r="AZ25" s="65" t="s">
        <v>655</v>
      </c>
      <c r="BA25" s="158">
        <v>44448</v>
      </c>
      <c r="BB25" s="153" t="s">
        <v>377</v>
      </c>
      <c r="BC25" s="68" t="s">
        <v>656</v>
      </c>
      <c r="BD25" s="158">
        <v>44470</v>
      </c>
      <c r="BE25" s="155" t="s">
        <v>377</v>
      </c>
      <c r="BF25" s="65" t="s">
        <v>657</v>
      </c>
      <c r="BG25" s="158" t="s">
        <v>354</v>
      </c>
      <c r="BH25" s="153" t="s">
        <v>355</v>
      </c>
      <c r="BI25" s="68" t="s">
        <v>354</v>
      </c>
      <c r="BJ25" s="158" t="s">
        <v>354</v>
      </c>
      <c r="BK25" s="155" t="s">
        <v>355</v>
      </c>
      <c r="BL25" s="65" t="s">
        <v>354</v>
      </c>
      <c r="BM25" s="154" t="s">
        <v>354</v>
      </c>
      <c r="BN25" s="153" t="s">
        <v>355</v>
      </c>
      <c r="BO25" s="68" t="s">
        <v>354</v>
      </c>
      <c r="BP25" s="154" t="s">
        <v>354</v>
      </c>
      <c r="BQ25" s="155" t="s">
        <v>355</v>
      </c>
      <c r="BR25" s="70" t="s">
        <v>354</v>
      </c>
      <c r="BS25" s="125" t="str">
        <f>VLOOKUP(A25,Datos!$C$2:$AJ$25,34,0)</f>
        <v>Dirección Distrital de Archivo de Bogotá</v>
      </c>
      <c r="BU25" s="161">
        <f t="shared" si="0"/>
        <v>44470</v>
      </c>
      <c r="BV25" s="162">
        <f t="shared" si="1"/>
        <v>44561</v>
      </c>
      <c r="BW25" s="163" t="str">
        <f t="shared" si="2"/>
        <v>Riesgos</v>
      </c>
      <c r="BX25" s="163" t="str">
        <f>IF(BW25="","",C25)</f>
        <v>Desvío de recursos físicos o económicos en el manejo de la documentación histórica en el Archivo de Bogotá con el fin de obtener cualquier dádiva o beneficio a nombre propio o de terceros</v>
      </c>
      <c r="BY25" s="163" t="str">
        <f>IF(BX25="","",CONCATENATE("Ajuste en ",VLOOKUP(BU25,AI25:BR25,(MATCH(BU25,AI25:BR25,0)+1))," del Mapa de riesgos de ",A25))</f>
        <v>Ajuste en 
Tratamiento del riesgo del Mapa de riesgos de Gestión de la Función Archivística y del Patrimonio Documental del Distrito Capital</v>
      </c>
      <c r="BZ25" s="163" t="str">
        <f t="shared" si="3"/>
        <v>Solicitud de cambio realizada por la Dirección Distrital de Archivo de Bogotá a través del memorando 3-2021-XXXX.</v>
      </c>
    </row>
    <row r="26" spans="1:78" ht="409.5" x14ac:dyDescent="0.2">
      <c r="A26" s="52" t="s">
        <v>189</v>
      </c>
      <c r="B26" s="84" t="s">
        <v>658</v>
      </c>
      <c r="C26" s="53" t="s">
        <v>659</v>
      </c>
      <c r="D26" s="81" t="s">
        <v>64</v>
      </c>
      <c r="E26" s="81" t="s">
        <v>152</v>
      </c>
      <c r="F26" s="52" t="s">
        <v>660</v>
      </c>
      <c r="G26" s="52" t="s">
        <v>661</v>
      </c>
      <c r="H26" s="52" t="s">
        <v>662</v>
      </c>
      <c r="I26" s="52" t="s">
        <v>382</v>
      </c>
      <c r="J26" s="52" t="s">
        <v>344</v>
      </c>
      <c r="K26" s="52" t="s">
        <v>568</v>
      </c>
      <c r="L26" s="52" t="s">
        <v>384</v>
      </c>
      <c r="M26" s="83" t="s">
        <v>144</v>
      </c>
      <c r="N26" s="83" t="s">
        <v>79</v>
      </c>
      <c r="O26" s="81" t="s">
        <v>81</v>
      </c>
      <c r="P26" s="52" t="s">
        <v>663</v>
      </c>
      <c r="Q26" s="83" t="s">
        <v>144</v>
      </c>
      <c r="R26" s="83" t="s">
        <v>79</v>
      </c>
      <c r="S26" s="81" t="s">
        <v>81</v>
      </c>
      <c r="T26" s="52" t="s">
        <v>664</v>
      </c>
      <c r="U26" s="81" t="s">
        <v>364</v>
      </c>
      <c r="V26" s="52" t="s">
        <v>347</v>
      </c>
      <c r="W26" s="52" t="s">
        <v>347</v>
      </c>
      <c r="X26" s="52" t="s">
        <v>347</v>
      </c>
      <c r="Y26" s="52" t="s">
        <v>347</v>
      </c>
      <c r="Z26" s="52" t="s">
        <v>347</v>
      </c>
      <c r="AA26" s="52" t="s">
        <v>665</v>
      </c>
      <c r="AB26" s="52" t="s">
        <v>666</v>
      </c>
      <c r="AC26" s="52" t="s">
        <v>667</v>
      </c>
      <c r="AD26" s="52" t="s">
        <v>668</v>
      </c>
      <c r="AE26" s="52" t="s">
        <v>669</v>
      </c>
      <c r="AF26" s="52" t="s">
        <v>670</v>
      </c>
      <c r="AG26" s="52" t="s">
        <v>671</v>
      </c>
      <c r="AH26" s="52" t="s">
        <v>672</v>
      </c>
      <c r="AI26" s="157">
        <v>43496</v>
      </c>
      <c r="AJ26" s="153" t="s">
        <v>348</v>
      </c>
      <c r="AK26" s="165" t="s">
        <v>390</v>
      </c>
      <c r="AL26" s="158">
        <v>43594</v>
      </c>
      <c r="AM26" s="155" t="s">
        <v>395</v>
      </c>
      <c r="AN26" s="65" t="s">
        <v>673</v>
      </c>
      <c r="AO26" s="158">
        <v>43787</v>
      </c>
      <c r="AP26" s="153" t="s">
        <v>348</v>
      </c>
      <c r="AQ26" s="68" t="s">
        <v>674</v>
      </c>
      <c r="AR26" s="158">
        <v>43916</v>
      </c>
      <c r="AS26" s="155" t="s">
        <v>388</v>
      </c>
      <c r="AT26" s="65" t="s">
        <v>675</v>
      </c>
      <c r="AU26" s="158">
        <v>44169</v>
      </c>
      <c r="AV26" s="153" t="s">
        <v>377</v>
      </c>
      <c r="AW26" s="68" t="s">
        <v>676</v>
      </c>
      <c r="AX26" s="158">
        <v>44249</v>
      </c>
      <c r="AY26" s="155" t="s">
        <v>375</v>
      </c>
      <c r="AZ26" s="65" t="s">
        <v>636</v>
      </c>
      <c r="BA26" s="158">
        <v>44448</v>
      </c>
      <c r="BB26" s="153" t="s">
        <v>377</v>
      </c>
      <c r="BC26" s="68" t="s">
        <v>677</v>
      </c>
      <c r="BD26" s="158">
        <v>44470</v>
      </c>
      <c r="BE26" s="155" t="s">
        <v>377</v>
      </c>
      <c r="BF26" s="65" t="s">
        <v>678</v>
      </c>
      <c r="BG26" s="158" t="s">
        <v>354</v>
      </c>
      <c r="BH26" s="153" t="s">
        <v>355</v>
      </c>
      <c r="BI26" s="68" t="s">
        <v>354</v>
      </c>
      <c r="BJ26" s="158" t="s">
        <v>354</v>
      </c>
      <c r="BK26" s="155" t="s">
        <v>355</v>
      </c>
      <c r="BL26" s="65" t="s">
        <v>354</v>
      </c>
      <c r="BM26" s="154" t="s">
        <v>354</v>
      </c>
      <c r="BN26" s="153" t="s">
        <v>355</v>
      </c>
      <c r="BO26" s="68" t="s">
        <v>354</v>
      </c>
      <c r="BP26" s="154" t="s">
        <v>354</v>
      </c>
      <c r="BQ26" s="155" t="s">
        <v>355</v>
      </c>
      <c r="BR26" s="70" t="s">
        <v>354</v>
      </c>
      <c r="BS26" s="125" t="str">
        <f>VLOOKUP(A26,Datos!$C$2:$AJ$25,34,0)</f>
        <v>Dirección Distrital de Archivo de Bogotá</v>
      </c>
      <c r="BU26" s="161">
        <f t="shared" si="0"/>
        <v>44470</v>
      </c>
      <c r="BV26" s="162">
        <f t="shared" si="1"/>
        <v>44561</v>
      </c>
      <c r="BW26" s="163" t="str">
        <f t="shared" si="2"/>
        <v>Riesgos</v>
      </c>
      <c r="BX26" s="163" t="str">
        <f>IF(BW26="","",C26)</f>
        <v>Decisiones ajustadas a intereses propios o de terceros con  la modificación y/o ocultamiento de datos para la emisión de conceptos técnicos e informes de la Subdirección del Sistema Distrital de Archivos a cambio de dadivas</v>
      </c>
      <c r="BY26" s="163" t="str">
        <f>IF(BX26="","",CONCATENATE("Ajuste en ",VLOOKUP(BU26,AI26:BR26,(MATCH(BU26,AI26:BR26,0)+1))," del Mapa de riesgos de ",A26))</f>
        <v>Ajuste en 
Tratamiento del riesgo del Mapa de riesgos de Gestión de la Función Archivística y del Patrimonio Documental del Distrito Capital</v>
      </c>
      <c r="BZ26" s="163" t="str">
        <f t="shared" si="3"/>
        <v>Solicitud de cambio realizada por la Dirección Distrital de Archivo de Bogotá a través del memorando 3-2021-XXXX.</v>
      </c>
    </row>
    <row r="27" spans="1:78" ht="409.5" x14ac:dyDescent="0.2">
      <c r="A27" s="52" t="s">
        <v>315</v>
      </c>
      <c r="B27" s="84" t="s">
        <v>679</v>
      </c>
      <c r="C27" s="53" t="s">
        <v>685</v>
      </c>
      <c r="D27" s="81" t="s">
        <v>64</v>
      </c>
      <c r="E27" s="81" t="s">
        <v>152</v>
      </c>
      <c r="F27" s="52" t="s">
        <v>686</v>
      </c>
      <c r="G27" s="52" t="s">
        <v>687</v>
      </c>
      <c r="H27" s="52" t="s">
        <v>688</v>
      </c>
      <c r="I27" s="52" t="s">
        <v>382</v>
      </c>
      <c r="J27" s="52" t="s">
        <v>344</v>
      </c>
      <c r="K27" s="52" t="s">
        <v>383</v>
      </c>
      <c r="L27" s="52" t="s">
        <v>384</v>
      </c>
      <c r="M27" s="83" t="s">
        <v>144</v>
      </c>
      <c r="N27" s="83" t="s">
        <v>52</v>
      </c>
      <c r="O27" s="81" t="s">
        <v>54</v>
      </c>
      <c r="P27" s="52" t="s">
        <v>689</v>
      </c>
      <c r="Q27" s="83" t="s">
        <v>144</v>
      </c>
      <c r="R27" s="83" t="s">
        <v>52</v>
      </c>
      <c r="S27" s="81" t="s">
        <v>54</v>
      </c>
      <c r="T27" s="52" t="s">
        <v>690</v>
      </c>
      <c r="U27" s="81" t="s">
        <v>364</v>
      </c>
      <c r="V27" s="52" t="s">
        <v>347</v>
      </c>
      <c r="W27" s="52" t="s">
        <v>347</v>
      </c>
      <c r="X27" s="52" t="s">
        <v>347</v>
      </c>
      <c r="Y27" s="52" t="s">
        <v>347</v>
      </c>
      <c r="Z27" s="52" t="s">
        <v>347</v>
      </c>
      <c r="AA27" s="52" t="s">
        <v>691</v>
      </c>
      <c r="AB27" s="52" t="s">
        <v>692</v>
      </c>
      <c r="AC27" s="52" t="s">
        <v>693</v>
      </c>
      <c r="AD27" s="52" t="s">
        <v>694</v>
      </c>
      <c r="AE27" s="52" t="s">
        <v>695</v>
      </c>
      <c r="AF27" s="52" t="s">
        <v>696</v>
      </c>
      <c r="AG27" s="52" t="s">
        <v>697</v>
      </c>
      <c r="AH27" s="52" t="s">
        <v>698</v>
      </c>
      <c r="AI27" s="157">
        <v>43599</v>
      </c>
      <c r="AJ27" s="153" t="s">
        <v>348</v>
      </c>
      <c r="AK27" s="165" t="s">
        <v>680</v>
      </c>
      <c r="AL27" s="158">
        <v>43767</v>
      </c>
      <c r="AM27" s="155" t="s">
        <v>414</v>
      </c>
      <c r="AN27" s="65" t="s">
        <v>699</v>
      </c>
      <c r="AO27" s="158">
        <v>43901</v>
      </c>
      <c r="AP27" s="153" t="s">
        <v>388</v>
      </c>
      <c r="AQ27" s="68" t="s">
        <v>700</v>
      </c>
      <c r="AR27" s="158">
        <v>44074</v>
      </c>
      <c r="AS27" s="155" t="s">
        <v>352</v>
      </c>
      <c r="AT27" s="65" t="s">
        <v>681</v>
      </c>
      <c r="AU27" s="158">
        <v>44169</v>
      </c>
      <c r="AV27" s="153" t="s">
        <v>377</v>
      </c>
      <c r="AW27" s="68" t="s">
        <v>701</v>
      </c>
      <c r="AX27" s="158">
        <v>44244</v>
      </c>
      <c r="AY27" s="155" t="s">
        <v>377</v>
      </c>
      <c r="AZ27" s="65" t="s">
        <v>702</v>
      </c>
      <c r="BA27" s="158">
        <v>44249</v>
      </c>
      <c r="BB27" s="153" t="s">
        <v>351</v>
      </c>
      <c r="BC27" s="68" t="s">
        <v>682</v>
      </c>
      <c r="BD27" s="158">
        <v>44419</v>
      </c>
      <c r="BE27" s="155" t="s">
        <v>352</v>
      </c>
      <c r="BF27" s="65" t="s">
        <v>683</v>
      </c>
      <c r="BG27" s="158" t="s">
        <v>354</v>
      </c>
      <c r="BH27" s="153" t="s">
        <v>355</v>
      </c>
      <c r="BI27" s="68" t="s">
        <v>354</v>
      </c>
      <c r="BJ27" s="158" t="s">
        <v>354</v>
      </c>
      <c r="BK27" s="155" t="s">
        <v>355</v>
      </c>
      <c r="BL27" s="65" t="s">
        <v>354</v>
      </c>
      <c r="BM27" s="154" t="s">
        <v>354</v>
      </c>
      <c r="BN27" s="153" t="s">
        <v>355</v>
      </c>
      <c r="BO27" s="68" t="s">
        <v>354</v>
      </c>
      <c r="BP27" s="154" t="s">
        <v>354</v>
      </c>
      <c r="BQ27" s="155" t="s">
        <v>355</v>
      </c>
      <c r="BR27" s="70" t="s">
        <v>354</v>
      </c>
      <c r="BS27" s="125" t="str">
        <f>VLOOKUP(A27,Datos!$C$2:$AJ$25,34,0)</f>
        <v>Oficina Asesora de Jurídica</v>
      </c>
      <c r="BU27" s="161" t="str">
        <f t="shared" si="0"/>
        <v/>
      </c>
      <c r="BV27" s="162" t="str">
        <f t="shared" si="1"/>
        <v/>
      </c>
      <c r="BW27" s="163" t="str">
        <f t="shared" si="2"/>
        <v/>
      </c>
      <c r="BX27" s="163" t="str">
        <f>IF(BW27="","",C27)</f>
        <v/>
      </c>
      <c r="BY27" s="163" t="str">
        <f>IF(BX27="","",CONCATENATE("Ajuste en ",VLOOKUP(BU27,AI27:BR27,(MATCH(BU27,AI27:BR27,0)+1))," del Mapa de riesgos de ",A27))</f>
        <v/>
      </c>
      <c r="BZ27" s="163" t="str">
        <f t="shared" si="3"/>
        <v/>
      </c>
    </row>
    <row r="28" spans="1:78" ht="409.5" x14ac:dyDescent="0.2">
      <c r="A28" s="52" t="s">
        <v>186</v>
      </c>
      <c r="B28" s="84" t="s">
        <v>711</v>
      </c>
      <c r="C28" s="53" t="s">
        <v>712</v>
      </c>
      <c r="D28" s="81" t="s">
        <v>64</v>
      </c>
      <c r="E28" s="81" t="s">
        <v>96</v>
      </c>
      <c r="F28" s="52" t="s">
        <v>713</v>
      </c>
      <c r="G28" s="52" t="s">
        <v>714</v>
      </c>
      <c r="H28" s="52" t="s">
        <v>715</v>
      </c>
      <c r="I28" s="52" t="s">
        <v>703</v>
      </c>
      <c r="J28" s="52" t="s">
        <v>344</v>
      </c>
      <c r="K28" s="52" t="s">
        <v>383</v>
      </c>
      <c r="L28" s="52" t="s">
        <v>384</v>
      </c>
      <c r="M28" s="83" t="s">
        <v>144</v>
      </c>
      <c r="N28" s="83" t="s">
        <v>52</v>
      </c>
      <c r="O28" s="81" t="s">
        <v>54</v>
      </c>
      <c r="P28" s="52" t="s">
        <v>716</v>
      </c>
      <c r="Q28" s="83" t="s">
        <v>144</v>
      </c>
      <c r="R28" s="83" t="s">
        <v>52</v>
      </c>
      <c r="S28" s="81" t="s">
        <v>54</v>
      </c>
      <c r="T28" s="52" t="s">
        <v>717</v>
      </c>
      <c r="U28" s="81" t="s">
        <v>364</v>
      </c>
      <c r="V28" s="52" t="s">
        <v>347</v>
      </c>
      <c r="W28" s="52" t="s">
        <v>347</v>
      </c>
      <c r="X28" s="52" t="s">
        <v>347</v>
      </c>
      <c r="Y28" s="52" t="s">
        <v>347</v>
      </c>
      <c r="Z28" s="52" t="s">
        <v>347</v>
      </c>
      <c r="AA28" s="52" t="s">
        <v>704</v>
      </c>
      <c r="AB28" s="52" t="s">
        <v>705</v>
      </c>
      <c r="AC28" s="52" t="s">
        <v>706</v>
      </c>
      <c r="AD28" s="52" t="s">
        <v>707</v>
      </c>
      <c r="AE28" s="52" t="s">
        <v>708</v>
      </c>
      <c r="AF28" s="52" t="s">
        <v>718</v>
      </c>
      <c r="AG28" s="52" t="s">
        <v>719</v>
      </c>
      <c r="AH28" s="52" t="s">
        <v>720</v>
      </c>
      <c r="AI28" s="157">
        <v>43593</v>
      </c>
      <c r="AJ28" s="153" t="s">
        <v>348</v>
      </c>
      <c r="AK28" s="165" t="s">
        <v>721</v>
      </c>
      <c r="AL28" s="158">
        <v>43784</v>
      </c>
      <c r="AM28" s="155" t="s">
        <v>349</v>
      </c>
      <c r="AN28" s="65" t="s">
        <v>722</v>
      </c>
      <c r="AO28" s="158">
        <v>43895</v>
      </c>
      <c r="AP28" s="153" t="s">
        <v>375</v>
      </c>
      <c r="AQ28" s="68" t="s">
        <v>709</v>
      </c>
      <c r="AR28" s="158">
        <v>44062</v>
      </c>
      <c r="AS28" s="155" t="s">
        <v>388</v>
      </c>
      <c r="AT28" s="65" t="s">
        <v>710</v>
      </c>
      <c r="AU28" s="158">
        <v>44169</v>
      </c>
      <c r="AV28" s="153" t="s">
        <v>395</v>
      </c>
      <c r="AW28" s="68" t="s">
        <v>723</v>
      </c>
      <c r="AX28" s="158">
        <v>44246</v>
      </c>
      <c r="AY28" s="155" t="s">
        <v>375</v>
      </c>
      <c r="AZ28" s="65" t="s">
        <v>724</v>
      </c>
      <c r="BA28" s="158">
        <v>44442</v>
      </c>
      <c r="BB28" s="153" t="s">
        <v>387</v>
      </c>
      <c r="BC28" s="68" t="s">
        <v>725</v>
      </c>
      <c r="BD28" s="158" t="s">
        <v>354</v>
      </c>
      <c r="BE28" s="155" t="s">
        <v>355</v>
      </c>
      <c r="BF28" s="65" t="s">
        <v>354</v>
      </c>
      <c r="BG28" s="158" t="s">
        <v>354</v>
      </c>
      <c r="BH28" s="153" t="s">
        <v>355</v>
      </c>
      <c r="BI28" s="68" t="s">
        <v>354</v>
      </c>
      <c r="BJ28" s="158" t="s">
        <v>354</v>
      </c>
      <c r="BK28" s="155" t="s">
        <v>355</v>
      </c>
      <c r="BL28" s="65" t="s">
        <v>354</v>
      </c>
      <c r="BM28" s="154" t="s">
        <v>354</v>
      </c>
      <c r="BN28" s="153" t="s">
        <v>355</v>
      </c>
      <c r="BO28" s="68" t="s">
        <v>354</v>
      </c>
      <c r="BP28" s="154" t="s">
        <v>354</v>
      </c>
      <c r="BQ28" s="155" t="s">
        <v>355</v>
      </c>
      <c r="BR28" s="70" t="s">
        <v>354</v>
      </c>
      <c r="BS28" s="125" t="str">
        <f>VLOOKUP(A28,Datos!$C$2:$AJ$25,34,0)</f>
        <v>Oficina de Tecnologías de la Información y las Comunicaciones</v>
      </c>
      <c r="BU28" s="161" t="str">
        <f t="shared" ref="BU28:BU35" si="4">IF(AI28&gt;=$BU$1,AI28,IF(AL28&gt;=$BU$1,AL28,IF(AO28&gt;=$BU$1,AO28,IF(AR28&gt;=$BU$1,AR28,IF(AU28&gt;=$BU$1,AU28,IF(AX28&gt;=$BU$1,AX28,IF(BA28&gt;=$BU$1,BA28,IF(BD28&gt;=$BU$1,BD28,IF(BG28&gt;=$BU$1,BG28,IF(BJ28&gt;=$BU$1,BJ28,IF(BM28&gt;=$BU$1,BM28,IF(BP28&gt;=$BU$1,BP28,""))))))))))))</f>
        <v/>
      </c>
      <c r="BV28" s="162" t="str">
        <f t="shared" ref="BV28:BV35" si="5">IF(BU28="","",IF(BU28&lt;=$BV$1,$BV$1,IF(AND(BU28&gt;$BV$1,BU28&lt;=$BW$1),$BW$1,IF(AND(BU28&gt;$BW$1,BU28&lt;=$BX$1),$BX$1,IF(AND(BU28&gt;$BX$1,BU28&lt;=$BY$1),$BY$1)))))</f>
        <v/>
      </c>
      <c r="BW28" s="163" t="str">
        <f t="shared" ref="BW28:BW35" si="6">IF(BV28="","","Riesgos")</f>
        <v/>
      </c>
      <c r="BX28" s="163" t="str">
        <f>IF(BW28="","",C28)</f>
        <v/>
      </c>
      <c r="BY28" s="163" t="str">
        <f>IF(BX28="","",CONCATENATE("Ajuste en ",VLOOKUP(BU28,AI28:BR28,(MATCH(BU28,AI28:BR28,0)+1))," del Mapa de riesgos de ",A28))</f>
        <v/>
      </c>
      <c r="BZ28" s="163" t="str">
        <f t="shared" ref="BZ28:BZ35" si="7">IF(BY28="","",CONCATENATE("Solicitud de cambio realizada por la ",BS28," a través del memorando 3-2021-XXXX."))</f>
        <v/>
      </c>
    </row>
    <row r="29" spans="1:78" ht="409.5" x14ac:dyDescent="0.2">
      <c r="A29" s="52" t="s">
        <v>205</v>
      </c>
      <c r="B29" s="84" t="s">
        <v>730</v>
      </c>
      <c r="C29" s="53" t="s">
        <v>731</v>
      </c>
      <c r="D29" s="81" t="s">
        <v>64</v>
      </c>
      <c r="E29" s="81" t="s">
        <v>136</v>
      </c>
      <c r="F29" s="52" t="s">
        <v>732</v>
      </c>
      <c r="G29" s="52" t="s">
        <v>360</v>
      </c>
      <c r="H29" s="52" t="s">
        <v>733</v>
      </c>
      <c r="I29" s="52" t="s">
        <v>382</v>
      </c>
      <c r="J29" s="52" t="s">
        <v>344</v>
      </c>
      <c r="K29" s="52" t="s">
        <v>383</v>
      </c>
      <c r="L29" s="52" t="s">
        <v>384</v>
      </c>
      <c r="M29" s="83" t="s">
        <v>144</v>
      </c>
      <c r="N29" s="83" t="s">
        <v>79</v>
      </c>
      <c r="O29" s="81" t="s">
        <v>81</v>
      </c>
      <c r="P29" s="52" t="s">
        <v>734</v>
      </c>
      <c r="Q29" s="83" t="s">
        <v>144</v>
      </c>
      <c r="R29" s="83" t="s">
        <v>79</v>
      </c>
      <c r="S29" s="81" t="s">
        <v>81</v>
      </c>
      <c r="T29" s="52" t="s">
        <v>735</v>
      </c>
      <c r="U29" s="81" t="s">
        <v>364</v>
      </c>
      <c r="V29" s="52" t="s">
        <v>347</v>
      </c>
      <c r="W29" s="52" t="s">
        <v>347</v>
      </c>
      <c r="X29" s="52" t="s">
        <v>347</v>
      </c>
      <c r="Y29" s="52" t="s">
        <v>347</v>
      </c>
      <c r="Z29" s="52" t="s">
        <v>347</v>
      </c>
      <c r="AA29" s="52" t="s">
        <v>736</v>
      </c>
      <c r="AB29" s="52" t="s">
        <v>737</v>
      </c>
      <c r="AC29" s="52" t="s">
        <v>738</v>
      </c>
      <c r="AD29" s="52" t="s">
        <v>739</v>
      </c>
      <c r="AE29" s="52" t="s">
        <v>740</v>
      </c>
      <c r="AF29" s="52" t="s">
        <v>741</v>
      </c>
      <c r="AG29" s="52" t="s">
        <v>742</v>
      </c>
      <c r="AH29" s="52" t="s">
        <v>743</v>
      </c>
      <c r="AI29" s="157">
        <v>43592</v>
      </c>
      <c r="AJ29" s="153" t="s">
        <v>348</v>
      </c>
      <c r="AK29" s="165" t="s">
        <v>680</v>
      </c>
      <c r="AL29" s="158">
        <v>43768</v>
      </c>
      <c r="AM29" s="155" t="s">
        <v>414</v>
      </c>
      <c r="AN29" s="65" t="s">
        <v>744</v>
      </c>
      <c r="AO29" s="158">
        <v>43902</v>
      </c>
      <c r="AP29" s="153" t="s">
        <v>453</v>
      </c>
      <c r="AQ29" s="68" t="s">
        <v>745</v>
      </c>
      <c r="AR29" s="158">
        <v>44071</v>
      </c>
      <c r="AS29" s="155" t="s">
        <v>353</v>
      </c>
      <c r="AT29" s="65" t="s">
        <v>746</v>
      </c>
      <c r="AU29" s="158">
        <v>44167</v>
      </c>
      <c r="AV29" s="153" t="s">
        <v>379</v>
      </c>
      <c r="AW29" s="68" t="s">
        <v>747</v>
      </c>
      <c r="AX29" s="158">
        <v>44243</v>
      </c>
      <c r="AY29" s="155" t="s">
        <v>377</v>
      </c>
      <c r="AZ29" s="65" t="s">
        <v>726</v>
      </c>
      <c r="BA29" s="158">
        <v>44316</v>
      </c>
      <c r="BB29" s="153" t="s">
        <v>352</v>
      </c>
      <c r="BC29" s="68" t="s">
        <v>729</v>
      </c>
      <c r="BD29" s="158">
        <v>44407</v>
      </c>
      <c r="BE29" s="155" t="s">
        <v>377</v>
      </c>
      <c r="BF29" s="65" t="s">
        <v>727</v>
      </c>
      <c r="BG29" s="158">
        <v>44516</v>
      </c>
      <c r="BH29" s="153" t="s">
        <v>377</v>
      </c>
      <c r="BI29" s="68" t="s">
        <v>728</v>
      </c>
      <c r="BJ29" s="158" t="s">
        <v>354</v>
      </c>
      <c r="BK29" s="155" t="s">
        <v>355</v>
      </c>
      <c r="BL29" s="65" t="s">
        <v>354</v>
      </c>
      <c r="BM29" s="154" t="s">
        <v>354</v>
      </c>
      <c r="BN29" s="153" t="s">
        <v>355</v>
      </c>
      <c r="BO29" s="68" t="s">
        <v>354</v>
      </c>
      <c r="BP29" s="154" t="s">
        <v>354</v>
      </c>
      <c r="BQ29" s="155" t="s">
        <v>355</v>
      </c>
      <c r="BR29" s="70" t="s">
        <v>354</v>
      </c>
      <c r="BS29" s="125" t="str">
        <f>VLOOKUP(A29,Datos!$C$2:$AJ$25,34,0)</f>
        <v>Subdirección de Servicios Administrativos</v>
      </c>
      <c r="BU29" s="161">
        <f t="shared" si="4"/>
        <v>44516</v>
      </c>
      <c r="BV29" s="162">
        <f t="shared" si="5"/>
        <v>44561</v>
      </c>
      <c r="BW29" s="163" t="str">
        <f t="shared" si="6"/>
        <v>Riesgos</v>
      </c>
      <c r="BX29" s="163" t="str">
        <f>IF(BW29="","",C29)</f>
        <v>Desvío de recursos físicos o económicos en la administración de la caja menor</v>
      </c>
      <c r="BY29" s="163" t="str">
        <f>IF(BX29="","",CONCATENATE("Ajuste en ",VLOOKUP(BU29,AI29:BR29,(MATCH(BU29,AI29:BR29,0)+1))," del Mapa de riesgos de ",A29))</f>
        <v>Ajuste en 
Tratamiento del riesgo del Mapa de riesgos de Gestión de Servicios Administrativos</v>
      </c>
      <c r="BZ29" s="163" t="str">
        <f t="shared" si="7"/>
        <v>Solicitud de cambio realizada por la Subdirección de Servicios Administrativos a través del memorando 3-2021-XXXX.</v>
      </c>
    </row>
    <row r="30" spans="1:78" ht="331.5" x14ac:dyDescent="0.2">
      <c r="A30" s="52" t="s">
        <v>312</v>
      </c>
      <c r="B30" s="84" t="s">
        <v>750</v>
      </c>
      <c r="C30" s="53" t="s">
        <v>751</v>
      </c>
      <c r="D30" s="81" t="s">
        <v>64</v>
      </c>
      <c r="E30" s="81" t="s">
        <v>92</v>
      </c>
      <c r="F30" s="52" t="s">
        <v>752</v>
      </c>
      <c r="G30" s="52" t="s">
        <v>360</v>
      </c>
      <c r="H30" s="52" t="s">
        <v>753</v>
      </c>
      <c r="I30" s="52" t="s">
        <v>382</v>
      </c>
      <c r="J30" s="52" t="s">
        <v>344</v>
      </c>
      <c r="K30" s="52" t="s">
        <v>383</v>
      </c>
      <c r="L30" s="52" t="s">
        <v>384</v>
      </c>
      <c r="M30" s="83" t="s">
        <v>144</v>
      </c>
      <c r="N30" s="83" t="s">
        <v>79</v>
      </c>
      <c r="O30" s="81" t="s">
        <v>81</v>
      </c>
      <c r="P30" s="52" t="s">
        <v>754</v>
      </c>
      <c r="Q30" s="83" t="s">
        <v>144</v>
      </c>
      <c r="R30" s="83" t="s">
        <v>79</v>
      </c>
      <c r="S30" s="81" t="s">
        <v>81</v>
      </c>
      <c r="T30" s="52" t="s">
        <v>755</v>
      </c>
      <c r="U30" s="81" t="s">
        <v>364</v>
      </c>
      <c r="V30" s="52" t="s">
        <v>347</v>
      </c>
      <c r="W30" s="52" t="s">
        <v>347</v>
      </c>
      <c r="X30" s="52" t="s">
        <v>347</v>
      </c>
      <c r="Y30" s="52" t="s">
        <v>347</v>
      </c>
      <c r="Z30" s="52" t="s">
        <v>347</v>
      </c>
      <c r="AA30" s="52" t="s">
        <v>756</v>
      </c>
      <c r="AB30" s="52" t="s">
        <v>757</v>
      </c>
      <c r="AC30" s="52" t="s">
        <v>758</v>
      </c>
      <c r="AD30" s="52" t="s">
        <v>759</v>
      </c>
      <c r="AE30" s="52" t="s">
        <v>760</v>
      </c>
      <c r="AF30" s="52" t="s">
        <v>761</v>
      </c>
      <c r="AG30" s="52" t="s">
        <v>762</v>
      </c>
      <c r="AH30" s="52" t="s">
        <v>763</v>
      </c>
      <c r="AI30" s="157">
        <v>43593</v>
      </c>
      <c r="AJ30" s="153" t="s">
        <v>348</v>
      </c>
      <c r="AK30" s="165" t="s">
        <v>390</v>
      </c>
      <c r="AL30" s="158">
        <v>43783</v>
      </c>
      <c r="AM30" s="155" t="s">
        <v>348</v>
      </c>
      <c r="AN30" s="65" t="s">
        <v>764</v>
      </c>
      <c r="AO30" s="158">
        <v>43914</v>
      </c>
      <c r="AP30" s="153" t="s">
        <v>453</v>
      </c>
      <c r="AQ30" s="68" t="s">
        <v>765</v>
      </c>
      <c r="AR30" s="158">
        <v>44074</v>
      </c>
      <c r="AS30" s="155" t="s">
        <v>387</v>
      </c>
      <c r="AT30" s="65" t="s">
        <v>748</v>
      </c>
      <c r="AU30" s="158">
        <v>44168</v>
      </c>
      <c r="AV30" s="153" t="s">
        <v>377</v>
      </c>
      <c r="AW30" s="68" t="s">
        <v>749</v>
      </c>
      <c r="AX30" s="158">
        <v>44249</v>
      </c>
      <c r="AY30" s="155" t="s">
        <v>377</v>
      </c>
      <c r="AZ30" s="65" t="s">
        <v>766</v>
      </c>
      <c r="BA30" s="158" t="s">
        <v>354</v>
      </c>
      <c r="BB30" s="153" t="s">
        <v>355</v>
      </c>
      <c r="BC30" s="68" t="s">
        <v>354</v>
      </c>
      <c r="BD30" s="158" t="s">
        <v>354</v>
      </c>
      <c r="BE30" s="155" t="s">
        <v>355</v>
      </c>
      <c r="BF30" s="65" t="s">
        <v>354</v>
      </c>
      <c r="BG30" s="158" t="s">
        <v>354</v>
      </c>
      <c r="BH30" s="153" t="s">
        <v>355</v>
      </c>
      <c r="BI30" s="68" t="s">
        <v>354</v>
      </c>
      <c r="BJ30" s="158" t="s">
        <v>354</v>
      </c>
      <c r="BK30" s="155" t="s">
        <v>355</v>
      </c>
      <c r="BL30" s="65" t="s">
        <v>354</v>
      </c>
      <c r="BM30" s="154" t="s">
        <v>354</v>
      </c>
      <c r="BN30" s="153" t="s">
        <v>355</v>
      </c>
      <c r="BO30" s="68" t="s">
        <v>354</v>
      </c>
      <c r="BP30" s="154" t="s">
        <v>354</v>
      </c>
      <c r="BQ30" s="155" t="s">
        <v>355</v>
      </c>
      <c r="BR30" s="70" t="s">
        <v>354</v>
      </c>
      <c r="BS30" s="125" t="str">
        <f>VLOOKUP(A30,Datos!$C$2:$AJ$25,34,0)</f>
        <v>Subdirección de Servicios Administrativos</v>
      </c>
      <c r="BU30" s="161" t="str">
        <f t="shared" si="4"/>
        <v/>
      </c>
      <c r="BV30" s="162" t="str">
        <f t="shared" si="5"/>
        <v/>
      </c>
      <c r="BW30" s="163" t="str">
        <f t="shared" si="6"/>
        <v/>
      </c>
      <c r="BX30" s="163" t="str">
        <f>IF(BW30="","",C30)</f>
        <v/>
      </c>
      <c r="BY30" s="163" t="str">
        <f>IF(BX30="","",CONCATENATE("Ajuste en ",VLOOKUP(BU30,AI30:BR30,(MATCH(BU30,AI30:BR30,0)+1))," del Mapa de riesgos de ",A30))</f>
        <v/>
      </c>
      <c r="BZ30" s="163" t="str">
        <f t="shared" si="7"/>
        <v/>
      </c>
    </row>
    <row r="31" spans="1:78" ht="409.5" x14ac:dyDescent="0.2">
      <c r="A31" s="52" t="s">
        <v>313</v>
      </c>
      <c r="B31" s="84" t="s">
        <v>769</v>
      </c>
      <c r="C31" s="53" t="s">
        <v>770</v>
      </c>
      <c r="D31" s="81" t="s">
        <v>64</v>
      </c>
      <c r="E31" s="81" t="s">
        <v>70</v>
      </c>
      <c r="F31" s="52" t="s">
        <v>771</v>
      </c>
      <c r="G31" s="52" t="s">
        <v>772</v>
      </c>
      <c r="H31" s="52" t="s">
        <v>773</v>
      </c>
      <c r="I31" s="52" t="s">
        <v>767</v>
      </c>
      <c r="J31" s="52" t="s">
        <v>389</v>
      </c>
      <c r="K31" s="52" t="s">
        <v>383</v>
      </c>
      <c r="L31" s="52" t="s">
        <v>384</v>
      </c>
      <c r="M31" s="83" t="s">
        <v>144</v>
      </c>
      <c r="N31" s="83" t="s">
        <v>79</v>
      </c>
      <c r="O31" s="81" t="s">
        <v>81</v>
      </c>
      <c r="P31" s="52" t="s">
        <v>774</v>
      </c>
      <c r="Q31" s="83" t="s">
        <v>144</v>
      </c>
      <c r="R31" s="83" t="s">
        <v>79</v>
      </c>
      <c r="S31" s="81" t="s">
        <v>81</v>
      </c>
      <c r="T31" s="52" t="s">
        <v>775</v>
      </c>
      <c r="U31" s="81" t="s">
        <v>364</v>
      </c>
      <c r="V31" s="52" t="s">
        <v>347</v>
      </c>
      <c r="W31" s="52" t="s">
        <v>347</v>
      </c>
      <c r="X31" s="52" t="s">
        <v>347</v>
      </c>
      <c r="Y31" s="52" t="s">
        <v>347</v>
      </c>
      <c r="Z31" s="52" t="s">
        <v>347</v>
      </c>
      <c r="AA31" s="52" t="s">
        <v>776</v>
      </c>
      <c r="AB31" s="52" t="s">
        <v>777</v>
      </c>
      <c r="AC31" s="52" t="s">
        <v>778</v>
      </c>
      <c r="AD31" s="52" t="s">
        <v>779</v>
      </c>
      <c r="AE31" s="52" t="s">
        <v>780</v>
      </c>
      <c r="AF31" s="52" t="s">
        <v>781</v>
      </c>
      <c r="AG31" s="52" t="s">
        <v>768</v>
      </c>
      <c r="AH31" s="52" t="s">
        <v>782</v>
      </c>
      <c r="AI31" s="157">
        <v>43496</v>
      </c>
      <c r="AJ31" s="153" t="s">
        <v>348</v>
      </c>
      <c r="AK31" s="165" t="s">
        <v>385</v>
      </c>
      <c r="AL31" s="158">
        <v>43594</v>
      </c>
      <c r="AM31" s="155" t="s">
        <v>542</v>
      </c>
      <c r="AN31" s="65" t="s">
        <v>783</v>
      </c>
      <c r="AO31" s="158">
        <v>43769</v>
      </c>
      <c r="AP31" s="153" t="s">
        <v>387</v>
      </c>
      <c r="AQ31" s="68" t="s">
        <v>784</v>
      </c>
      <c r="AR31" s="158">
        <v>43921</v>
      </c>
      <c r="AS31" s="155" t="s">
        <v>684</v>
      </c>
      <c r="AT31" s="65" t="s">
        <v>785</v>
      </c>
      <c r="AU31" s="158">
        <v>44025</v>
      </c>
      <c r="AV31" s="153" t="s">
        <v>351</v>
      </c>
      <c r="AW31" s="68" t="s">
        <v>786</v>
      </c>
      <c r="AX31" s="158">
        <v>44169</v>
      </c>
      <c r="AY31" s="155" t="s">
        <v>377</v>
      </c>
      <c r="AZ31" s="65" t="s">
        <v>787</v>
      </c>
      <c r="BA31" s="158">
        <v>44249</v>
      </c>
      <c r="BB31" s="153" t="s">
        <v>375</v>
      </c>
      <c r="BC31" s="68" t="s">
        <v>788</v>
      </c>
      <c r="BD31" s="158">
        <v>44302</v>
      </c>
      <c r="BE31" s="155" t="s">
        <v>377</v>
      </c>
      <c r="BF31" s="65" t="s">
        <v>789</v>
      </c>
      <c r="BG31" s="158" t="s">
        <v>354</v>
      </c>
      <c r="BH31" s="153" t="s">
        <v>355</v>
      </c>
      <c r="BI31" s="68" t="s">
        <v>354</v>
      </c>
      <c r="BJ31" s="158" t="s">
        <v>354</v>
      </c>
      <c r="BK31" s="155" t="s">
        <v>355</v>
      </c>
      <c r="BL31" s="65" t="s">
        <v>354</v>
      </c>
      <c r="BM31" s="154" t="s">
        <v>354</v>
      </c>
      <c r="BN31" s="153" t="s">
        <v>355</v>
      </c>
      <c r="BO31" s="68" t="s">
        <v>354</v>
      </c>
      <c r="BP31" s="154" t="s">
        <v>354</v>
      </c>
      <c r="BQ31" s="155" t="s">
        <v>355</v>
      </c>
      <c r="BR31" s="70" t="s">
        <v>354</v>
      </c>
      <c r="BS31" s="125" t="str">
        <f>VLOOKUP(A31,Datos!$C$2:$AJ$25,34,0)</f>
        <v>Dirección de Talento Humano</v>
      </c>
      <c r="BU31" s="161" t="str">
        <f t="shared" si="4"/>
        <v/>
      </c>
      <c r="BV31" s="162" t="str">
        <f t="shared" si="5"/>
        <v/>
      </c>
      <c r="BW31" s="163" t="str">
        <f t="shared" si="6"/>
        <v/>
      </c>
      <c r="BX31" s="163" t="str">
        <f>IF(BW31="","",C31)</f>
        <v/>
      </c>
      <c r="BY31" s="163" t="str">
        <f>IF(BX31="","",CONCATENATE("Ajuste en ",VLOOKUP(BU31,AI31:BR31,(MATCH(BU31,AI31:BR31,0)+1))," del Mapa de riesgos de ",A31))</f>
        <v/>
      </c>
      <c r="BZ31" s="163" t="str">
        <f t="shared" si="7"/>
        <v/>
      </c>
    </row>
    <row r="32" spans="1:78" ht="409.5" x14ac:dyDescent="0.2">
      <c r="A32" s="52" t="s">
        <v>313</v>
      </c>
      <c r="B32" s="84" t="s">
        <v>790</v>
      </c>
      <c r="C32" s="53" t="s">
        <v>791</v>
      </c>
      <c r="D32" s="81" t="s">
        <v>64</v>
      </c>
      <c r="E32" s="81" t="s">
        <v>136</v>
      </c>
      <c r="F32" s="52" t="s">
        <v>792</v>
      </c>
      <c r="G32" s="52" t="s">
        <v>793</v>
      </c>
      <c r="H32" s="52" t="s">
        <v>794</v>
      </c>
      <c r="I32" s="52" t="s">
        <v>767</v>
      </c>
      <c r="J32" s="52" t="s">
        <v>344</v>
      </c>
      <c r="K32" s="52" t="s">
        <v>345</v>
      </c>
      <c r="L32" s="52" t="s">
        <v>384</v>
      </c>
      <c r="M32" s="83" t="s">
        <v>144</v>
      </c>
      <c r="N32" s="83" t="s">
        <v>79</v>
      </c>
      <c r="O32" s="81" t="s">
        <v>81</v>
      </c>
      <c r="P32" s="52" t="s">
        <v>795</v>
      </c>
      <c r="Q32" s="83" t="s">
        <v>144</v>
      </c>
      <c r="R32" s="83" t="s">
        <v>79</v>
      </c>
      <c r="S32" s="81" t="s">
        <v>81</v>
      </c>
      <c r="T32" s="52" t="s">
        <v>775</v>
      </c>
      <c r="U32" s="81" t="s">
        <v>364</v>
      </c>
      <c r="V32" s="52" t="s">
        <v>347</v>
      </c>
      <c r="W32" s="52" t="s">
        <v>347</v>
      </c>
      <c r="X32" s="52" t="s">
        <v>347</v>
      </c>
      <c r="Y32" s="52" t="s">
        <v>347</v>
      </c>
      <c r="Z32" s="52" t="s">
        <v>347</v>
      </c>
      <c r="AA32" s="52" t="s">
        <v>796</v>
      </c>
      <c r="AB32" s="52" t="s">
        <v>797</v>
      </c>
      <c r="AC32" s="52" t="s">
        <v>798</v>
      </c>
      <c r="AD32" s="52" t="s">
        <v>799</v>
      </c>
      <c r="AE32" s="52" t="s">
        <v>800</v>
      </c>
      <c r="AF32" s="52" t="s">
        <v>801</v>
      </c>
      <c r="AG32" s="52" t="s">
        <v>802</v>
      </c>
      <c r="AH32" s="52" t="s">
        <v>803</v>
      </c>
      <c r="AI32" s="157">
        <v>43496</v>
      </c>
      <c r="AJ32" s="153" t="s">
        <v>348</v>
      </c>
      <c r="AK32" s="165" t="s">
        <v>385</v>
      </c>
      <c r="AL32" s="158">
        <v>43593</v>
      </c>
      <c r="AM32" s="155" t="s">
        <v>542</v>
      </c>
      <c r="AN32" s="65" t="s">
        <v>804</v>
      </c>
      <c r="AO32" s="158">
        <v>43769</v>
      </c>
      <c r="AP32" s="153" t="s">
        <v>375</v>
      </c>
      <c r="AQ32" s="68" t="s">
        <v>805</v>
      </c>
      <c r="AR32" s="158">
        <v>43921</v>
      </c>
      <c r="AS32" s="155" t="s">
        <v>684</v>
      </c>
      <c r="AT32" s="65" t="s">
        <v>806</v>
      </c>
      <c r="AU32" s="158">
        <v>44025</v>
      </c>
      <c r="AV32" s="153" t="s">
        <v>351</v>
      </c>
      <c r="AW32" s="68" t="s">
        <v>807</v>
      </c>
      <c r="AX32" s="158">
        <v>44169</v>
      </c>
      <c r="AY32" s="155" t="s">
        <v>375</v>
      </c>
      <c r="AZ32" s="65" t="s">
        <v>808</v>
      </c>
      <c r="BA32" s="158">
        <v>44249</v>
      </c>
      <c r="BB32" s="153" t="s">
        <v>375</v>
      </c>
      <c r="BC32" s="68" t="s">
        <v>809</v>
      </c>
      <c r="BD32" s="158">
        <v>44302</v>
      </c>
      <c r="BE32" s="155" t="s">
        <v>377</v>
      </c>
      <c r="BF32" s="65" t="s">
        <v>810</v>
      </c>
      <c r="BG32" s="158">
        <v>44376</v>
      </c>
      <c r="BH32" s="153" t="s">
        <v>377</v>
      </c>
      <c r="BI32" s="68" t="s">
        <v>811</v>
      </c>
      <c r="BJ32" s="158" t="s">
        <v>354</v>
      </c>
      <c r="BK32" s="155" t="s">
        <v>355</v>
      </c>
      <c r="BL32" s="65" t="s">
        <v>354</v>
      </c>
      <c r="BM32" s="154" t="s">
        <v>354</v>
      </c>
      <c r="BN32" s="153" t="s">
        <v>355</v>
      </c>
      <c r="BO32" s="68" t="s">
        <v>354</v>
      </c>
      <c r="BP32" s="154" t="s">
        <v>354</v>
      </c>
      <c r="BQ32" s="155" t="s">
        <v>355</v>
      </c>
      <c r="BR32" s="70" t="s">
        <v>354</v>
      </c>
      <c r="BS32" s="125" t="str">
        <f>VLOOKUP(A32,Datos!$C$2:$AJ$25,34,0)</f>
        <v>Dirección de Talento Humano</v>
      </c>
      <c r="BU32" s="161" t="str">
        <f t="shared" si="4"/>
        <v/>
      </c>
      <c r="BV32" s="162" t="str">
        <f t="shared" si="5"/>
        <v/>
      </c>
      <c r="BW32" s="163" t="str">
        <f t="shared" si="6"/>
        <v/>
      </c>
      <c r="BX32" s="163" t="str">
        <f>IF(BW32="","",C32)</f>
        <v/>
      </c>
      <c r="BY32" s="163" t="str">
        <f>IF(BX32="","",CONCATENATE("Ajuste en ",VLOOKUP(BU32,AI32:BR32,(MATCH(BU32,AI32:BR32,0)+1))," del Mapa de riesgos de ",A32))</f>
        <v/>
      </c>
      <c r="BZ32" s="163" t="str">
        <f t="shared" si="7"/>
        <v/>
      </c>
    </row>
    <row r="33" spans="1:78" ht="409.5" x14ac:dyDescent="0.2">
      <c r="A33" s="52" t="s">
        <v>314</v>
      </c>
      <c r="B33" s="84" t="s">
        <v>814</v>
      </c>
      <c r="C33" s="53" t="s">
        <v>815</v>
      </c>
      <c r="D33" s="81" t="s">
        <v>64</v>
      </c>
      <c r="E33" s="81" t="s">
        <v>136</v>
      </c>
      <c r="F33" s="52" t="s">
        <v>816</v>
      </c>
      <c r="G33" s="52" t="s">
        <v>439</v>
      </c>
      <c r="H33" s="52" t="s">
        <v>817</v>
      </c>
      <c r="I33" s="52" t="s">
        <v>812</v>
      </c>
      <c r="J33" s="52" t="s">
        <v>344</v>
      </c>
      <c r="K33" s="52" t="s">
        <v>818</v>
      </c>
      <c r="L33" s="52" t="s">
        <v>384</v>
      </c>
      <c r="M33" s="83" t="s">
        <v>144</v>
      </c>
      <c r="N33" s="83" t="s">
        <v>52</v>
      </c>
      <c r="O33" s="81" t="s">
        <v>54</v>
      </c>
      <c r="P33" s="52" t="s">
        <v>819</v>
      </c>
      <c r="Q33" s="83" t="s">
        <v>144</v>
      </c>
      <c r="R33" s="83" t="s">
        <v>52</v>
      </c>
      <c r="S33" s="81" t="s">
        <v>54</v>
      </c>
      <c r="T33" s="52" t="s">
        <v>820</v>
      </c>
      <c r="U33" s="81" t="s">
        <v>364</v>
      </c>
      <c r="V33" s="52" t="s">
        <v>347</v>
      </c>
      <c r="W33" s="52" t="s">
        <v>347</v>
      </c>
      <c r="X33" s="52" t="s">
        <v>347</v>
      </c>
      <c r="Y33" s="52" t="s">
        <v>347</v>
      </c>
      <c r="Z33" s="52" t="s">
        <v>347</v>
      </c>
      <c r="AA33" s="52" t="s">
        <v>821</v>
      </c>
      <c r="AB33" s="52" t="s">
        <v>822</v>
      </c>
      <c r="AC33" s="52" t="s">
        <v>823</v>
      </c>
      <c r="AD33" s="52" t="s">
        <v>824</v>
      </c>
      <c r="AE33" s="52" t="s">
        <v>825</v>
      </c>
      <c r="AF33" s="52" t="s">
        <v>826</v>
      </c>
      <c r="AG33" s="52" t="s">
        <v>827</v>
      </c>
      <c r="AH33" s="52" t="s">
        <v>828</v>
      </c>
      <c r="AI33" s="157">
        <v>44013</v>
      </c>
      <c r="AJ33" s="153" t="s">
        <v>348</v>
      </c>
      <c r="AK33" s="165" t="s">
        <v>829</v>
      </c>
      <c r="AL33" s="158">
        <v>44167</v>
      </c>
      <c r="AM33" s="155" t="s">
        <v>379</v>
      </c>
      <c r="AN33" s="65" t="s">
        <v>830</v>
      </c>
      <c r="AO33" s="158">
        <v>44245</v>
      </c>
      <c r="AP33" s="153" t="s">
        <v>388</v>
      </c>
      <c r="AQ33" s="68" t="s">
        <v>831</v>
      </c>
      <c r="AR33" s="158">
        <v>44319</v>
      </c>
      <c r="AS33" s="155" t="s">
        <v>377</v>
      </c>
      <c r="AT33" s="65" t="s">
        <v>832</v>
      </c>
      <c r="AU33" s="158">
        <v>44392</v>
      </c>
      <c r="AV33" s="153" t="s">
        <v>377</v>
      </c>
      <c r="AW33" s="68" t="s">
        <v>832</v>
      </c>
      <c r="AX33" s="158">
        <v>44449</v>
      </c>
      <c r="AY33" s="155" t="s">
        <v>813</v>
      </c>
      <c r="AZ33" s="65" t="s">
        <v>833</v>
      </c>
      <c r="BA33" s="158" t="s">
        <v>354</v>
      </c>
      <c r="BB33" s="153" t="s">
        <v>355</v>
      </c>
      <c r="BC33" s="68" t="s">
        <v>354</v>
      </c>
      <c r="BD33" s="158" t="s">
        <v>354</v>
      </c>
      <c r="BE33" s="155" t="s">
        <v>355</v>
      </c>
      <c r="BF33" s="65" t="s">
        <v>354</v>
      </c>
      <c r="BG33" s="158" t="s">
        <v>354</v>
      </c>
      <c r="BH33" s="153" t="s">
        <v>355</v>
      </c>
      <c r="BI33" s="68" t="s">
        <v>354</v>
      </c>
      <c r="BJ33" s="158" t="s">
        <v>354</v>
      </c>
      <c r="BK33" s="155" t="s">
        <v>355</v>
      </c>
      <c r="BL33" s="65" t="s">
        <v>354</v>
      </c>
      <c r="BM33" s="154" t="s">
        <v>354</v>
      </c>
      <c r="BN33" s="153" t="s">
        <v>355</v>
      </c>
      <c r="BO33" s="68" t="s">
        <v>354</v>
      </c>
      <c r="BP33" s="154" t="s">
        <v>354</v>
      </c>
      <c r="BQ33" s="155" t="s">
        <v>355</v>
      </c>
      <c r="BR33" s="70" t="s">
        <v>354</v>
      </c>
      <c r="BS33" s="125" t="str">
        <f>VLOOKUP(A33,Datos!$C$2:$AJ$25,34,0)</f>
        <v>Subdirección Financiera</v>
      </c>
      <c r="BU33" s="161" t="str">
        <f t="shared" si="4"/>
        <v/>
      </c>
      <c r="BV33" s="162" t="str">
        <f t="shared" si="5"/>
        <v/>
      </c>
      <c r="BW33" s="163" t="str">
        <f t="shared" si="6"/>
        <v/>
      </c>
      <c r="BX33" s="163" t="str">
        <f>IF(BW33="","",C33)</f>
        <v/>
      </c>
      <c r="BY33" s="163" t="str">
        <f>IF(BX33="","",CONCATENATE("Ajuste en ",VLOOKUP(BU33,AI33:BR33,(MATCH(BU33,AI33:BR33,0)+1))," del Mapa de riesgos de ",A33))</f>
        <v/>
      </c>
      <c r="BZ33" s="163" t="str">
        <f t="shared" si="7"/>
        <v/>
      </c>
    </row>
    <row r="34" spans="1:78" ht="409.5" x14ac:dyDescent="0.2">
      <c r="A34" s="52" t="s">
        <v>314</v>
      </c>
      <c r="B34" s="84" t="s">
        <v>834</v>
      </c>
      <c r="C34" s="53" t="s">
        <v>835</v>
      </c>
      <c r="D34" s="81" t="s">
        <v>64</v>
      </c>
      <c r="E34" s="81" t="s">
        <v>136</v>
      </c>
      <c r="F34" s="52" t="s">
        <v>836</v>
      </c>
      <c r="G34" s="52" t="s">
        <v>439</v>
      </c>
      <c r="H34" s="52" t="s">
        <v>837</v>
      </c>
      <c r="I34" s="52" t="s">
        <v>812</v>
      </c>
      <c r="J34" s="52" t="s">
        <v>344</v>
      </c>
      <c r="K34" s="52" t="s">
        <v>838</v>
      </c>
      <c r="L34" s="52" t="s">
        <v>384</v>
      </c>
      <c r="M34" s="83" t="s">
        <v>124</v>
      </c>
      <c r="N34" s="83" t="s">
        <v>52</v>
      </c>
      <c r="O34" s="81" t="s">
        <v>54</v>
      </c>
      <c r="P34" s="52" t="s">
        <v>839</v>
      </c>
      <c r="Q34" s="83" t="s">
        <v>144</v>
      </c>
      <c r="R34" s="83" t="s">
        <v>52</v>
      </c>
      <c r="S34" s="81" t="s">
        <v>54</v>
      </c>
      <c r="T34" s="52" t="s">
        <v>840</v>
      </c>
      <c r="U34" s="81" t="s">
        <v>364</v>
      </c>
      <c r="V34" s="52" t="s">
        <v>841</v>
      </c>
      <c r="W34" s="52" t="s">
        <v>842</v>
      </c>
      <c r="X34" s="52" t="s">
        <v>843</v>
      </c>
      <c r="Y34" s="52" t="s">
        <v>844</v>
      </c>
      <c r="Z34" s="52" t="s">
        <v>845</v>
      </c>
      <c r="AA34" s="52" t="s">
        <v>347</v>
      </c>
      <c r="AB34" s="52" t="s">
        <v>347</v>
      </c>
      <c r="AC34" s="52" t="s">
        <v>347</v>
      </c>
      <c r="AD34" s="52" t="s">
        <v>347</v>
      </c>
      <c r="AE34" s="52" t="s">
        <v>347</v>
      </c>
      <c r="AF34" s="52" t="s">
        <v>846</v>
      </c>
      <c r="AG34" s="52" t="s">
        <v>847</v>
      </c>
      <c r="AH34" s="52" t="s">
        <v>848</v>
      </c>
      <c r="AI34" s="157">
        <v>44013</v>
      </c>
      <c r="AJ34" s="153" t="s">
        <v>348</v>
      </c>
      <c r="AK34" s="165" t="s">
        <v>829</v>
      </c>
      <c r="AL34" s="158">
        <v>44167</v>
      </c>
      <c r="AM34" s="155" t="s">
        <v>379</v>
      </c>
      <c r="AN34" s="65" t="s">
        <v>830</v>
      </c>
      <c r="AO34" s="158">
        <v>44245</v>
      </c>
      <c r="AP34" s="153" t="s">
        <v>388</v>
      </c>
      <c r="AQ34" s="68" t="s">
        <v>849</v>
      </c>
      <c r="AR34" s="158">
        <v>44315</v>
      </c>
      <c r="AS34" s="155" t="s">
        <v>377</v>
      </c>
      <c r="AT34" s="65" t="s">
        <v>850</v>
      </c>
      <c r="AU34" s="158">
        <v>44319</v>
      </c>
      <c r="AV34" s="153" t="s">
        <v>377</v>
      </c>
      <c r="AW34" s="68" t="s">
        <v>851</v>
      </c>
      <c r="AX34" s="158">
        <v>44392</v>
      </c>
      <c r="AY34" s="155" t="s">
        <v>377</v>
      </c>
      <c r="AZ34" s="65" t="s">
        <v>852</v>
      </c>
      <c r="BA34" s="158">
        <v>44449</v>
      </c>
      <c r="BB34" s="153" t="s">
        <v>813</v>
      </c>
      <c r="BC34" s="68" t="s">
        <v>853</v>
      </c>
      <c r="BD34" s="158" t="s">
        <v>354</v>
      </c>
      <c r="BE34" s="155" t="s">
        <v>355</v>
      </c>
      <c r="BF34" s="65" t="s">
        <v>354</v>
      </c>
      <c r="BG34" s="158" t="s">
        <v>354</v>
      </c>
      <c r="BH34" s="153" t="s">
        <v>355</v>
      </c>
      <c r="BI34" s="68" t="s">
        <v>354</v>
      </c>
      <c r="BJ34" s="158" t="s">
        <v>354</v>
      </c>
      <c r="BK34" s="155" t="s">
        <v>355</v>
      </c>
      <c r="BL34" s="65" t="s">
        <v>354</v>
      </c>
      <c r="BM34" s="154" t="s">
        <v>354</v>
      </c>
      <c r="BN34" s="153" t="s">
        <v>355</v>
      </c>
      <c r="BO34" s="68" t="s">
        <v>354</v>
      </c>
      <c r="BP34" s="154" t="s">
        <v>354</v>
      </c>
      <c r="BQ34" s="155" t="s">
        <v>355</v>
      </c>
      <c r="BR34" s="70" t="s">
        <v>354</v>
      </c>
      <c r="BS34" s="125" t="str">
        <f>VLOOKUP(A34,Datos!$C$2:$AJ$25,34,0)</f>
        <v>Subdirección Financiera</v>
      </c>
      <c r="BU34" s="161" t="str">
        <f t="shared" si="4"/>
        <v/>
      </c>
      <c r="BV34" s="162" t="str">
        <f t="shared" si="5"/>
        <v/>
      </c>
      <c r="BW34" s="163" t="str">
        <f t="shared" si="6"/>
        <v/>
      </c>
      <c r="BX34" s="163" t="str">
        <f>IF(BW34="","",C34)</f>
        <v/>
      </c>
      <c r="BY34" s="163" t="str">
        <f>IF(BX34="","",CONCATENATE("Ajuste en ",VLOOKUP(BU34,AI34:BR34,(MATCH(BU34,AI34:BR34,0)+1))," del Mapa de riesgos de ",A34))</f>
        <v/>
      </c>
      <c r="BZ34" s="163" t="str">
        <f t="shared" si="7"/>
        <v/>
      </c>
    </row>
    <row r="35" spans="1:78" ht="409.5" x14ac:dyDescent="0.2">
      <c r="A35" s="52" t="s">
        <v>65</v>
      </c>
      <c r="B35" s="84" t="s">
        <v>854</v>
      </c>
      <c r="C35" s="53" t="s">
        <v>858</v>
      </c>
      <c r="D35" s="81" t="s">
        <v>64</v>
      </c>
      <c r="E35" s="81" t="s">
        <v>42</v>
      </c>
      <c r="F35" s="52" t="s">
        <v>859</v>
      </c>
      <c r="G35" s="52" t="s">
        <v>860</v>
      </c>
      <c r="H35" s="52" t="s">
        <v>861</v>
      </c>
      <c r="I35" s="52" t="s">
        <v>855</v>
      </c>
      <c r="J35" s="52" t="s">
        <v>344</v>
      </c>
      <c r="K35" s="52" t="s">
        <v>345</v>
      </c>
      <c r="L35" s="52" t="s">
        <v>875</v>
      </c>
      <c r="M35" s="83" t="s">
        <v>144</v>
      </c>
      <c r="N35" s="83" t="s">
        <v>79</v>
      </c>
      <c r="O35" s="81" t="s">
        <v>81</v>
      </c>
      <c r="P35" s="52" t="s">
        <v>862</v>
      </c>
      <c r="Q35" s="83" t="s">
        <v>144</v>
      </c>
      <c r="R35" s="83" t="s">
        <v>79</v>
      </c>
      <c r="S35" s="81" t="s">
        <v>81</v>
      </c>
      <c r="T35" s="52" t="s">
        <v>863</v>
      </c>
      <c r="U35" s="81" t="s">
        <v>364</v>
      </c>
      <c r="V35" s="52" t="s">
        <v>347</v>
      </c>
      <c r="W35" s="52" t="s">
        <v>347</v>
      </c>
      <c r="X35" s="52" t="s">
        <v>347</v>
      </c>
      <c r="Y35" s="52" t="s">
        <v>347</v>
      </c>
      <c r="Z35" s="52" t="s">
        <v>347</v>
      </c>
      <c r="AA35" s="52" t="s">
        <v>864</v>
      </c>
      <c r="AB35" s="52" t="s">
        <v>865</v>
      </c>
      <c r="AC35" s="52" t="s">
        <v>866</v>
      </c>
      <c r="AD35" s="52" t="s">
        <v>867</v>
      </c>
      <c r="AE35" s="52" t="s">
        <v>868</v>
      </c>
      <c r="AF35" s="52" t="s">
        <v>869</v>
      </c>
      <c r="AG35" s="52" t="s">
        <v>856</v>
      </c>
      <c r="AH35" s="52" t="s">
        <v>870</v>
      </c>
      <c r="AI35" s="157">
        <v>43496</v>
      </c>
      <c r="AJ35" s="153" t="s">
        <v>348</v>
      </c>
      <c r="AK35" s="165" t="s">
        <v>680</v>
      </c>
      <c r="AL35" s="158">
        <v>43599</v>
      </c>
      <c r="AM35" s="155" t="s">
        <v>348</v>
      </c>
      <c r="AN35" s="65" t="s">
        <v>871</v>
      </c>
      <c r="AO35" s="158">
        <v>43759</v>
      </c>
      <c r="AP35" s="153" t="s">
        <v>379</v>
      </c>
      <c r="AQ35" s="68" t="s">
        <v>872</v>
      </c>
      <c r="AR35" s="158">
        <v>43896</v>
      </c>
      <c r="AS35" s="155" t="s">
        <v>495</v>
      </c>
      <c r="AT35" s="65" t="s">
        <v>873</v>
      </c>
      <c r="AU35" s="158">
        <v>44075</v>
      </c>
      <c r="AV35" s="153" t="s">
        <v>353</v>
      </c>
      <c r="AW35" s="68" t="s">
        <v>857</v>
      </c>
      <c r="AX35" s="158">
        <v>44168</v>
      </c>
      <c r="AY35" s="155" t="s">
        <v>377</v>
      </c>
      <c r="AZ35" s="65" t="s">
        <v>701</v>
      </c>
      <c r="BA35" s="158">
        <v>44246</v>
      </c>
      <c r="BB35" s="153" t="s">
        <v>813</v>
      </c>
      <c r="BC35" s="68" t="s">
        <v>874</v>
      </c>
      <c r="BD35" s="158" t="s">
        <v>354</v>
      </c>
      <c r="BE35" s="155" t="s">
        <v>355</v>
      </c>
      <c r="BF35" s="65" t="s">
        <v>354</v>
      </c>
      <c r="BG35" s="158" t="s">
        <v>354</v>
      </c>
      <c r="BH35" s="153" t="s">
        <v>355</v>
      </c>
      <c r="BI35" s="68" t="s">
        <v>354</v>
      </c>
      <c r="BJ35" s="158" t="s">
        <v>354</v>
      </c>
      <c r="BK35" s="155" t="s">
        <v>355</v>
      </c>
      <c r="BL35" s="65" t="s">
        <v>354</v>
      </c>
      <c r="BM35" s="154" t="s">
        <v>354</v>
      </c>
      <c r="BN35" s="153" t="s">
        <v>355</v>
      </c>
      <c r="BO35" s="68" t="s">
        <v>354</v>
      </c>
      <c r="BP35" s="154" t="s">
        <v>354</v>
      </c>
      <c r="BQ35" s="155" t="s">
        <v>355</v>
      </c>
      <c r="BR35" s="70" t="s">
        <v>354</v>
      </c>
      <c r="BS35" s="125" t="str">
        <f>VLOOKUP(A35,Datos!$C$2:$AJ$25,34,0)</f>
        <v>Oficina de Alta Consejería de Paz, Víctimas y Reconciliación</v>
      </c>
      <c r="BU35" s="161" t="str">
        <f t="shared" si="4"/>
        <v/>
      </c>
      <c r="BV35" s="162" t="str">
        <f t="shared" si="5"/>
        <v/>
      </c>
      <c r="BW35" s="163" t="str">
        <f t="shared" si="6"/>
        <v/>
      </c>
      <c r="BX35" s="163" t="str">
        <f>IF(BW35="","",C35)</f>
        <v/>
      </c>
      <c r="BY35" s="163" t="str">
        <f>IF(BX35="","",CONCATENATE("Ajuste en ",VLOOKUP(BU35,AI35:BR35,(MATCH(BU35,AI35:BR35,0)+1))," del Mapa de riesgos de ",A35))</f>
        <v/>
      </c>
      <c r="BZ35" s="163" t="str">
        <f t="shared" si="7"/>
        <v/>
      </c>
    </row>
  </sheetData>
  <sheetProtection password="C5C7" sheet="1" formatColumns="0" formatRows="0" autoFilter="0"/>
  <autoFilter ref="A11:CD11" xr:uid="{B49E3154-6001-4334-9D0B-25CD713926A3}"/>
  <mergeCells count="16">
    <mergeCell ref="BX2:BX4"/>
    <mergeCell ref="AI9:BR10"/>
    <mergeCell ref="F9:H10"/>
    <mergeCell ref="I9:L10"/>
    <mergeCell ref="U9:AH9"/>
    <mergeCell ref="AF10:AH10"/>
    <mergeCell ref="N9:P10"/>
    <mergeCell ref="Q9:T10"/>
    <mergeCell ref="A2:AH4"/>
    <mergeCell ref="A5:AH5"/>
    <mergeCell ref="M6:T7"/>
    <mergeCell ref="A1:AH1"/>
    <mergeCell ref="V10:Z10"/>
    <mergeCell ref="AA10:AE10"/>
    <mergeCell ref="BU2:BU4"/>
    <mergeCell ref="BV2:BV4"/>
  </mergeCells>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3</oddFooter>
  </headerFooter>
  <colBreaks count="2" manualBreakCount="2">
    <brk id="34" max="112" man="1"/>
    <brk id="70"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4670" operator="equal" id="{056AF3D6-E6F0-48B9-81D5-21524BDA0EBE}">
            <xm:f>Datos!$W$5</xm:f>
            <x14:dxf>
              <fill>
                <patternFill>
                  <bgColor rgb="FF92D050"/>
                </patternFill>
              </fill>
            </x14:dxf>
          </x14:cfRule>
          <x14:cfRule type="cellIs" priority="4671" operator="equal" id="{29FA1DEC-2F0E-42DF-BCD1-D3351139CC81}">
            <xm:f>Datos!$W$4</xm:f>
            <x14:dxf>
              <fill>
                <patternFill>
                  <bgColor rgb="FFFFFF00"/>
                </patternFill>
              </fill>
            </x14:dxf>
          </x14:cfRule>
          <x14:cfRule type="cellIs" priority="4672" operator="equal" id="{0775E4B0-F038-495A-81E8-26CAE48DAC27}">
            <xm:f>Datos!$W$3</xm:f>
            <x14:dxf>
              <fill>
                <patternFill>
                  <bgColor rgb="FFFFC000"/>
                </patternFill>
              </fill>
            </x14:dxf>
          </x14:cfRule>
          <x14:cfRule type="cellIs" priority="4673" operator="equal" id="{95617627-F561-474A-94D7-F7D0EC12F5A2}">
            <xm:f>Datos!$W$2</xm:f>
            <x14:dxf>
              <fill>
                <patternFill>
                  <bgColor rgb="FFFF0000"/>
                </patternFill>
              </fill>
            </x14:dxf>
          </x14:cfRule>
          <xm:sqref>S12:S35 O12:O35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E15"/>
  <sheetViews>
    <sheetView showGridLines="0" workbookViewId="0">
      <selection activeCell="B9" sqref="B9"/>
    </sheetView>
  </sheetViews>
  <sheetFormatPr baseColWidth="10" defaultColWidth="11.42578125" defaultRowHeight="15" x14ac:dyDescent="0.25"/>
  <cols>
    <col min="1" max="1" width="37.5703125" style="87" customWidth="1"/>
    <col min="2" max="2" width="48.7109375" style="87" customWidth="1"/>
    <col min="3" max="3" width="12.7109375" style="87" customWidth="1"/>
    <col min="4" max="16384" width="11.42578125" style="87"/>
  </cols>
  <sheetData>
    <row r="1" spans="1:5" x14ac:dyDescent="0.25">
      <c r="A1" s="145" t="s">
        <v>288</v>
      </c>
      <c r="B1" s="145" t="s">
        <v>252</v>
      </c>
      <c r="C1" s="145" t="s">
        <v>285</v>
      </c>
      <c r="D1" s="145" t="s">
        <v>289</v>
      </c>
      <c r="E1" s="129"/>
    </row>
    <row r="2" spans="1:5" x14ac:dyDescent="0.25">
      <c r="A2" s="149" t="s">
        <v>64</v>
      </c>
      <c r="B2" s="129" t="s">
        <v>40</v>
      </c>
      <c r="C2" s="120">
        <v>10</v>
      </c>
      <c r="D2" s="150">
        <f>C2/$C$7</f>
        <v>0.41666666666666669</v>
      </c>
      <c r="E2" s="129"/>
    </row>
    <row r="3" spans="1:5" x14ac:dyDescent="0.25">
      <c r="A3" s="129"/>
      <c r="B3" s="129" t="s">
        <v>68</v>
      </c>
      <c r="C3" s="120">
        <v>7</v>
      </c>
      <c r="D3" s="150">
        <f>C3/$C$7</f>
        <v>0.29166666666666669</v>
      </c>
      <c r="E3" s="129"/>
    </row>
    <row r="4" spans="1:5" x14ac:dyDescent="0.25">
      <c r="A4" s="129"/>
      <c r="B4" s="129" t="s">
        <v>116</v>
      </c>
      <c r="C4" s="120">
        <v>3</v>
      </c>
      <c r="D4" s="150">
        <f>C4/$C$7</f>
        <v>0.125</v>
      </c>
      <c r="E4" s="129"/>
    </row>
    <row r="5" spans="1:5" x14ac:dyDescent="0.25">
      <c r="A5" s="129"/>
      <c r="B5" s="129" t="s">
        <v>150</v>
      </c>
      <c r="C5" s="120">
        <v>3</v>
      </c>
      <c r="D5" s="150">
        <f>C5/$C$7</f>
        <v>0.125</v>
      </c>
      <c r="E5" s="129"/>
    </row>
    <row r="6" spans="1:5" x14ac:dyDescent="0.25">
      <c r="A6" s="129"/>
      <c r="B6" s="129" t="s">
        <v>94</v>
      </c>
      <c r="C6" s="120">
        <v>1</v>
      </c>
      <c r="D6" s="150">
        <f>C6/$C$7</f>
        <v>4.1666666666666664E-2</v>
      </c>
      <c r="E6" s="129"/>
    </row>
    <row r="7" spans="1:5" x14ac:dyDescent="0.25">
      <c r="A7" s="144" t="s">
        <v>287</v>
      </c>
      <c r="B7" s="130"/>
      <c r="C7" s="121">
        <f>SUM(C2:C6)</f>
        <v>24</v>
      </c>
      <c r="D7" s="151">
        <f>SUM(D2:D6)</f>
        <v>1</v>
      </c>
      <c r="E7" s="129"/>
    </row>
    <row r="8" spans="1:5" x14ac:dyDescent="0.25">
      <c r="A8" s="129"/>
      <c r="B8" s="167"/>
      <c r="C8" s="120"/>
      <c r="D8" s="152"/>
      <c r="E8" s="129"/>
    </row>
    <row r="9" spans="1:5" x14ac:dyDescent="0.25">
      <c r="A9" s="129"/>
      <c r="B9" s="168"/>
      <c r="C9" s="129"/>
      <c r="D9" s="129"/>
      <c r="E9" s="129"/>
    </row>
    <row r="10" spans="1:5" x14ac:dyDescent="0.25">
      <c r="A10" s="129"/>
      <c r="B10" s="129"/>
      <c r="C10" s="129"/>
      <c r="D10" s="129"/>
      <c r="E10" s="129"/>
    </row>
    <row r="11" spans="1:5" x14ac:dyDescent="0.25">
      <c r="A11" s="129"/>
      <c r="B11" s="129"/>
      <c r="C11" s="129"/>
      <c r="D11" s="129"/>
      <c r="E11" s="129"/>
    </row>
    <row r="12" spans="1:5" x14ac:dyDescent="0.25">
      <c r="A12" s="129"/>
      <c r="B12" s="129"/>
      <c r="C12" s="129"/>
      <c r="D12" s="129"/>
      <c r="E12" s="129"/>
    </row>
    <row r="13" spans="1:5" x14ac:dyDescent="0.25">
      <c r="A13" s="129"/>
      <c r="B13" s="129"/>
      <c r="C13" s="129"/>
      <c r="D13" s="129"/>
      <c r="E13" s="129"/>
    </row>
    <row r="14" spans="1:5" x14ac:dyDescent="0.25">
      <c r="A14" s="129"/>
      <c r="B14" s="129"/>
      <c r="C14" s="129"/>
      <c r="D14" s="129"/>
      <c r="E14" s="129"/>
    </row>
    <row r="15" spans="1:5" x14ac:dyDescent="0.25">
      <c r="A15" s="129"/>
      <c r="B15" s="129"/>
      <c r="C15" s="129"/>
      <c r="D15" s="129"/>
      <c r="E15" s="129"/>
    </row>
  </sheetData>
  <sheetProtection password="C5C7"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161"/>
  <sheetViews>
    <sheetView showGridLines="0" zoomScale="85" zoomScaleNormal="85" workbookViewId="0">
      <selection activeCell="B9" sqref="B9"/>
    </sheetView>
  </sheetViews>
  <sheetFormatPr baseColWidth="10" defaultColWidth="87.140625" defaultRowHeight="15" x14ac:dyDescent="0.25"/>
  <cols>
    <col min="1" max="1" width="63.28515625" style="82" bestFit="1" customWidth="1"/>
    <col min="2" max="2" width="10" style="82" bestFit="1" customWidth="1"/>
    <col min="3" max="3" width="87.140625" style="82"/>
    <col min="4" max="9" width="45.7109375" style="82" customWidth="1"/>
    <col min="10" max="16384" width="87.140625" style="82"/>
  </cols>
  <sheetData>
    <row r="3" spans="1:2" ht="30" x14ac:dyDescent="0.25">
      <c r="A3" s="122" t="s">
        <v>283</v>
      </c>
      <c r="B3" s="82" t="s">
        <v>316</v>
      </c>
    </row>
    <row r="4" spans="1:2" x14ac:dyDescent="0.25">
      <c r="A4" s="146" t="s">
        <v>277</v>
      </c>
      <c r="B4" s="147">
        <v>2</v>
      </c>
    </row>
    <row r="5" spans="1:2" x14ac:dyDescent="0.25">
      <c r="A5" s="146" t="s">
        <v>267</v>
      </c>
      <c r="B5" s="147">
        <v>2</v>
      </c>
    </row>
    <row r="6" spans="1:2" x14ac:dyDescent="0.25">
      <c r="A6" s="146" t="s">
        <v>272</v>
      </c>
      <c r="B6" s="147">
        <v>2</v>
      </c>
    </row>
    <row r="7" spans="1:2" x14ac:dyDescent="0.25">
      <c r="A7" s="123" t="s">
        <v>341</v>
      </c>
      <c r="B7" s="124">
        <v>1</v>
      </c>
    </row>
    <row r="8" spans="1:2" x14ac:dyDescent="0.25">
      <c r="A8" s="123" t="s">
        <v>335</v>
      </c>
      <c r="B8" s="124">
        <v>1</v>
      </c>
    </row>
    <row r="9" spans="1:2" ht="30" x14ac:dyDescent="0.25">
      <c r="A9" s="123" t="s">
        <v>337</v>
      </c>
      <c r="B9" s="124">
        <v>1</v>
      </c>
    </row>
    <row r="10" spans="1:2" x14ac:dyDescent="0.25">
      <c r="A10" s="123" t="s">
        <v>340</v>
      </c>
      <c r="B10" s="124">
        <v>2</v>
      </c>
    </row>
    <row r="11" spans="1:2" x14ac:dyDescent="0.25">
      <c r="A11" s="123" t="s">
        <v>336</v>
      </c>
      <c r="B11" s="124">
        <v>1</v>
      </c>
    </row>
    <row r="12" spans="1:2" x14ac:dyDescent="0.25">
      <c r="A12" s="123" t="s">
        <v>339</v>
      </c>
      <c r="B12" s="124">
        <v>2</v>
      </c>
    </row>
    <row r="13" spans="1:2" x14ac:dyDescent="0.25">
      <c r="A13" s="146" t="s">
        <v>271</v>
      </c>
      <c r="B13" s="147">
        <v>2</v>
      </c>
    </row>
    <row r="14" spans="1:2" x14ac:dyDescent="0.25">
      <c r="A14" s="146" t="s">
        <v>279</v>
      </c>
      <c r="B14" s="147">
        <v>4</v>
      </c>
    </row>
    <row r="15" spans="1:2" x14ac:dyDescent="0.25">
      <c r="A15" s="146" t="s">
        <v>278</v>
      </c>
      <c r="B15" s="147">
        <v>2</v>
      </c>
    </row>
    <row r="16" spans="1:2" x14ac:dyDescent="0.25">
      <c r="A16" s="146" t="s">
        <v>269</v>
      </c>
      <c r="B16" s="147">
        <v>2</v>
      </c>
    </row>
    <row r="17" spans="1:3" x14ac:dyDescent="0.25">
      <c r="A17" s="123" t="s">
        <v>262</v>
      </c>
      <c r="B17" s="124">
        <v>24</v>
      </c>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ht="30" x14ac:dyDescent="0.25">
      <c r="A26" s="122" t="s">
        <v>326</v>
      </c>
      <c r="B26" s="82" t="s">
        <v>316</v>
      </c>
      <c r="C26"/>
    </row>
    <row r="27" spans="1:3" x14ac:dyDescent="0.25">
      <c r="A27" s="146" t="s">
        <v>308</v>
      </c>
      <c r="B27" s="147">
        <v>1</v>
      </c>
      <c r="C27"/>
    </row>
    <row r="28" spans="1:3" ht="45" x14ac:dyDescent="0.25">
      <c r="A28" s="146" t="s">
        <v>65</v>
      </c>
      <c r="B28" s="147">
        <v>1</v>
      </c>
      <c r="C28"/>
    </row>
    <row r="29" spans="1:3" x14ac:dyDescent="0.25">
      <c r="A29" s="146" t="s">
        <v>309</v>
      </c>
      <c r="B29" s="147">
        <v>2</v>
      </c>
      <c r="C29"/>
    </row>
    <row r="30" spans="1:3" x14ac:dyDescent="0.25">
      <c r="A30" s="146" t="s">
        <v>310</v>
      </c>
      <c r="B30" s="147">
        <v>1</v>
      </c>
      <c r="C30"/>
    </row>
    <row r="31" spans="1:3" x14ac:dyDescent="0.25">
      <c r="A31" s="146" t="s">
        <v>159</v>
      </c>
      <c r="B31" s="147">
        <v>2</v>
      </c>
      <c r="C31"/>
    </row>
    <row r="32" spans="1:3" x14ac:dyDescent="0.25">
      <c r="A32" s="146" t="s">
        <v>169</v>
      </c>
      <c r="B32" s="147">
        <v>1</v>
      </c>
      <c r="C32"/>
    </row>
    <row r="33" spans="1:3" x14ac:dyDescent="0.25">
      <c r="A33" s="146" t="s">
        <v>311</v>
      </c>
      <c r="B33" s="147">
        <v>2</v>
      </c>
      <c r="C33"/>
    </row>
    <row r="34" spans="1:3" ht="30" x14ac:dyDescent="0.25">
      <c r="A34" s="146" t="s">
        <v>189</v>
      </c>
      <c r="B34" s="147">
        <v>2</v>
      </c>
      <c r="C34"/>
    </row>
    <row r="35" spans="1:3" x14ac:dyDescent="0.25">
      <c r="A35" s="146" t="s">
        <v>197</v>
      </c>
      <c r="B35" s="147">
        <v>2</v>
      </c>
      <c r="C35"/>
    </row>
    <row r="36" spans="1:3" x14ac:dyDescent="0.25">
      <c r="A36" s="146" t="s">
        <v>205</v>
      </c>
      <c r="B36" s="147">
        <v>1</v>
      </c>
      <c r="C36"/>
    </row>
    <row r="37" spans="1:3" x14ac:dyDescent="0.25">
      <c r="A37" s="146" t="s">
        <v>209</v>
      </c>
      <c r="B37" s="147">
        <v>2</v>
      </c>
      <c r="C37"/>
    </row>
    <row r="38" spans="1:3" x14ac:dyDescent="0.25">
      <c r="A38" s="146" t="s">
        <v>312</v>
      </c>
      <c r="B38" s="147">
        <v>1</v>
      </c>
      <c r="C38"/>
    </row>
    <row r="39" spans="1:3" x14ac:dyDescent="0.25">
      <c r="A39" s="146" t="s">
        <v>313</v>
      </c>
      <c r="B39" s="147">
        <v>2</v>
      </c>
      <c r="C39"/>
    </row>
    <row r="40" spans="1:3" x14ac:dyDescent="0.25">
      <c r="A40" s="146" t="s">
        <v>314</v>
      </c>
      <c r="B40" s="147">
        <v>2</v>
      </c>
      <c r="C40"/>
    </row>
    <row r="41" spans="1:3" x14ac:dyDescent="0.25">
      <c r="A41" s="146" t="s">
        <v>315</v>
      </c>
      <c r="B41" s="147">
        <v>1</v>
      </c>
      <c r="C41"/>
    </row>
    <row r="42" spans="1:3" ht="30" x14ac:dyDescent="0.25">
      <c r="A42" s="146" t="s">
        <v>186</v>
      </c>
      <c r="B42" s="147">
        <v>1</v>
      </c>
      <c r="C42"/>
    </row>
    <row r="43" spans="1:3" x14ac:dyDescent="0.25">
      <c r="A43" s="123" t="s">
        <v>262</v>
      </c>
      <c r="B43" s="124">
        <v>24</v>
      </c>
      <c r="C43"/>
    </row>
    <row r="44" spans="1:3" x14ac:dyDescent="0.25">
      <c r="A44"/>
      <c r="B44"/>
    </row>
    <row r="45" spans="1:3"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sheetProtection password="C5C7" sheet="1" objects="1" scenarios="1"/>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28</vt:i4>
      </vt:variant>
    </vt:vector>
  </HeadingPairs>
  <TitlesOfParts>
    <vt:vector size="40" baseType="lpstr">
      <vt:lpstr>Datos</vt:lpstr>
      <vt:lpstr>Listas</vt:lpstr>
      <vt:lpstr>DinámicaTipología_Categoría</vt:lpstr>
      <vt:lpstr>Perpectivas</vt:lpstr>
      <vt:lpstr>Hoja2</vt:lpstr>
      <vt:lpstr>Hoja7</vt:lpstr>
      <vt:lpstr>Mapa_Proceso</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Mapa_Proceso!Área_de_impresión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2019-05-31T22:31:03Z</cp:lastPrinted>
  <dcterms:created xsi:type="dcterms:W3CDTF">2019-02-01T14:35:23Z</dcterms:created>
  <dcterms:modified xsi:type="dcterms:W3CDTF">2021-12-24T16:29:54Z</dcterms:modified>
  <cp:category/>
  <cp:contentStatus/>
</cp:coreProperties>
</file>