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7 Macro abril\"/>
    </mc:Choice>
  </mc:AlternateContent>
  <xr:revisionPtr revIDLastSave="0" documentId="13_ncr:1_{3506035E-1C18-499B-BA69-88DC58C9A300}" xr6:coauthVersionLast="47" xr6:coauthVersionMax="47" xr10:uidLastSave="{00000000-0000-0000-0000-000000000000}"/>
  <workbookProtection workbookAlgorithmName="SHA-512" workbookHashValue="QmAQz99lSMT0eC0xEqy3967rgrzum9kb/Yvmr5OiHQ2Fnt9mlJrk3l8rE/3jXYLcy6jNaSFGg7o6OhNV5tO36Q==" workbookSaltValue="CnNGXeskll5/ac2TsLGvmQ==" workbookSpinCount="100000" lockStructure="1"/>
  <bookViews>
    <workbookView xWindow="-120" yWindow="-120" windowWidth="29040" windowHeight="1572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Mapa_riesgos!$A$11:$ET$31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Mapa_riesgos!$A$1:$AT$31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F31" i="41" l="1"/>
  <c r="EE31" i="41"/>
  <c r="EF30" i="41"/>
  <c r="EE30" i="41"/>
  <c r="EF29" i="41"/>
  <c r="EE29" i="41"/>
  <c r="EF28" i="41"/>
  <c r="EE28" i="41"/>
  <c r="EF27" i="41"/>
  <c r="EE27" i="41"/>
  <c r="EF26" i="41"/>
  <c r="EE26" i="41"/>
  <c r="EF25" i="41"/>
  <c r="EE25" i="41"/>
  <c r="EF24" i="41"/>
  <c r="EE24" i="41"/>
  <c r="EF23" i="41"/>
  <c r="EE23" i="41"/>
  <c r="EF22" i="41"/>
  <c r="EE22" i="41"/>
  <c r="EF21" i="41"/>
  <c r="EE21" i="41"/>
  <c r="EF20" i="41"/>
  <c r="EE20" i="41"/>
  <c r="EF19" i="41"/>
  <c r="EE19" i="41"/>
  <c r="EF18" i="41"/>
  <c r="EE18" i="41"/>
  <c r="EF17" i="41"/>
  <c r="EE17" i="41"/>
  <c r="EF16" i="41"/>
  <c r="EE16" i="41"/>
  <c r="EF15" i="41"/>
  <c r="EE15" i="41"/>
  <c r="EF14" i="41"/>
  <c r="EE14" i="41"/>
  <c r="EF13" i="41"/>
  <c r="EE13" i="41"/>
  <c r="EF12" i="41"/>
  <c r="EE12" i="41"/>
  <c r="EC31" i="41"/>
  <c r="EB31" i="41"/>
  <c r="EC30" i="41"/>
  <c r="EB30" i="41"/>
  <c r="EC29" i="41"/>
  <c r="EB29" i="41"/>
  <c r="EC28" i="41"/>
  <c r="EB28" i="41"/>
  <c r="EC27" i="41"/>
  <c r="EB27" i="41"/>
  <c r="EC26" i="41"/>
  <c r="EB26" i="41"/>
  <c r="EC25" i="41"/>
  <c r="EB25" i="41"/>
  <c r="EC24" i="41"/>
  <c r="EB24" i="41"/>
  <c r="EC23" i="41"/>
  <c r="EB23" i="41"/>
  <c r="EC22" i="41"/>
  <c r="EB22" i="41"/>
  <c r="EC21" i="41"/>
  <c r="EB21" i="41"/>
  <c r="EC20" i="41"/>
  <c r="EB20" i="41"/>
  <c r="EC19" i="41"/>
  <c r="EB19" i="41"/>
  <c r="EC18" i="41"/>
  <c r="EB18" i="41"/>
  <c r="EC17" i="41"/>
  <c r="EB17" i="41"/>
  <c r="EC16" i="41"/>
  <c r="EB16" i="41"/>
  <c r="EC15" i="41"/>
  <c r="EB15" i="41"/>
  <c r="EC14" i="41"/>
  <c r="EB14" i="41"/>
  <c r="EC13" i="41"/>
  <c r="EB13" i="41"/>
  <c r="EC12" i="41"/>
  <c r="EB12" i="41"/>
  <c r="DZ31" i="4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U31" i="41"/>
  <c r="DU30" i="41"/>
  <c r="DU29" i="41"/>
  <c r="DU28" i="41"/>
  <c r="DU27" i="41"/>
  <c r="DU26" i="41"/>
  <c r="DU25" i="41"/>
  <c r="DU24" i="41"/>
  <c r="DU23" i="41"/>
  <c r="DU22" i="41"/>
  <c r="DU21" i="41"/>
  <c r="DU20" i="41"/>
  <c r="DU19" i="41"/>
  <c r="DU18" i="41"/>
  <c r="DU17" i="41"/>
  <c r="DU16" i="41"/>
  <c r="DU15" i="41"/>
  <c r="DU14" i="41"/>
  <c r="DU13" i="41"/>
  <c r="DU12" i="41"/>
  <c r="DS31" i="41"/>
  <c r="DQ31" i="41"/>
  <c r="DS30" i="41"/>
  <c r="DQ30" i="41"/>
  <c r="DS29" i="41"/>
  <c r="DQ29" i="41"/>
  <c r="DS28" i="41"/>
  <c r="DQ28" i="41"/>
  <c r="DS27" i="41"/>
  <c r="DQ27" i="41"/>
  <c r="DS26" i="41"/>
  <c r="DQ26" i="41"/>
  <c r="DS25" i="41"/>
  <c r="DQ25" i="41"/>
  <c r="DS24" i="41"/>
  <c r="DQ24" i="41"/>
  <c r="DS23" i="41"/>
  <c r="DQ23" i="41"/>
  <c r="DS22" i="41"/>
  <c r="DQ22" i="41"/>
  <c r="DS21" i="41"/>
  <c r="DQ21" i="41"/>
  <c r="DS20" i="41"/>
  <c r="DQ20" i="41"/>
  <c r="DS19" i="41"/>
  <c r="DQ19" i="41"/>
  <c r="DS18" i="41"/>
  <c r="DQ18" i="41"/>
  <c r="DS17" i="41"/>
  <c r="DQ17" i="41"/>
  <c r="DS16" i="41"/>
  <c r="DQ16" i="41"/>
  <c r="DS15" i="41"/>
  <c r="DQ15" i="41"/>
  <c r="DS14" i="41"/>
  <c r="DQ14" i="41"/>
  <c r="DS13" i="41"/>
  <c r="DQ13" i="41"/>
  <c r="DS12" i="41"/>
  <c r="DQ12" i="41"/>
  <c r="DR24" i="41" l="1"/>
  <c r="EG25" i="41"/>
  <c r="EG13" i="41"/>
  <c r="DR13" i="41"/>
  <c r="DR12" i="41"/>
  <c r="DR17" i="41"/>
  <c r="DT15" i="41"/>
  <c r="DR19" i="41"/>
  <c r="DR26" i="41"/>
  <c r="DR25" i="41"/>
  <c r="DW30" i="41"/>
  <c r="DT12" i="41"/>
  <c r="DR16" i="41"/>
  <c r="ED12" i="41"/>
  <c r="DR18" i="41"/>
  <c r="DW28" i="41"/>
  <c r="EA30" i="41"/>
  <c r="DR21" i="41"/>
  <c r="DR20" i="41"/>
  <c r="DW23" i="41"/>
  <c r="DW24" i="41"/>
  <c r="DW26" i="41"/>
  <c r="DW27" i="41"/>
  <c r="EA24" i="41"/>
  <c r="DR14" i="41"/>
  <c r="DT13" i="41"/>
  <c r="DW14" i="41"/>
  <c r="DW19" i="41"/>
  <c r="DR23" i="41"/>
  <c r="DR27" i="41"/>
  <c r="DW29" i="41"/>
  <c r="DR15" i="41"/>
  <c r="DW17" i="41"/>
  <c r="DT21" i="41"/>
  <c r="DR22" i="41"/>
  <c r="DW31" i="41"/>
  <c r="ED13" i="41"/>
  <c r="ED21" i="41"/>
  <c r="DT26" i="41"/>
  <c r="DT25" i="41"/>
  <c r="EA13" i="41"/>
  <c r="EA16" i="41"/>
  <c r="EA17" i="41"/>
  <c r="ED29" i="41"/>
  <c r="DT14" i="41"/>
  <c r="DT16" i="41"/>
  <c r="DT19" i="41"/>
  <c r="DT20" i="41"/>
  <c r="ED15" i="41"/>
  <c r="DT17" i="41"/>
  <c r="DT18" i="41"/>
  <c r="DW15" i="41"/>
  <c r="DW16" i="41"/>
  <c r="DW18" i="41"/>
  <c r="DW20" i="41"/>
  <c r="DW22" i="41"/>
  <c r="DW25" i="41"/>
  <c r="DT27" i="41"/>
  <c r="DT30" i="41"/>
  <c r="DT29" i="41"/>
  <c r="DT28" i="41"/>
  <c r="DR29" i="41"/>
  <c r="DT31" i="41"/>
  <c r="EA18" i="41"/>
  <c r="EA27" i="41"/>
  <c r="DT24" i="41"/>
  <c r="DT23" i="41"/>
  <c r="DT22" i="41"/>
  <c r="DR30" i="41"/>
  <c r="EA15" i="41"/>
  <c r="EA23" i="41"/>
  <c r="EA22" i="41"/>
  <c r="EA26" i="41"/>
  <c r="EA25" i="41"/>
  <c r="ED18" i="41"/>
  <c r="ED22" i="41"/>
  <c r="ED24" i="41"/>
  <c r="ED23" i="41"/>
  <c r="ED26" i="41"/>
  <c r="ED30" i="41"/>
  <c r="DR28" i="41"/>
  <c r="DR31" i="41"/>
  <c r="DV12" i="41"/>
  <c r="DV13" i="41"/>
  <c r="DV21" i="41"/>
  <c r="DV24" i="41"/>
  <c r="DV27" i="41"/>
  <c r="EA19" i="41"/>
  <c r="EA20" i="41"/>
  <c r="EA28" i="41"/>
  <c r="EA29" i="41"/>
  <c r="ED20" i="41"/>
  <c r="ED27" i="41"/>
  <c r="ED31" i="41"/>
  <c r="DW12" i="41"/>
  <c r="DW13" i="41"/>
  <c r="DW21" i="41"/>
  <c r="EA12" i="41"/>
  <c r="EA21" i="41"/>
  <c r="ED16" i="41"/>
  <c r="ED17" i="41"/>
  <c r="ED19" i="41"/>
  <c r="ED25" i="41"/>
  <c r="EG12" i="41"/>
  <c r="EG16" i="41"/>
  <c r="EG17" i="41"/>
  <c r="EG21" i="41"/>
  <c r="EG20" i="41"/>
  <c r="EG22" i="41"/>
  <c r="EG24" i="41"/>
  <c r="EG23" i="41"/>
  <c r="DV26" i="41"/>
  <c r="ED14" i="41"/>
  <c r="ED28" i="41"/>
  <c r="EG18" i="41"/>
  <c r="EG26" i="41"/>
  <c r="EA14" i="41"/>
  <c r="EA31" i="41"/>
  <c r="EG29" i="41"/>
  <c r="EG28" i="41"/>
  <c r="EG31" i="41"/>
  <c r="EG14" i="41"/>
  <c r="EG19" i="41"/>
  <c r="EG30" i="41"/>
  <c r="EG27" i="41"/>
  <c r="EG15" i="41"/>
  <c r="DV14" i="41"/>
  <c r="DV15" i="41"/>
  <c r="DV16" i="41"/>
  <c r="DV19" i="41"/>
  <c r="DV20" i="41"/>
  <c r="DV22" i="41"/>
  <c r="DV25" i="41"/>
  <c r="DV30" i="41"/>
  <c r="DV28" i="41"/>
  <c r="DV31" i="41"/>
  <c r="DV17" i="41"/>
  <c r="DV18" i="41"/>
  <c r="EI18" i="41" s="1"/>
  <c r="DV23" i="41"/>
  <c r="DV29" i="41"/>
  <c r="EI12" i="41" l="1"/>
  <c r="EI25" i="41"/>
  <c r="EI20" i="41"/>
  <c r="EI26" i="41"/>
  <c r="EJ13" i="41"/>
  <c r="EI19" i="41"/>
  <c r="EI17" i="41"/>
  <c r="EI15" i="41"/>
  <c r="EI21" i="41"/>
  <c r="EI27" i="41"/>
  <c r="EI16" i="41"/>
  <c r="EI13" i="41"/>
  <c r="EJ30" i="41"/>
  <c r="EI24" i="41"/>
  <c r="EI14" i="41"/>
  <c r="EJ24" i="41"/>
  <c r="EI22" i="41"/>
  <c r="EI23" i="41"/>
  <c r="EJ31" i="41"/>
  <c r="EJ12" i="41"/>
  <c r="EI31" i="41"/>
  <c r="EJ26" i="41"/>
  <c r="EJ15" i="41"/>
  <c r="DX31" i="41"/>
  <c r="EH31" i="41" s="1"/>
  <c r="DX25" i="41"/>
  <c r="EH25" i="41" s="1"/>
  <c r="DX26" i="41"/>
  <c r="EH26" i="41" s="1"/>
  <c r="DX14" i="41"/>
  <c r="EH14" i="41" s="1"/>
  <c r="DX15" i="41"/>
  <c r="EH15" i="41" s="1"/>
  <c r="DX29" i="41"/>
  <c r="EH29" i="41" s="1"/>
  <c r="EJ14" i="41"/>
  <c r="EJ19" i="41"/>
  <c r="EJ22" i="41"/>
  <c r="EJ27" i="41"/>
  <c r="DX27" i="41"/>
  <c r="EH27" i="41" s="1"/>
  <c r="DX19" i="41"/>
  <c r="EH19" i="41" s="1"/>
  <c r="DX18" i="41"/>
  <c r="EH18" i="41" s="1"/>
  <c r="DX13" i="41"/>
  <c r="EH13" i="41" s="1"/>
  <c r="DX30" i="41"/>
  <c r="EH30" i="41" s="1"/>
  <c r="DX12" i="41"/>
  <c r="EH12" i="41" s="1"/>
  <c r="EJ17" i="41"/>
  <c r="DX24" i="41"/>
  <c r="EH24" i="41" s="1"/>
  <c r="EJ29" i="41"/>
  <c r="EJ25" i="41"/>
  <c r="EJ23" i="41"/>
  <c r="EI30" i="41"/>
  <c r="EJ16" i="41"/>
  <c r="DX22" i="41"/>
  <c r="EH22" i="41" s="1"/>
  <c r="DX16" i="41"/>
  <c r="EH16" i="41" s="1"/>
  <c r="EJ21" i="41"/>
  <c r="EJ28" i="41"/>
  <c r="EJ20" i="41"/>
  <c r="EI28" i="41"/>
  <c r="EJ18" i="41"/>
  <c r="EI29" i="41"/>
  <c r="DX21" i="41"/>
  <c r="EH21" i="41" s="1"/>
  <c r="DX20" i="41"/>
  <c r="EH20" i="41" s="1"/>
  <c r="DX28" i="41"/>
  <c r="EH28" i="41" s="1"/>
  <c r="DX23" i="41"/>
  <c r="EH23" i="41" s="1"/>
  <c r="DX17" i="41"/>
  <c r="EH17" i="41" s="1"/>
  <c r="EK13" i="41" l="1"/>
  <c r="EK24" i="41"/>
  <c r="EK23" i="41"/>
  <c r="EK18" i="41"/>
  <c r="EK22" i="41"/>
  <c r="EK27" i="41"/>
  <c r="EK14" i="41"/>
  <c r="EK26" i="41"/>
  <c r="EK31" i="41"/>
  <c r="EK16" i="41"/>
  <c r="EK17" i="41"/>
  <c r="EK30" i="41"/>
  <c r="EK25" i="41"/>
  <c r="EK21" i="41"/>
  <c r="EK29" i="41"/>
  <c r="EK12" i="41"/>
  <c r="EK20" i="41"/>
  <c r="EK15" i="41"/>
  <c r="EK28" i="41"/>
  <c r="EK19" i="41"/>
  <c r="DO31" i="41"/>
  <c r="DN31" i="41"/>
  <c r="DG31" i="41"/>
  <c r="DF31" i="41"/>
  <c r="DO30" i="41"/>
  <c r="DN30" i="41"/>
  <c r="DG30" i="41"/>
  <c r="DF30" i="41"/>
  <c r="DO29" i="41"/>
  <c r="DN29" i="41"/>
  <c r="DG29" i="41"/>
  <c r="DF29" i="41"/>
  <c r="DO28" i="41"/>
  <c r="DN28" i="41"/>
  <c r="DG28" i="41"/>
  <c r="DF28" i="41"/>
  <c r="DO27" i="41"/>
  <c r="DN27" i="41"/>
  <c r="DG27" i="41"/>
  <c r="DF27" i="41"/>
  <c r="DO26" i="41"/>
  <c r="DN26" i="41"/>
  <c r="DG26" i="41"/>
  <c r="DF26" i="41"/>
  <c r="DO25" i="41"/>
  <c r="DN25" i="41"/>
  <c r="DG25" i="41"/>
  <c r="DF25" i="41"/>
  <c r="DO24" i="41"/>
  <c r="DN24" i="41"/>
  <c r="DG24" i="41"/>
  <c r="DF24" i="41"/>
  <c r="DO23" i="41"/>
  <c r="DN23" i="41"/>
  <c r="DG23" i="41"/>
  <c r="DF23" i="41"/>
  <c r="DO22" i="41"/>
  <c r="DN22" i="41"/>
  <c r="DG22" i="41"/>
  <c r="DF22" i="41"/>
  <c r="DO21" i="41"/>
  <c r="DN21" i="41"/>
  <c r="DG21" i="41"/>
  <c r="DF21" i="41"/>
  <c r="DO20" i="41"/>
  <c r="DN20" i="41"/>
  <c r="DG20" i="41"/>
  <c r="DF20" i="41"/>
  <c r="DO19" i="41"/>
  <c r="DN19" i="41"/>
  <c r="DG19" i="41"/>
  <c r="DF19" i="41"/>
  <c r="DO18" i="41"/>
  <c r="DN18" i="41"/>
  <c r="DG18" i="41"/>
  <c r="DF18" i="41"/>
  <c r="DO17" i="41"/>
  <c r="DN17" i="41"/>
  <c r="DG17" i="41"/>
  <c r="DF17" i="41"/>
  <c r="DO16" i="41"/>
  <c r="DN16" i="41"/>
  <c r="DG16" i="41"/>
  <c r="DF16" i="41"/>
  <c r="DO15" i="41"/>
  <c r="DN15" i="41"/>
  <c r="DG15" i="41"/>
  <c r="DF15" i="41"/>
  <c r="DO14" i="41"/>
  <c r="DN14" i="41"/>
  <c r="DG14" i="41"/>
  <c r="DF14" i="41"/>
  <c r="DO13" i="41"/>
  <c r="DN13" i="41"/>
  <c r="DG13" i="41"/>
  <c r="DF13" i="41"/>
  <c r="DO12" i="41"/>
  <c r="DN12" i="41"/>
  <c r="DG12" i="41"/>
  <c r="DF12" i="41"/>
  <c r="CF12" i="41" l="1"/>
  <c r="CF13" i="41"/>
  <c r="CF14" i="41"/>
  <c r="CF15" i="41"/>
  <c r="CF16" i="41"/>
  <c r="CF17" i="41"/>
  <c r="CF18" i="41"/>
  <c r="CF19" i="41"/>
  <c r="CF20" i="41"/>
  <c r="CF21" i="41"/>
  <c r="CF22" i="41"/>
  <c r="CF23" i="41"/>
  <c r="CF24" i="41"/>
  <c r="CF25" i="41"/>
  <c r="CF26" i="41"/>
  <c r="CF27" i="41"/>
  <c r="CF28" i="41"/>
  <c r="CF29" i="41"/>
  <c r="CF30" i="41"/>
  <c r="CF31" i="41"/>
  <c r="CE31" i="41" l="1"/>
  <c r="CE30" i="41"/>
  <c r="CE29" i="41"/>
  <c r="CE28" i="41"/>
  <c r="CE27" i="41"/>
  <c r="CE26" i="41"/>
  <c r="CE25" i="41"/>
  <c r="CE24" i="41"/>
  <c r="CE23" i="41"/>
  <c r="CE22" i="41"/>
  <c r="CE21" i="41"/>
  <c r="CE20" i="41"/>
  <c r="CE19" i="41"/>
  <c r="CE18" i="41"/>
  <c r="CE17" i="41"/>
  <c r="CE16" i="41"/>
  <c r="CE15" i="41"/>
  <c r="CE14" i="41"/>
  <c r="CE13" i="41"/>
  <c r="CE12"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H19" i="56" s="1"/>
  <c r="L10" i="56"/>
  <c r="L12" i="57"/>
  <c r="J12" i="57"/>
  <c r="N12" i="57"/>
  <c r="N6" i="57"/>
  <c r="L6" i="57"/>
  <c r="J6" i="57"/>
  <c r="N6" i="56"/>
  <c r="L6" i="56"/>
  <c r="J6" i="56"/>
  <c r="E4" i="50"/>
  <c r="E5" i="50" s="1"/>
  <c r="L19" i="56" l="1"/>
  <c r="J19" i="57"/>
  <c r="L19" i="57"/>
  <c r="H19" i="57"/>
  <c r="J19" i="56"/>
  <c r="D20" i="56"/>
  <c r="D20" i="57"/>
</calcChain>
</file>

<file path=xl/sharedStrings.xml><?xml version="1.0" encoding="utf-8"?>
<sst xmlns="http://schemas.openxmlformats.org/spreadsheetml/2006/main" count="2357" uniqueCount="991">
  <si>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</si>
  <si>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</si>
  <si>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</si>
  <si>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</si>
  <si>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</si>
  <si>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</si>
  <si>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</si>
  <si>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</si>
  <si>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</si>
  <si>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</si>
  <si>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</si>
  <si>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</si>
  <si>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</si>
  <si>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</si>
  <si>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</si>
  <si>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</si>
  <si>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</si>
  <si>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</si>
  <si>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</si>
  <si>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</si>
  <si>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</si>
  <si>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</si>
  <si>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</si>
  <si>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</si>
  <si>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</si>
  <si>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</si>
  <si>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</si>
  <si>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</si>
  <si>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</si>
  <si>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</si>
  <si>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</si>
  <si>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</si>
  <si>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</si>
  <si>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</si>
  <si>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</si>
  <si>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</si>
  <si>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</si>
  <si>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</si>
  <si>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</si>
  <si>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</si>
  <si>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</si>
  <si>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</si>
  <si>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</si>
  <si>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</si>
  <si>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</si>
  <si>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</si>
  <si>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</si>
  <si>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</si>
  <si>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</si>
  <si>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</si>
  <si>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</si>
  <si>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</si>
  <si>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</si>
  <si>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</si>
  <si>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</si>
  <si>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</si>
  <si>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</si>
  <si>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</si>
  <si>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</si>
  <si>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</si>
  <si>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</si>
  <si>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</si>
  <si>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</si>
  <si>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</si>
  <si>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</si>
  <si>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</si>
  <si>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</si>
  <si>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</si>
  <si>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</si>
  <si>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</si>
  <si>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</si>
  <si>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</si>
  <si>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</si>
  <si>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</si>
  <si>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</si>
  <si>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</si>
  <si>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</si>
  <si>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</si>
  <si>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</si>
  <si>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</si>
  <si>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</si>
  <si>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</si>
  <si>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</si>
  <si>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</si>
  <si>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</si>
  <si>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</si>
  <si>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</si>
  <si>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</si>
  <si>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</si>
  <si>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</si>
  <si>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</si>
  <si>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</si>
  <si>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</si>
  <si>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</si>
  <si>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</si>
  <si>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</si>
  <si>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</si>
  <si>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</si>
  <si>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</si>
  <si>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</si>
  <si>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</si>
  <si>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</si>
  <si>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</si>
  <si>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</si>
  <si>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</si>
  <si>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</si>
  <si>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</si>
  <si>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</si>
  <si>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</si>
  <si>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</si>
  <si>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</si>
  <si>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</si>
  <si>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</si>
  <si>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</si>
  <si>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</si>
  <si>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</si>
  <si>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</si>
  <si>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</si>
  <si>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</si>
  <si>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</si>
  <si>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</si>
  <si>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</si>
  <si>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</si>
  <si>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</si>
  <si>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</si>
  <si>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</si>
  <si>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</si>
  <si>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</si>
  <si>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</si>
  <si>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</si>
  <si>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</si>
  <si>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</si>
  <si>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</si>
  <si>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</si>
  <si>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</si>
  <si>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</si>
  <si>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</si>
  <si>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</si>
  <si>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</si>
  <si>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</si>
  <si>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</si>
  <si>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</si>
  <si>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</si>
  <si>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</si>
  <si>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</si>
  <si>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</si>
  <si>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</si>
  <si>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</si>
  <si>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</si>
  <si>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</si>
  <si>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</si>
  <si>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</si>
  <si>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</si>
  <si>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</si>
  <si>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</si>
  <si>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</si>
  <si>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</si>
  <si>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</si>
  <si>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</si>
  <si>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</si>
  <si>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</si>
  <si>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</si>
  <si>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</si>
  <si>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</si>
  <si>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</si>
  <si>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</si>
  <si>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</si>
  <si>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</si>
  <si>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</si>
  <si>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</si>
  <si>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</si>
  <si>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</si>
  <si>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</si>
  <si>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</si>
  <si>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</si>
  <si>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</si>
  <si>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</si>
  <si>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</si>
  <si>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</si>
  <si>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</si>
  <si>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</si>
  <si>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</si>
  <si>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</si>
  <si>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</si>
  <si>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</si>
  <si>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</si>
  <si>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</si>
  <si>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</si>
  <si>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</si>
  <si>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</si>
  <si>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</si>
  <si>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</si>
  <si>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</si>
  <si>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</si>
  <si>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</si>
  <si>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</si>
  <si>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</si>
  <si>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</si>
  <si>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</si>
  <si>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</si>
  <si>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</si>
  <si>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</si>
  <si>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</si>
  <si>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</si>
  <si>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</si>
  <si>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</si>
  <si>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</si>
  <si>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</si>
  <si>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</si>
  <si>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</si>
  <si>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</si>
  <si>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</si>
  <si>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</si>
  <si>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</si>
  <si>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</si>
  <si>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</si>
  <si>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</si>
  <si>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</si>
  <si>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</si>
  <si>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</si>
  <si>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</si>
  <si>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</si>
  <si>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</si>
  <si>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</si>
  <si>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</si>
  <si>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</si>
  <si>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</si>
  <si>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</si>
  <si>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</si>
  <si>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</si>
  <si>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</si>
  <si>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</si>
  <si>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</si>
  <si>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</si>
  <si>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</si>
  <si>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</si>
  <si>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</si>
  <si>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</si>
  <si>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</si>
  <si>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</si>
  <si>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</si>
  <si>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</si>
  <si>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</si>
  <si>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</si>
  <si>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</si>
  <si>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</si>
  <si>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</si>
  <si>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</si>
  <si>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</si>
  <si>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</si>
  <si>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</si>
  <si>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</si>
  <si>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</si>
  <si>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</si>
  <si>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</si>
  <si>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</si>
  <si>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</si>
  <si>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</si>
  <si>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</si>
  <si>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</si>
  <si>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</si>
  <si>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</si>
  <si>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</si>
  <si>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</si>
  <si>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</si>
  <si>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</si>
  <si>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</si>
  <si>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</si>
  <si>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</si>
  <si>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</si>
  <si>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</si>
  <si>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</si>
  <si>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</si>
  <si>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</si>
  <si>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</si>
  <si>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</si>
  <si>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</si>
  <si>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</si>
  <si>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</si>
  <si>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</si>
  <si>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</si>
  <si>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</si>
  <si>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</si>
  <si>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</si>
  <si>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</si>
  <si>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</si>
  <si>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</si>
  <si>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</si>
  <si>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</si>
  <si>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</si>
  <si>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</si>
  <si>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</si>
  <si>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</si>
  <si>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</si>
  <si>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</si>
  <si>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</si>
  <si>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</si>
  <si>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</si>
  <si>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</si>
  <si>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</si>
  <si>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</si>
  <si>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</si>
  <si>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</si>
  <si>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</si>
  <si>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</si>
  <si>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</si>
  <si>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</si>
  <si>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</si>
  <si>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</si>
  <si>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</si>
  <si>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</si>
  <si>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</si>
  <si>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</si>
  <si>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</si>
  <si>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</si>
  <si>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</si>
  <si>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</si>
  <si>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</si>
  <si>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</si>
  <si>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</si>
  <si>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</si>
  <si>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</si>
  <si>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</si>
  <si>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</si>
  <si>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</si>
  <si>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</si>
  <si>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</si>
  <si>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</si>
  <si>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</si>
  <si>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</si>
  <si>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</si>
  <si>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</si>
  <si>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</si>
  <si>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</si>
  <si>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</si>
  <si>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</si>
  <si>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</si>
  <si>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</si>
  <si>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</si>
  <si>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</si>
  <si>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</si>
  <si>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</si>
  <si>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</si>
  <si>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</si>
  <si>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</si>
  <si>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</si>
  <si>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</si>
  <si>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</si>
  <si>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</si>
  <si>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</si>
  <si>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</si>
  <si>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</si>
  <si>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</si>
  <si>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</si>
  <si>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</si>
  <si>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</si>
  <si>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</si>
  <si>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</si>
  <si>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</si>
  <si>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</si>
  <si>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</si>
  <si>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</si>
  <si>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</si>
  <si>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</si>
  <si>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</si>
  <si>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</si>
  <si>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</si>
  <si>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</si>
  <si>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</si>
  <si>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</si>
  <si>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</si>
  <si>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</si>
  <si>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</si>
  <si>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</si>
  <si>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</si>
  <si>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</si>
  <si>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</si>
  <si>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</si>
  <si>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</si>
  <si>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</si>
  <si>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</si>
  <si>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</si>
  <si>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</si>
  <si>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</si>
  <si>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</si>
  <si>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</si>
  <si>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</si>
  <si>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</si>
  <si>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</si>
  <si>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</si>
  <si>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</si>
  <si>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</si>
  <si>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</si>
  <si>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</si>
  <si>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</si>
  <si>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</si>
  <si>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</si>
  <si>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Director de Contratación 
_______________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</si>
  <si>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</si>
  <si>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</si>
  <si>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</si>
  <si>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</si>
  <si>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</si>
  <si>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</si>
  <si>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</si>
  <si>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</si>
  <si>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</si>
  <si>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</si>
  <si>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</si>
  <si>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</si>
  <si>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</si>
  <si>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</si>
  <si>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</si>
  <si>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</si>
  <si>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</si>
  <si>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</si>
  <si>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</si>
  <si>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</si>
  <si>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</si>
  <si>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</si>
  <si>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</si>
  <si>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</si>
  <si>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</si>
  <si>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</si>
  <si>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</si>
  <si>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</si>
  <si>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</si>
  <si>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</si>
  <si>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</si>
  <si>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</si>
  <si>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</si>
  <si>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</si>
  <si>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</si>
  <si>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</si>
  <si>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</si>
  <si>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</si>
  <si>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</si>
  <si>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</si>
  <si>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</si>
  <si>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</si>
  <si>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</si>
  <si>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</si>
  <si>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</si>
  <si>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</si>
  <si>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</si>
  <si>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</si>
  <si>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</si>
  <si>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</si>
  <si>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</si>
  <si>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</si>
  <si>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</si>
  <si>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</si>
  <si>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</si>
  <si>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</si>
  <si>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</si>
  <si>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</si>
  <si>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</si>
  <si>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</si>
  <si>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</si>
  <si>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</si>
  <si>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</si>
  <si>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</si>
  <si>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</si>
  <si>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</si>
  <si>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</si>
  <si>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</si>
  <si>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</si>
  <si>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</si>
  <si>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</si>
  <si>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</si>
  <si>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</si>
  <si>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</si>
  <si>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</si>
  <si>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</si>
  <si>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</si>
  <si>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</si>
  <si>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</si>
  <si>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</si>
  <si>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Gestores de transparencia e integridad de la Dirección del Sistema Distrital de Servicio a la Ciudadana.
_______________
</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</si>
  <si>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</si>
  <si>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</si>
  <si>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</si>
  <si>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</si>
  <si>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</si>
  <si>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</si>
  <si>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</si>
  <si>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</si>
  <si>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</si>
  <si>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</si>
  <si>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</si>
  <si>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</si>
  <si>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 de integridad de la Dirección Distrital de Calidad del Servicio.
_______________
</t>
  </si>
  <si>
    <t xml:space="preserve">- Servidores de la DDCS sensibilizados en el Código de Integridad
_______________
</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</si>
  <si>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</si>
  <si>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</si>
  <si>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</si>
  <si>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</si>
  <si>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</si>
  <si>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</si>
  <si>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</si>
  <si>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</si>
  <si>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</si>
  <si>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</si>
  <si>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</si>
  <si>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</si>
  <si>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</si>
  <si>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</si>
  <si>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</si>
  <si>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</si>
  <si>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</si>
  <si>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</si>
  <si>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</si>
  <si>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</si>
  <si>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</si>
  <si>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</si>
  <si>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</si>
  <si>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</si>
  <si>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</si>
  <si>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</si>
  <si>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</si>
  <si>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</si>
  <si>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</si>
  <si>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</si>
  <si>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</si>
  <si>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</si>
  <si>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</si>
  <si>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</si>
  <si>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</si>
  <si>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</si>
  <si>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</si>
  <si>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</si>
  <si>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</si>
  <si>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</si>
  <si>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</si>
  <si>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</si>
  <si>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</si>
  <si>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</si>
  <si>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</si>
  <si>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</si>
  <si>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</si>
  <si>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</si>
  <si>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</si>
  <si>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</si>
  <si>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</si>
  <si>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</si>
  <si>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</si>
  <si>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</si>
  <si>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</si>
  <si>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</si>
  <si>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</si>
  <si>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</si>
  <si>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</si>
  <si>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</si>
  <si>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</si>
  <si>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</si>
  <si>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</si>
  <si>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</si>
  <si>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Evidencias de sensibilizaciones realizadas
_______________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</si>
  <si>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</si>
  <si>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</si>
  <si>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</si>
  <si>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</si>
  <si>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</si>
  <si>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</si>
  <si>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</si>
  <si>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</si>
  <si>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</si>
  <si>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</si>
  <si>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</si>
  <si>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</si>
  <si>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</si>
  <si>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</si>
  <si>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</si>
  <si>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</si>
  <si>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</si>
  <si>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</si>
  <si>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</si>
  <si>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</si>
  <si>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</si>
  <si>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</si>
  <si>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</si>
  <si>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</si>
  <si>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</si>
  <si>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</si>
  <si>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</si>
  <si>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</si>
  <si>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</si>
  <si>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</si>
  <si>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</si>
  <si>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</si>
  <si>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</si>
  <si>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</si>
  <si>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</si>
  <si>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</si>
  <si>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</si>
  <si>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</si>
  <si>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</si>
  <si>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</si>
  <si>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</si>
  <si>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</si>
  <si>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</si>
  <si>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</si>
  <si>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</si>
  <si>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</si>
  <si>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</si>
  <si>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</si>
  <si>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</si>
  <si>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</si>
  <si>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</si>
  <si>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</si>
  <si>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</si>
  <si>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</si>
  <si>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</si>
  <si>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</si>
  <si>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</si>
  <si>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</si>
  <si>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Controles preventivos automáticos implementados en el sistema de información de víctimas de Bogotá - SIVIC
_______________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</si>
  <si>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</si>
  <si>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</si>
  <si>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</si>
  <si>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</si>
  <si>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</si>
  <si>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</si>
  <si>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</si>
  <si>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</si>
  <si>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</si>
  <si>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</si>
  <si>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</si>
  <si>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</si>
  <si>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</si>
  <si>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</si>
  <si>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</si>
  <si>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</si>
  <si>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</si>
  <si>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</si>
  <si>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</si>
  <si>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</si>
  <si>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</si>
  <si>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</si>
  <si>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</si>
  <si>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</si>
  <si>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</si>
  <si>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</si>
  <si>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</si>
  <si>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</si>
  <si>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</si>
  <si>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</si>
  <si>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</si>
  <si>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</si>
  <si>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</si>
  <si>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 xml:space="preserve">- Un (1) Taller interno realizado
_______________
</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</si>
  <si>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</si>
  <si>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</si>
  <si>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</si>
  <si>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</si>
  <si>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</si>
  <si>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</si>
  <si>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</si>
  <si>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</si>
  <si>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</si>
  <si>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</si>
  <si>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</si>
  <si>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</si>
  <si>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</si>
  <si>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 xml:space="preserve">01/02/2023
_______________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</si>
  <si>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</si>
  <si>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</si>
  <si>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</si>
  <si>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</si>
  <si>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</si>
  <si>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</si>
  <si>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</si>
  <si>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</si>
  <si>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</si>
  <si>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Desarrollar las actividades de Interventoría y/o supervisión</t>
  </si>
  <si>
    <t xml:space="preserve">01/03/2023
_______________
</t>
  </si>
  <si>
    <t xml:space="preserve">30/06/2023
_______________
</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</si>
  <si>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</si>
  <si>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</si>
  <si>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</si>
  <si>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</si>
  <si>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</si>
  <si>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31/12/2023
_______________
</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</si>
  <si>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</si>
  <si>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</si>
  <si>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</si>
  <si>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 xml:space="preserve">- Profesional Especializado
_______________
</t>
  </si>
  <si>
    <t xml:space="preserve">- Socializaciones ejecutadas
_______________
</t>
  </si>
  <si>
    <t>Se identifica el contexto de la gestión del proceso.
Se identifica la probabilidad por exposición.
Se identifica la calificación del impacto.
Se identifica los controles correctivos.
Se identifica las acciones de contingencia.
Se identifica acción preventiva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</si>
  <si>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</si>
  <si>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</si>
  <si>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</si>
  <si>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</si>
  <si>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</si>
  <si>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</si>
  <si>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</si>
  <si>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</si>
  <si>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</si>
  <si>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</si>
  <si>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 Subdirector de Gestión Documental. 
_______________
</t>
  </si>
  <si>
    <t xml:space="preserve">15/12/2023
_______________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</si>
  <si>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</si>
  <si>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</si>
  <si>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</si>
  <si>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</si>
  <si>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</si>
  <si>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</si>
  <si>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</si>
  <si>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</si>
  <si>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</si>
  <si>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xml:space="preserve">31/12/2023
31/12/2023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</si>
  <si>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</si>
  <si>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</si>
  <si>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</si>
  <si>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</si>
  <si>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</si>
  <si>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</si>
  <si>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</si>
  <si>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</si>
  <si>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</si>
  <si>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</si>
  <si>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</si>
  <si>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</si>
  <si>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</si>
  <si>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</si>
  <si>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</si>
  <si>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</si>
  <si>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</si>
  <si>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</si>
  <si>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</si>
  <si>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</si>
  <si>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</si>
  <si>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</si>
  <si>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</si>
  <si>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</si>
  <si>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</si>
  <si>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</si>
  <si>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</si>
  <si>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</si>
  <si>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</si>
  <si>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</si>
  <si>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xml:space="preserve">- Subdirector Financiero
_______________
</t>
  </si>
  <si>
    <t xml:space="preserve">- Documento con el análisis de la optimización de la gestión de pagos
_______________
</t>
  </si>
  <si>
    <t xml:space="preserve">30/04/2023
_______________
</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</si>
  <si>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</si>
  <si>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</si>
  <si>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</si>
  <si>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</si>
  <si>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</si>
  <si>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</si>
  <si>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</si>
  <si>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</si>
  <si>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</si>
  <si>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</si>
  <si>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</si>
  <si>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</si>
  <si>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</si>
  <si>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</si>
  <si>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</si>
  <si>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</si>
  <si>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</si>
  <si>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</si>
  <si>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</si>
  <si>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</si>
  <si>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</si>
  <si>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</si>
  <si>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</si>
  <si>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</si>
  <si>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</si>
  <si>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</si>
  <si>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</si>
  <si>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</si>
  <si>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</si>
  <si>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</si>
  <si>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</si>
  <si>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</si>
  <si>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</si>
  <si>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</si>
  <si>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</si>
  <si>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</si>
  <si>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</si>
  <si>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</si>
  <si>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</si>
  <si>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</si>
  <si>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</si>
  <si>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</si>
  <si>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</si>
  <si>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</si>
  <si>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</si>
  <si>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</si>
  <si>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</si>
  <si>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</si>
  <si>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xml:space="preserve">- Director de Reparación Integral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</si>
  <si>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</si>
  <si>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</si>
  <si>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</si>
  <si>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</si>
  <si>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</si>
  <si>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 xml:space="preserve">01/08/2023
_______________
</t>
  </si>
  <si>
    <t xml:space="preserve">30/08/2023
_______________
</t>
  </si>
  <si>
    <t>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</si>
  <si>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</si>
  <si>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</si>
  <si>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</si>
  <si>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</si>
  <si>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</si>
  <si>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</si>
  <si>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</si>
  <si>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</si>
  <si>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</si>
  <si>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</si>
  <si>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</si>
  <si>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</si>
  <si>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</si>
  <si>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</si>
  <si>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Objetivos de Desarrollo Sostenible</t>
  </si>
  <si>
    <t>Sin asociación</t>
  </si>
  <si>
    <t>16. Paz, justicia e instituciones sólidas</t>
  </si>
  <si>
    <t>Dependencia</t>
  </si>
  <si>
    <t>Oficina Alta Consejería de Paz, Víctimas y Reconciliación</t>
  </si>
  <si>
    <t>Oficina Alta Consejería Distrital de Tecnologías de la Información y las Comunicaciones</t>
  </si>
  <si>
    <t>Subdirección de Gestión Documental</t>
  </si>
  <si>
    <t>Observaciones</t>
  </si>
  <si>
    <t>CREADO</t>
  </si>
  <si>
    <t>Oficina de Control Disciplinario Interno / Oficina Jurídica</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</si>
  <si>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</si>
  <si>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</si>
  <si>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</si>
  <si>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</si>
  <si>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</si>
  <si>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</si>
  <si>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</si>
  <si>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</si>
  <si>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</si>
  <si>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</si>
  <si>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</si>
  <si>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</si>
  <si>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</si>
  <si>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</si>
  <si>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</si>
  <si>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</si>
  <si>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</si>
  <si>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</si>
  <si>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 DARUMA</t>
  </si>
  <si>
    <t>Identificación</t>
  </si>
  <si>
    <t>OK</t>
  </si>
  <si>
    <t>No se puede asociar varias actividades clave</t>
  </si>
  <si>
    <t>Registrar la gestión contable</t>
  </si>
  <si>
    <t>Ajusté la actividad clave según el nuevo proceso</t>
  </si>
  <si>
    <t>Desarrollar adecuada y oportunamente el trámite financiero para cumplir con las obligaciones que afectan el presupuesto de la entidad y que se originan en desarrollo de las actividades propias de la Secretaría General</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</si>
  <si>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</si>
  <si>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</si>
  <si>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</si>
  <si>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</si>
  <si>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</si>
  <si>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</si>
  <si>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</si>
  <si>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</si>
  <si>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</si>
  <si>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</si>
  <si>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</si>
  <si>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</si>
  <si>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</si>
  <si>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y tratamiento del riesgo
•	Cambios: 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</si>
  <si>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después de controles y tratamiento del riesgo
•	Cambios: Se asocia el riesgo al nuevo Mapa de procesos de la Secretaría General. Se realizó ajuste en las causas internas, externas según el análisis DOFA de nuevo proceso Gestión de Servicios Administrativos. Se incluyo la acción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</si>
  <si>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</si>
  <si>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</si>
  <si>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</si>
  <si>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Se ajusta el objetivo, el alcance del proceso y se establece una acción de tratamiento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</si>
  <si>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</si>
  <si>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</si>
  <si>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</si>
  <si>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</si>
  <si>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análisis de controles y tratamiento del riesgo
•	Cambios: Se ajustan los controles, de acuerdo a la actualización del procedimiento. Se actualiza el nombre del proceso al cual está asociado el riesgo. Se formula la acción de tratamiento a 2023.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</si>
  <si>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</si>
  <si>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</si>
  <si>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</si>
  <si>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María Yennifer Prada</t>
  </si>
  <si>
    <t>Marco Aurelio Gómez</t>
  </si>
  <si>
    <t>Diana Marcela Velazco</t>
  </si>
  <si>
    <t>Ivan Mauricio Durán</t>
  </si>
  <si>
    <t>Maria Camila Reyes</t>
  </si>
  <si>
    <t>Mario Alberto Chacón</t>
  </si>
  <si>
    <t>Johan Sebastián Sáenz</t>
  </si>
  <si>
    <t>Julio Roberto Garzón</t>
  </si>
  <si>
    <t>Carmen Liliana Carrillo</t>
  </si>
  <si>
    <t>Luisa Fernanda Castillo</t>
  </si>
  <si>
    <t>Kelly Mireya Correa</t>
  </si>
  <si>
    <t>Ivan Javier Gómez</t>
  </si>
  <si>
    <t>Heidy Yobanna Moreno Moreno</t>
  </si>
  <si>
    <t>Diana Carolina Cárdenas Clavijo</t>
  </si>
  <si>
    <t>Diego Fernando Peña</t>
  </si>
  <si>
    <t>Maria Camila Barrera</t>
  </si>
  <si>
    <t>Paulo Ernesto Realpe</t>
  </si>
  <si>
    <t>Linda Reales</t>
  </si>
  <si>
    <t>Alvaro Arias Cruz</t>
  </si>
  <si>
    <t>Código</t>
  </si>
  <si>
    <t>Katina Durán Salcedo</t>
  </si>
  <si>
    <t>EYADP-C006</t>
  </si>
  <si>
    <t>EYADP-C008</t>
  </si>
  <si>
    <t>FI-C017</t>
  </si>
  <si>
    <t>EYADP-C009</t>
  </si>
  <si>
    <t>FI-C018</t>
  </si>
  <si>
    <t>FI-C019</t>
  </si>
  <si>
    <t>EYADP-C010</t>
  </si>
  <si>
    <t>FI-C020</t>
  </si>
  <si>
    <t>FI-C021</t>
  </si>
  <si>
    <t>FI-C022</t>
  </si>
  <si>
    <t>FI-C023</t>
  </si>
  <si>
    <t>FI-C024</t>
  </si>
  <si>
    <t>FI-C025</t>
  </si>
  <si>
    <t>EYADP-C011</t>
  </si>
  <si>
    <t>EYADP-C012</t>
  </si>
  <si>
    <t>FI-C026</t>
  </si>
  <si>
    <t>FI-C027</t>
  </si>
  <si>
    <t>UPYP-C002</t>
  </si>
  <si>
    <t>FI-C028</t>
  </si>
  <si>
    <t>FI-C029</t>
  </si>
  <si>
    <t>Diana Janneth Pérez Calderón</t>
  </si>
  <si>
    <t>María Carolina Cardenas Villamil</t>
  </si>
  <si>
    <t>Jorge Eliecer Gómez</t>
  </si>
  <si>
    <t>Gestor</t>
  </si>
  <si>
    <t>Administrador del riesgo</t>
  </si>
  <si>
    <t>VISTO BUENO METODOLÒGICO</t>
  </si>
  <si>
    <t>Linda Katherine Chingate Velez</t>
  </si>
  <si>
    <t>OPCIÓN DE TRATAMIENTO</t>
  </si>
  <si>
    <t>APROBACIÓN</t>
  </si>
  <si>
    <t>MENSAJE</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</si>
  <si>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</si>
  <si>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</si>
  <si>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</si>
  <si>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</si>
  <si>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</si>
  <si>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</si>
  <si>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</si>
  <si>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</si>
  <si>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</si>
  <si>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</si>
  <si>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</si>
  <si>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</si>
  <si>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</si>
  <si>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</si>
  <si>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</si>
  <si>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</si>
  <si>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</si>
  <si>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</si>
  <si>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</si>
  <si>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 xml:space="preserve">- PA230-028-554 Definir e implementar una estrategia de divulgación, en materia preventiva disciplinaria, dirigida a los funcionarios y colaboradores de la Secretaría General.
- PA230-028-555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</si>
  <si>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PA230-008-527 Realizar un (1) taller interno de fortalecimiento de la ética del auditor.
_______________
</t>
  </si>
  <si>
    <t xml:space="preserve">-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</si>
  <si>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_______________
</t>
  </si>
  <si>
    <t xml:space="preserve">01/02/2023
01/02/2023
_______________
</t>
  </si>
  <si>
    <t xml:space="preserve">31/05/2023
31/05/2023
_______________
</t>
  </si>
  <si>
    <t xml:space="preserve">- PA230-007-525 Actualizar el procedimiento Consulta de los Fondos Documentales Custodiados por el Archivo de Bogotá 2215100-PR-082 fortaleciendo las actividades para mitigar el riesgo.
- PA230-007-526 Actualizar el procedimiento Gestión de las solicitudes internas de documentos históricos 4213200-PR-375 fortaleciendo las actividades para mitigar el riesgo.
_______________
</t>
  </si>
  <si>
    <t xml:space="preserve">-  PA230-011-531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</si>
  <si>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_______________
</t>
  </si>
  <si>
    <t xml:space="preserve">- Procedimiento Retención Documental –TRD y Tablas de Valoración Documental –TVD, para su convalidación por parte del Consejo Distrital de Archivos 2215100-PR-293 actualizado
_______________
</t>
  </si>
  <si>
    <t xml:space="preserve">01/02/2023
_______________
</t>
  </si>
  <si>
    <t xml:space="preserve">31/05/2023
_______________
</t>
  </si>
  <si>
    <t xml:space="preserve">- PA230-017-537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</si>
  <si>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PA230-018-538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</si>
  <si>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 PA230-024-546 Programar y ejecutar socializaciones de las actividades más relevantes con respecto al correcto manejo de los inventarios según procedimientos internos.
_______________
</t>
  </si>
  <si>
    <t xml:space="preserve">-  PA230-027-549 Realizar sensibilización cuatrimestral sobre el manejo y custodia de los documentos conforme a los lineamientos establecidos en el proceso.
_______________
</t>
  </si>
  <si>
    <t xml:space="preserve">- PA230-032-559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PA230-032-560 Expedir la certificación de cumplimiento de requisitos mínimos con base en la información contenida en los soportes (certificaciones académicas o laborales) aportados por el aspirante en su hoja de vida o historia laboral.
_______________
</t>
  </si>
  <si>
    <t>- PA230-033-561 Realizar trimestralmente la reprogramación del Plan Anual de Caja con el propósito de proyectar los recursos requeridos para el pago de las nóminas de los(as) servidores(as) de la Entidad.
                                                                                                                                                                                                                                                                _______________</t>
  </si>
  <si>
    <t xml:space="preserve">- PA230-034-562 Definir cronograma 2023 para la realización de la  verificación de la completitud e idoneidad de los productos contenidos en los botiquines de las sedes de la Secretaría General de la Alcaldía Mayor de Bogotá, D.C.
_______________
</t>
  </si>
  <si>
    <t xml:space="preserve">- PA230-013-533 Realizar un análisis de la ejecución del trámite relacionado con  la gestión de pagos, con el propósito de  encontrar duplicidades con la gestión contable y así poder optimizar su ejecución
_______________
</t>
  </si>
  <si>
    <t xml:space="preserve">- PA230-014-534 Realizar un análisis de la ejecución del trámite relacionado con  la gestión de pagos, con el propósito de  encontrar duplicidades con la gestión de pagos y así poder optimizar su ejecución
_______________
</t>
  </si>
  <si>
    <t xml:space="preserve">- PA230-009-528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PA230-009-529 Realizar durante el Comité de Conciliación el estudio, evaluación y análisis de las conciliaciones, procesos y laudos arbitrales que fueron de conocimiento de dicho Comité.
_______________
</t>
  </si>
  <si>
    <t xml:space="preserve">- PA230-010-530 Sensibilizar a los servidores de la Dirección del Sistema Distrital de Servicio a la Ciudadanía sobre los valores de integridad y el Código Disciplinario Único. 
_______________
</t>
  </si>
  <si>
    <t xml:space="preserve">- PA230-012-532 Sensibilizar a los servidores de la DDCS sobre los valores de integridad, con relación al servicio a la ciudadanía.
_______________
</t>
  </si>
  <si>
    <t xml:space="preserve">- PA230-015-535 Sensibilizar cuatrimestralmente al equipo de la Alta Consejería Distrital de TIC sobre los valores de integridad.
_______________
</t>
  </si>
  <si>
    <t xml:space="preserve">- PA230-023-545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</si>
  <si>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31/05/2023
_______________
</t>
  </si>
  <si>
    <t xml:space="preserve">15/02/2023
_______________
</t>
  </si>
  <si>
    <t xml:space="preserve">- Procedimiento 4233100-PR-382  "Manejo de la Caja Menor” actualizado
_______________
</t>
  </si>
  <si>
    <t xml:space="preserve">- Subdirector(a) de Servicios Administrativos
_______________
</t>
  </si>
  <si>
    <t xml:space="preserve">- PA230-016-536 Actualizar el procedimiento 4233100-PR-382  "Manejo de la Caja Menor” respecto a la asignación de rubros.              
_______________
</t>
  </si>
  <si>
    <t>Establecimiento de controles</t>
  </si>
  <si>
    <t>Se actualizó el control asociado al procedimiento 42321000-PR-022 "Liquidación de contrato/convenio"</t>
  </si>
  <si>
    <t>Se actualizaron todos los controles
A todos los controles se les modificó el estado "sin documentar" por "documentado"</t>
  </si>
  <si>
    <t xml:space="preserve">
Establecimiento de controles
Evaluación de controles
</t>
  </si>
  <si>
    <t>Establecimiento de controles
Evaluación de controles</t>
  </si>
  <si>
    <t>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t>
  </si>
  <si>
    <t xml:space="preserve">
Establecimiento de controles
</t>
  </si>
  <si>
    <t>Se ajustaron los controles detectivos y preventivos, acorde con la actualización del procedimiento Seguimiento y medición del servicio a la Ciudadanía (4221000-PR-044) Versión 15</t>
  </si>
  <si>
    <t>EQUPO SIG-MIPG ajustes para pasar a Análisis del riego</t>
  </si>
  <si>
    <t>Controles correctivos x proceso</t>
  </si>
  <si>
    <t>Se ajusta la matriz DOFA.
Se asocia el riesgo a la nueva estructura del proceso.
Se ajusta la definición de controles.
Se define la propuesta de acciones de tratamiento 2023.</t>
  </si>
  <si>
    <t>Enfoque del riesgo</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</si>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</sst>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right style="thin">
        <color indexed="64"/>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diagonal/>
    </border>
    <border>
      <left style="medium">
        <color auto="1"/>
      </left>
      <right style="thin">
        <color indexed="64"/>
      </right>
      <top style="thin">
        <color indexed="64"/>
      </top>
      <bottom style="thin">
        <color indexed="64"/>
      </bottom>
      <diagonal/>
    </border>
    <border>
      <left style="thin">
        <color indexed="64"/>
      </left>
      <right style="dashed">
        <color indexed="64"/>
      </right>
      <top style="dashed">
        <color auto="1"/>
      </top>
      <bottom style="dashed">
        <color auto="1"/>
      </bottom>
      <diagonal/>
    </border>
    <border>
      <left style="thin">
        <color indexed="64"/>
      </left>
      <right style="dashed">
        <color indexed="64"/>
      </right>
      <top/>
      <bottom style="thin">
        <color indexed="64"/>
      </bottom>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71">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0" xfId="0" applyFont="1" applyFill="1" applyAlignment="1" applyProtection="1">
      <alignment wrapText="1"/>
      <protection hidden="1"/>
    </xf>
    <xf numFmtId="0" fontId="8" fillId="0" borderId="0" xfId="0" applyFont="1" applyFill="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12" xfId="0" applyNumberFormat="1" applyBorder="1" applyAlignment="1" applyProtection="1">
      <alignment horizontal="center" vertical="center" wrapText="1"/>
      <protection hidden="1"/>
    </xf>
    <xf numFmtId="0" fontId="0" fillId="0" borderId="26" xfId="0" applyNumberFormat="1" applyBorder="1" applyAlignment="1" applyProtection="1">
      <alignment horizontal="center" vertical="center" wrapText="1"/>
      <protection hidden="1"/>
    </xf>
    <xf numFmtId="0" fontId="0" fillId="0" borderId="10" xfId="0" applyNumberFormat="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7" xfId="0" applyNumberFormat="1" applyBorder="1" applyAlignment="1" applyProtection="1">
      <alignment horizontal="center" vertical="center" wrapText="1"/>
      <protection hidden="1"/>
    </xf>
    <xf numFmtId="0" fontId="0" fillId="0" borderId="18"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pivotButton="1" applyBorder="1" applyAlignment="1" applyProtection="1">
      <alignment horizontal="center"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29" xfId="0"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Border="1" applyAlignment="1" applyProtection="1">
      <alignment vertical="center" wrapText="1"/>
      <protection hidden="1"/>
    </xf>
    <xf numFmtId="0" fontId="2" fillId="0" borderId="4"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justify" vertical="center" wrapText="1"/>
      <protection hidden="1"/>
    </xf>
    <xf numFmtId="0" fontId="2" fillId="0" borderId="13" xfId="0" applyFont="1" applyFill="1" applyBorder="1" applyAlignment="1" applyProtection="1">
      <alignment horizontal="center" vertical="center" wrapText="1"/>
      <protection hidden="1"/>
    </xf>
    <xf numFmtId="0" fontId="11" fillId="0" borderId="13" xfId="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textRotation="90" wrapText="1"/>
      <protection hidden="1"/>
    </xf>
    <xf numFmtId="9" fontId="2" fillId="0" borderId="4" xfId="0" applyNumberFormat="1" applyFont="1" applyFill="1" applyBorder="1" applyAlignment="1" applyProtection="1">
      <alignment horizontal="center" vertical="center" textRotation="90" wrapText="1"/>
      <protection hidden="1"/>
    </xf>
    <xf numFmtId="0" fontId="2" fillId="0" borderId="4" xfId="0" quotePrefix="1" applyFont="1" applyFill="1" applyBorder="1" applyAlignment="1" applyProtection="1">
      <alignment horizontal="justify" vertical="center" wrapText="1"/>
      <protection hidden="1"/>
    </xf>
    <xf numFmtId="166" fontId="2" fillId="0" borderId="4" xfId="0" applyNumberFormat="1" applyFont="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4" xfId="0" pivotButton="1" applyBorder="1" applyAlignment="1" applyProtection="1">
      <alignment vertical="center" wrapText="1"/>
      <protection hidden="1"/>
    </xf>
    <xf numFmtId="0" fontId="0" fillId="0" borderId="4" xfId="0" applyBorder="1" applyAlignment="1" applyProtection="1">
      <alignment horizontal="center" vertical="center" wrapText="1"/>
      <protection hidden="1"/>
    </xf>
    <xf numFmtId="0" fontId="0" fillId="0" borderId="14" xfId="0" applyNumberFormat="1" applyBorder="1" applyAlignment="1" applyProtection="1">
      <alignment horizontal="center" wrapText="1"/>
      <protection hidden="1"/>
    </xf>
    <xf numFmtId="0" fontId="10" fillId="0" borderId="4" xfId="0" applyFont="1" applyFill="1" applyBorder="1" applyAlignment="1" applyProtection="1">
      <alignment horizontal="justify" vertical="center" wrapText="1"/>
      <protection hidden="1"/>
    </xf>
    <xf numFmtId="164" fontId="10" fillId="0" borderId="14" xfId="0" applyNumberFormat="1"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23" xfId="0" applyFont="1" applyFill="1" applyBorder="1" applyAlignment="1" applyProtection="1">
      <alignment horizontal="justify" vertical="center" wrapText="1"/>
      <protection hidden="1"/>
    </xf>
    <xf numFmtId="164" fontId="10" fillId="0" borderId="4" xfId="0" applyNumberFormat="1" applyFont="1" applyFill="1" applyBorder="1" applyAlignment="1" applyProtection="1">
      <alignment horizontal="justify" vertical="center" wrapText="1"/>
      <protection hidden="1"/>
    </xf>
    <xf numFmtId="0" fontId="10" fillId="0" borderId="22"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20" xfId="0" applyFont="1" applyFill="1" applyBorder="1" applyAlignment="1" applyProtection="1">
      <alignment horizontal="justify" vertical="center" wrapText="1"/>
      <protection hidden="1"/>
    </xf>
    <xf numFmtId="0" fontId="2" fillId="0" borderId="0" xfId="0" applyFont="1" applyFill="1" applyAlignment="1" applyProtection="1">
      <alignment horizontal="center" vertical="center" wrapText="1"/>
      <protection hidden="1"/>
    </xf>
    <xf numFmtId="0" fontId="10" fillId="0" borderId="4" xfId="0" quotePrefix="1" applyFont="1" applyFill="1" applyBorder="1" applyAlignment="1" applyProtection="1">
      <alignment horizontal="justify" vertical="center" wrapText="1"/>
      <protection hidden="1"/>
    </xf>
    <xf numFmtId="0" fontId="2" fillId="0" borderId="14" xfId="0" applyFont="1" applyBorder="1" applyAlignment="1" applyProtection="1">
      <alignment horizontal="justify" vertical="center" wrapText="1"/>
      <protection hidden="1"/>
    </xf>
    <xf numFmtId="0" fontId="2" fillId="0" borderId="30" xfId="0" applyFont="1" applyFill="1" applyBorder="1" applyAlignment="1" applyProtection="1">
      <alignment horizontal="justify" vertical="center" wrapText="1"/>
      <protection hidden="1"/>
    </xf>
    <xf numFmtId="0" fontId="0" fillId="0" borderId="10" xfId="0" applyNumberFormat="1" applyBorder="1" applyAlignment="1" applyProtection="1">
      <alignment horizontal="center" wrapText="1"/>
      <protection hidden="1"/>
    </xf>
    <xf numFmtId="0" fontId="0" fillId="0" borderId="8" xfId="0" applyNumberFormat="1" applyBorder="1" applyAlignment="1" applyProtection="1">
      <alignment horizontal="center" wrapText="1"/>
      <protection hidden="1"/>
    </xf>
    <xf numFmtId="0" fontId="0" fillId="0" borderId="17" xfId="0" applyBorder="1" applyAlignment="1" applyProtection="1">
      <alignment horizontal="left" wrapText="1"/>
      <protection hidden="1"/>
    </xf>
    <xf numFmtId="0" fontId="0" fillId="0" borderId="4" xfId="0" applyBorder="1" applyAlignment="1" applyProtection="1">
      <alignment vertical="center" wrapText="1"/>
      <protection hidden="1"/>
    </xf>
    <xf numFmtId="0" fontId="0" fillId="0" borderId="31" xfId="0" applyNumberFormat="1" applyBorder="1" applyAlignment="1" applyProtection="1">
      <alignment horizontal="center" vertical="center" wrapText="1"/>
      <protection hidden="1"/>
    </xf>
    <xf numFmtId="0" fontId="0" fillId="0" borderId="32" xfId="0" applyNumberFormat="1"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34" xfId="0" applyNumberFormat="1" applyBorder="1" applyAlignment="1" applyProtection="1">
      <alignment horizontal="center" wrapText="1"/>
      <protection hidden="1"/>
    </xf>
    <xf numFmtId="0" fontId="0" fillId="0" borderId="35" xfId="0" applyNumberFormat="1" applyBorder="1" applyAlignment="1" applyProtection="1">
      <alignment horizontal="center" vertical="center" wrapText="1"/>
      <protection hidden="1"/>
    </xf>
    <xf numFmtId="0" fontId="0" fillId="0" borderId="0" xfId="0" applyFill="1" applyBorder="1" applyProtection="1">
      <protection hidden="1"/>
    </xf>
    <xf numFmtId="0" fontId="15" fillId="0" borderId="0" xfId="0" applyFont="1" applyFill="1" applyBorder="1" applyAlignment="1" applyProtection="1">
      <alignment horizontal="center" vertical="center"/>
      <protection hidden="1"/>
    </xf>
    <xf numFmtId="0" fontId="7" fillId="0" borderId="0" xfId="0" applyFont="1" applyFill="1" applyBorder="1" applyProtection="1">
      <protection hidden="1"/>
    </xf>
    <xf numFmtId="0" fontId="0" fillId="0" borderId="0" xfId="0" applyFill="1" applyBorder="1" applyAlignment="1" applyProtection="1">
      <alignment horizontal="center" vertical="center"/>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13" fillId="0" borderId="4" xfId="0" applyFont="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 fillId="0" borderId="0" xfId="0" applyFont="1" applyAlignment="1" applyProtection="1">
      <alignment wrapText="1"/>
      <protection hidden="1"/>
    </xf>
    <xf numFmtId="0" fontId="22" fillId="0" borderId="4" xfId="0" applyFont="1" applyBorder="1" applyAlignment="1" applyProtection="1">
      <alignment horizontal="justify" vertical="center" wrapText="1"/>
      <protection hidden="1"/>
    </xf>
    <xf numFmtId="0" fontId="13" fillId="0" borderId="18"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3" fillId="0" borderId="36"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wrapText="1"/>
      <protection hidden="1"/>
    </xf>
    <xf numFmtId="0" fontId="23" fillId="0" borderId="39" xfId="0" applyFont="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119">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right style="dashed">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style="dashed">
          <color indexed="64"/>
        </top>
        <horizontal style="dashed">
          <color indexed="64"/>
        </horizontal>
      </border>
    </dxf>
    <dxf>
      <border>
        <top style="dashed">
          <color indexed="64"/>
        </top>
        <horizontal style="dashed">
          <color indexed="64"/>
        </horizontal>
      </border>
    </dxf>
    <dxf>
      <border>
        <bottom style="dashed">
          <color indexed="64"/>
        </bottom>
      </border>
    </dxf>
    <dxf>
      <border>
        <bottom style="dashed">
          <color indexed="64"/>
        </bottom>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top style="dashed">
          <color auto="1"/>
        </top>
        <bottom style="dashed">
          <color auto="1"/>
        </bottom>
        <horizontal style="dashed">
          <color auto="1"/>
        </horizontal>
      </border>
    </dxf>
    <dxf>
      <border>
        <left style="dashed">
          <color auto="1"/>
        </lef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border>
        <right style="dashed">
          <color indexed="64"/>
        </right>
      </border>
    </dxf>
    <dxf>
      <border>
        <right style="dashed">
          <color indexed="64"/>
        </right>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[Mapa_de_Riesgos_Institucional_Corrupción_2023-04-26_SC.xlsx]Procesos_riesgos!TablaDinámica3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[Mapa_de_Riesgos_Institucional_Corrupción_2023-04-26_SC.xlsx]Procesos_riesgos!TablaDinámica3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DEPENDENCIA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0-8929-4F06-8734-EBB216D23EB5}"/>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372036</xdr:colOff>
      <xdr:row>2</xdr:row>
      <xdr:rowOff>100572</xdr:rowOff>
    </xdr:from>
    <xdr:to>
      <xdr:col>8</xdr:col>
      <xdr:colOff>2924736</xdr:colOff>
      <xdr:row>24</xdr:row>
      <xdr:rowOff>143435</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372035</xdr:colOff>
      <xdr:row>29</xdr:row>
      <xdr:rowOff>111778</xdr:rowOff>
    </xdr:from>
    <xdr:to>
      <xdr:col>9</xdr:col>
      <xdr:colOff>1075765</xdr:colOff>
      <xdr:row>51</xdr:row>
      <xdr:rowOff>154641</xdr:rowOff>
    </xdr:to>
    <xdr:graphicFrame macro="">
      <xdr:nvGraphicFramePr>
        <xdr:cNvPr id="3" name="Gráfico 2">
          <a:extLst>
            <a:ext uri="{FF2B5EF4-FFF2-40B4-BE49-F238E27FC236}">
              <a16:creationId xmlns:a16="http://schemas.microsoft.com/office/drawing/2014/main" id="{C7A4971A-5049-4D21-B438-C25C4B30B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63.425797222226" createdVersion="6" refreshedVersion="7" minRefreshableVersion="3" recordCount="20" xr:uid="{00000000-000A-0000-FFFF-FFFF00000000}">
  <cacheSource type="worksheet">
    <worksheetSource ref="A11:CD31" sheet="Mapa_riesgos"/>
  </cacheSource>
  <cacheFields count="106">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ARUMA" numFmtId="0">
      <sharedItems containsSemiMixedTypes="0" containsString="0" containsNumber="1" containsInteger="1" minValue="113" maxValue="197"/>
    </cacheField>
    <cacheField name="Código"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2-13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4-22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4-27T00:00:00"/>
    </cacheField>
    <cacheField name="Aspecto(s) que cambiaron12" numFmtId="0">
      <sharedItems/>
    </cacheField>
    <cacheField name="Descripción de los cambios efectuados12"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063.425798611112" createdVersion="7" refreshedVersion="7" minRefreshableVersion="3" recordCount="20" xr:uid="{00000000-000A-0000-FFFF-FFFF01000000}">
  <cacheSource type="worksheet">
    <worksheetSource ref="A11:CG31" sheet="Mapa_riesgos"/>
  </cacheSource>
  <cacheFields count="109">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ARUMA" numFmtId="0">
      <sharedItems containsSemiMixedTypes="0" containsString="0" containsNumber="1" containsInteger="1" minValue="113" maxValue="197"/>
    </cacheField>
    <cacheField name="Código"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2-13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4-22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4-27T00:00:00"/>
    </cacheField>
    <cacheField name="Aspecto(s) que cambiaron12" numFmtId="0">
      <sharedItems/>
    </cacheField>
    <cacheField name="Descripción de los cambios efectuados12" numFmtId="0">
      <sharedItems longText="1"/>
    </cacheField>
    <cacheField name="Área" numFmtId="0">
      <sharedItems/>
    </cacheField>
    <cacheField name="Blancos borrar si 54" numFmtId="0">
      <sharedItems containsSemiMixedTypes="0" containsString="0" containsNumber="1" containsInteger="1" minValue="0" maxValue="20"/>
    </cacheField>
    <cacheField name="Dependencia" numFmtId="0">
      <sharedItems count="20">
        <s v="Oficina de Control Disciplinario Interno / Oficina Jurídica"/>
        <s v="Oficina de Control Interno"/>
        <s v="Dirección Distrital de Archivo de Bogotá"/>
        <s v="Dirección de Contratación"/>
        <s v="Subdirección de Servicios Administrativos"/>
        <s v="Subdirección de Gestión Documental"/>
        <s v="Dirección de Talento Humano"/>
        <s v="Subdirección Financiera"/>
        <s v="Oficina Jurídica"/>
        <s v="Subsecretaría de Servicio a la Ciudadanía"/>
        <s v="Oficina Alta Consejería Distrital de Tecnologías de la Información y las Comunicaciones"/>
        <s v="Oficina Alta Consejería de Paz, Víctimas y Reconciliación"/>
        <s v="Oficina Asesora de Planeación" u="1"/>
        <s v="Oficina Consejería de Comunicaciones" u="1"/>
        <s v="Oficina de Control Disciplinario Interno" u="1"/>
        <s v="Subdirección de Imprenta Distrital" u="1"/>
        <s v="Dirección Distrital de Desarrollo Institucional" u="1"/>
        <s v="Dirección Distrital de Relaciones Internacionales" u="1"/>
        <s v="Subsecretaría Distrital de Fortalecimiento Institucional" u="1"/>
        <s v="Oficina de Tecnologías de la Información y las Comunicacion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8-554 Definir e implementar una estrategia de divulgación, en materia preventiva disciplinaria, dirigida a los funcionarios y colaboradores de la Secretaría General._x000a_- PA230-028-555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_______________x000a__x000a__x000a__x000a__x000a__x000a__x000a__x000a__x000a__x000a__x000a_"/>
    <s v="- Jefe de la Oficina de Control Disciplinario Interno_x000a_- Jefe de la Oficina de Control Disciplinario Interno_x000a__x000a__x000a__x000a__x000a__x000a__x000a__x000a__x000a_________________x000a__x000a__x000a__x000a__x000a__x000a__x000a__x000a__x000a__x000a__x000a_"/>
    <s v="-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x000a_________________x000a__x000a__x000a__x000a__x000a__x000a__x000a__x000a__x000a__x000a__x000a_"/>
    <s v="13/02/2023_x000a_01/04/2023_x000a__x000a__x000a__x000a__x000a__x000a__x000a__x000a__x000a_________________x000a__x000a__x000a__x000a__x000a__x000a__x000a__x000a__x000a__x000a__x000a_"/>
    <s v="30/11/2023_x000a_31/12/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8-527 Realizar un (1) taller interno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Un (1) Taller interno realizado_x000a__x000a__x000a__x000a__x000a__x000a__x000a__x000a__x000a__x000a_________________x000a__x000a__x000a__x000a__x000a__x000a__x000a__x000a__x000a__x000a__x000a_"/>
    <s v="01/08/2023_x000a__x000a__x000a__x000a__x000a__x000a__x000a__x000a__x000a__x000a_________________x000a__x000a__x000a__x000a__x000a__x000a__x000a__x000a__x000a__x000a__x000a_"/>
    <s v="30/08/2023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7-525 Actualizar el procedimiento Consulta de los Fondos Documentales Custodiados por el Archivo de Bogotá 2215100-PR-082 fortaleciendo las actividades para mitigar el riesgo._x000a_- PA230-007-526 Actualizar el procedimiento Gestión de las solicitudes internas de documentos históricos 4213200-PR-375 fortaleciendo las actividades para mitigar el riesgo.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_______________x000a__x000a__x000a__x000a__x000a__x000a__x000a__x000a__x000a__x000a__x000a_"/>
    <s v="- Procedimiento Consulta de los Fondos Documentales Custodiados por el Archivo de Bogotá 2215100-PR-082 actualizado_x000a_- Procedimiento Gestión de las solicitudes internas de documentos históricos 4213200-PR-375 actualizado_x000a__x000a__x000a__x000a__x000a__x000a__x000a__x000a_________________x000a__x000a__x000a__x000a__x000a__x000a__x000a__x000a__x000a__x000a__x000a_"/>
    <s v="01/02/2023_x000a_01/02/2023_x000a__x000a__x000a__x000a__x000a__x000a__x000a_________________x000a__x000a__x000a__x000a__x000a__x000a__x000a__x000a__x000a__x000a__x000a_"/>
    <s v="31/05/2023_x000a_31/05/2023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1-531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_x000a__x000a__x000a__x000a__x000a__x000a__x000a__x000a_________________x000a__x000a__x000a__x000a__x000a__x000a__x000a__x000a__x000a__x000a__x000a_"/>
    <s v="01/02/2023_x000a__x000a__x000a__x000a__x000a__x000a__x000a__x000a__x000a_________________x000a__x000a__x000a__x000a__x000a__x000a__x000a__x000a__x000a__x000a__x000a_"/>
    <s v="31/05/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7-537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8-538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4-546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4-546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PA230-016-536 Actualizar el procedimiento 4233100-PR-382  &quot;Manejo de la Caja Menor” respecto a la asignación de rubros.              _x000a__x000a__x000a__x000a__x000a__x000a__x000a__x000a__x000a__x000a__x000a__x000a__x000a__x000a__x000a__x000a__x000a__x000a__x000a__x000a__x000a_________________x000a__x000a__x000a__x000a__x000a__x000a__x000a__x000a_"/>
    <s v="- Subdirector(a) de Servicios Administrativos_x000a__x000a__x000a__x000a__x000a__x000a__x000a__x000a__x000a__x000a__x000a__x000a__x000a__x000a__x000a__x000a__x000a__x000a__x000a__x000a__x000a_________________x000a__x000a__x000a__x000a__x000a__x000a__x000a__x000a__x000a_"/>
    <s v="- Procedimiento 4233100-PR-382  &quot;Manejo de la Caja Menor” actualizado_x000a__x000a__x000a__x000a__x000a__x000a__x000a__x000a__x000a__x000a__x000a__x000a__x000a__x000a__x000a__x000a__x000a__x000a__x000a__x000a__x000a_________________x000a__x000a__x000a__x000a__x000a__x000a__x000a__x000a__x000a_"/>
    <s v="15/02/2023_x000a__x000a__x000a__x000a__x000a__x000a__x000a__x000a__x000a__x000a__x000a__x000a__x000a__x000a__x000a__x000a__x000a__x000a__x000a__x000a__x000a_______________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No"/>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_x000a_- 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7-549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Subdirector de Gestión Documental. 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12/2023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2-559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_x000a_- PA230-032-560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Especializado o Profesional Universitario de la Dirección de Talento Humano autorizado por el(la) Director(a) de Talento Humano._x000a_- Director(a) Técnico(a) de Talento Humano_x000a_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 Humano._x000a__x000a__x000a__x000a__x000a__x000a__x000a__x000a__x000a_________________x000a__x000a__x000a__x000a__x000a__x000a__x000a__x000a__x000a__x000a__x000a_"/>
    <s v="15/02/2023_x000a_15/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3-561 Realizar trimestralmente la reprogramación del Plan Anual de Caja con el propósito de proyectar los recursos requeridos para el pago de las nóminas de los(as) servidores(as) de la Entidad._x000a__x000a__x000a__x000a__x000a__x000a__x000a__x000a__x000a__x000a_                                                                                                                                                                                                                                                                _______________"/>
    <s v="- Profesional Especializado o Profesional Universitario de Talento Humano._x000a__x000a__x000a__x000a__x000a__x000a__x000a__x000a__x000a__x000a_________________x000a__x000a__x000a__x000a__x000a__x000a__x000a__x000a__x000a__x000a__x000a_"/>
    <s v="- Soporte del PAC programado generado desde el Sistema de Gestión Contractual.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4-562 Definir cronograma 2023 para la realización de la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 Profesional Universitario de Talento Humano autorizado por el(la) Director(a) Técnico(a) de Talento Humano._x000a__x000a__x000a__x000a__x000a__x000a__x000a__x000a__x000a__x000a_________________x000a__x000a__x000a__x000a__x000a__x000a__x000a__x000a__x000a__x000a__x000a_"/>
    <s v="- Cronograma de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28/02/2023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3-533 Realizar un análisis de la ejecución del trámite relacionado con  la gestión de pagos, con el propósito de  encontrar duplicidades con la gestión contable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4-534 Realizar un análisis de la ejecución del trámite relacionado con  la gestión de pagos, con el propósito de  encontrar duplicidades con la gestión de pagos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9-528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PA230-009-529 Realizar durante el Comité de Conciliación el estudio, evaluación y análisis de las conciliaciones, procesos y laudos arbitrales que fueron de conocimiento de dicho Comité.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s de publicación y divulgación proactiva de la Declaración de Bienes y Rentas, Registro de Conflicto de Interés y Declaración del Impuesto sobre la Renta y Complementarios. Ley 2013 del 30 de diciembre de 2019, registrados en SIDEAP_x000a_- Recomendaciones del Comité de Conciliación - Informe de Gestión del Comité de Conciliación_x000a__x000a__x000a__x000a__x000a__x000a__x000a__x000a__x000a_________________x000a__x000a__x000a__x000a__x000a__x000a__x000a__x000a__x000a__x000a__x000a_"/>
    <s v="01/03/2023_x000a_15/02/2023_x000a__x000a__x000a__x000a__x000a__x000a__x000a__x000a__x000a_________________x000a__x000a__x000a__x000a__x000a__x000a__x000a__x000a__x000a__x000a__x000a_"/>
    <s v="28/04/2023_x000a_31/12/2023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0-530 Sensibilizar a los servidores de la Dirección del Sistema Distrital de Servicio a la Ciudadanía sobre los valores de integridad y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Dirección del Sistema Distrital de Servicio a la Ciudadanía sensibilizados en los valores de integridad y el Código Disciplinario Único.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2-532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0/2023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5-535 Sensibilizar cuatrimestralmente al equipo de la Alta Consejería Distrital de TIC sobre los valores de integridad._x000a__x000a__x000a__x000a__x000a__x000a__x000a__x000a__x000a__x000a_________________x000a__x000a__x000a__x000a__x000a__x000a__x000a__x000a__x000a__x000a__x000a_"/>
    <s v="- Profesionales responsables de riesgos de la ACDTIC y Gestor de integridad_x000a__x000a__x000a__x000a__x000a__x000a__x000a__x000a__x000a__x000a_________________x000a__x000a__x000a__x000a__x000a__x000a__x000a__x000a__x000a__x000a__x000a_"/>
    <s v="- Servidores sensibilizados_x000a__x000a__x000a__x000a__x000a__x000a__x000a__x000a__x000a__x000a_________________x000a__x000a__x000a__x000a__x000a__x000a__x000a__x000a__x000a__x000a__x000a_"/>
    <s v="01/04/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A230-023-545 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_x000a__x000a__x000a__x000a__x000a__x000a__x000a__x000a__x000a__x000a__x000a__x000a__x000a__x000a__x000a__x000a__x000a__x000a__x000a__x000a__x000a_________________x000a__x000a__x000a__x000a__x000a__x000a__x000a__x000a__x000a__x000a__x000a_"/>
    <s v="- Director de Reparación Integral 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3/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8-554 Definir e implementar una estrategia de divulgación, en materia preventiva disciplinaria, dirigida a los funcionarios y colaboradores de la Secretaría General._x000a_- PA230-028-555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_______________x000a__x000a__x000a__x000a__x000a__x000a__x000a__x000a__x000a__x000a__x000a_"/>
    <s v="- Jefe de la Oficina de Control Disciplinario Interno_x000a_- Jefe de la Oficina de Control Disciplinario Interno_x000a__x000a__x000a__x000a__x000a__x000a__x000a__x000a__x000a_________________x000a__x000a__x000a__x000a__x000a__x000a__x000a__x000a__x000a__x000a__x000a_"/>
    <s v="-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x000a_________________x000a__x000a__x000a__x000a__x000a__x000a__x000a__x000a__x000a__x000a__x000a_"/>
    <s v="13/02/2023_x000a_01/04/2023_x000a__x000a__x000a__x000a__x000a__x000a__x000a__x000a__x000a_________________x000a__x000a__x000a__x000a__x000a__x000a__x000a__x000a__x000a__x000a__x000a_"/>
    <s v="30/11/2023_x000a_31/12/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s v="Oficina de Control Disciplinario Interno"/>
    <n v="2"/>
    <x v="0"/>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8-527 Realizar un (1) taller interno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Un (1) Taller interno realizado_x000a__x000a__x000a__x000a__x000a__x000a__x000a__x000a__x000a__x000a_________________x000a__x000a__x000a__x000a__x000a__x000a__x000a__x000a__x000a__x000a__x000a_"/>
    <s v="01/08/2023_x000a__x000a__x000a__x000a__x000a__x000a__x000a__x000a__x000a__x000a_________________x000a__x000a__x000a__x000a__x000a__x000a__x000a__x000a__x000a__x000a__x000a_"/>
    <s v="30/08/2023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s v="Oficina de Control Interno"/>
    <n v="8"/>
    <x v="1"/>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7-525 Actualizar el procedimiento Consulta de los Fondos Documentales Custodiados por el Archivo de Bogotá 2215100-PR-082 fortaleciendo las actividades para mitigar el riesgo._x000a_- PA230-007-526 Actualizar el procedimiento Gestión de las solicitudes internas de documentos históricos 4213200-PR-375 fortaleciendo las actividades para mitigar el riesgo.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_______________x000a__x000a__x000a__x000a__x000a__x000a__x000a__x000a__x000a__x000a__x000a_"/>
    <s v="- Procedimiento Consulta de los Fondos Documentales Custodiados por el Archivo de Bogotá 2215100-PR-082 actualizado_x000a_- Procedimiento Gestión de las solicitudes internas de documentos históricos 4213200-PR-375 actualizado_x000a__x000a__x000a__x000a__x000a__x000a__x000a__x000a_________________x000a__x000a__x000a__x000a__x000a__x000a__x000a__x000a__x000a__x000a__x000a_"/>
    <s v="01/02/2023_x000a_01/02/2023_x000a__x000a__x000a__x000a__x000a__x000a__x000a_________________x000a__x000a__x000a__x000a__x000a__x000a__x000a__x000a__x000a__x000a__x000a_"/>
    <s v="31/05/2023_x000a_31/05/2023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e v="#N/A"/>
    <n v="2"/>
    <x v="2"/>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1-531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_x000a__x000a__x000a__x000a__x000a__x000a__x000a__x000a_________________x000a__x000a__x000a__x000a__x000a__x000a__x000a__x000a__x000a__x000a__x000a_"/>
    <s v="01/02/2023_x000a__x000a__x000a__x000a__x000a__x000a__x000a__x000a__x000a_________________x000a__x000a__x000a__x000a__x000a__x000a__x000a__x000a__x000a__x000a__x000a_"/>
    <s v="31/05/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e v="#N/A"/>
    <n v="4"/>
    <x v="2"/>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7-537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e v="#N/A"/>
    <n v="2"/>
    <x v="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8-538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e v="#N/A"/>
    <n v="4"/>
    <x v="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4-546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Subdirección de Servicios Administrativos"/>
    <n v="2"/>
    <x v="4"/>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4-546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s v="Subdirección de Servicios Administrativos"/>
    <n v="6"/>
    <x v="4"/>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PA230-016-536 Actualizar el procedimiento 4233100-PR-382  &quot;Manejo de la Caja Menor” respecto a la asignación de rubros.              _x000a__x000a__x000a__x000a__x000a__x000a__x000a__x000a__x000a__x000a__x000a__x000a__x000a__x000a__x000a__x000a__x000a__x000a__x000a__x000a__x000a_________________x000a__x000a__x000a__x000a__x000a__x000a__x000a__x000a_"/>
    <s v="- Subdirector(a) de Servicios Administrativos_x000a__x000a__x000a__x000a__x000a__x000a__x000a__x000a__x000a__x000a__x000a__x000a__x000a__x000a__x000a__x000a__x000a__x000a__x000a__x000a__x000a_________________x000a__x000a__x000a__x000a__x000a__x000a__x000a__x000a__x000a_"/>
    <s v="- Procedimiento 4233100-PR-382  &quot;Manejo de la Caja Menor” actualizado_x000a__x000a__x000a__x000a__x000a__x000a__x000a__x000a__x000a__x000a__x000a__x000a__x000a__x000a__x000a__x000a__x000a__x000a__x000a__x000a__x000a_________________x000a__x000a__x000a__x000a__x000a__x000a__x000a__x000a__x000a_"/>
    <s v="15/02/2023_x000a__x000a__x000a__x000a__x000a__x000a__x000a__x000a__x000a__x000a__x000a__x000a__x000a__x000a__x000a__x000a__x000a__x000a__x000a__x000a__x000a_______________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s v=""/>
    <s v="_x000a__x000a__x000a__x000a_"/>
    <s v=""/>
    <e v="#N/A"/>
    <n v="2"/>
    <x v="4"/>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No"/>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_x000a_- 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27-549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Subdirector de Gestión Documental. 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12/2023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e v="#N/A"/>
    <n v="20"/>
    <x v="5"/>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2-559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_x000a_- PA230-032-560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Especializado o Profesional Universitario de la Dirección de Talento Humano autorizado por el(la) Director(a) de Talento Humano._x000a_- Director(a) Técnico(a) de Talento Humano_x000a_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 Humano._x000a__x000a__x000a__x000a__x000a__x000a__x000a__x000a__x000a_________________x000a__x000a__x000a__x000a__x000a__x000a__x000a__x000a__x000a__x000a__x000a_"/>
    <s v="15/02/2023_x000a_15/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e v="#N/A"/>
    <n v="4"/>
    <x v="6"/>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3-561 Realizar trimestralmente la reprogramación del Plan Anual de Caja con el propósito de proyectar los recursos requeridos para el pago de las nóminas de los(as) servidores(as) de la Entidad._x000a__x000a__x000a__x000a__x000a__x000a__x000a__x000a__x000a__x000a_                                                                                                                                                                                                                                                                _______________"/>
    <s v="- Profesional Especializado o Profesional Universitario de Talento Humano._x000a__x000a__x000a__x000a__x000a__x000a__x000a__x000a__x000a__x000a_________________x000a__x000a__x000a__x000a__x000a__x000a__x000a__x000a__x000a__x000a__x000a_"/>
    <s v="- Soporte del PAC programado generado desde el Sistema de Gestión Contractual.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e v="#N/A"/>
    <n v="2"/>
    <x v="6"/>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34-562 Definir cronograma 2023 para la realización de la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 Profesional Universitario de Talento Humano autorizado por el(la) Director(a) Técnico(a) de Talento Humano._x000a__x000a__x000a__x000a__x000a__x000a__x000a__x000a__x000a__x000a_________________x000a__x000a__x000a__x000a__x000a__x000a__x000a__x000a__x000a__x000a__x000a_"/>
    <s v="- Cronograma de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28/02/2023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e v="#N/A"/>
    <n v="16"/>
    <x v="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3-533 Realizar un análisis de la ejecución del trámite relacionado con  la gestión de pagos, con el propósito de  encontrar duplicidades con la gestión contable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s v=""/>
    <s v="_x000a__x000a__x000a__x000a_"/>
    <s v=""/>
    <s v=""/>
    <s v="_x000a__x000a__x000a__x000a_"/>
    <s v=""/>
    <s v=""/>
    <s v="_x000a__x000a__x000a__x000a_"/>
    <s v=""/>
    <s v=""/>
    <s v="_x000a__x000a__x000a__x000a_"/>
    <s v=""/>
    <s v="Subdirección Financiera"/>
    <n v="8"/>
    <x v="7"/>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4-534 Realizar un análisis de la ejecución del trámite relacionado con  la gestión de pagos, con el propósito de  encontrar duplicidades con la gestión de pagos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s v="Subdirección Financiera"/>
    <n v="6"/>
    <x v="7"/>
  </r>
  <r>
    <s v="Gestión Jurídica"/>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09-528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PA230-009-529 Realizar durante el Comité de Conciliación el estudio, evaluación y análisis de las conciliaciones, procesos y laudos arbitrales que fueron de conocimiento de dicho Comité.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s de publicación y divulgación proactiva de la Declaración de Bienes y Rentas, Registro de Conflicto de Interés y Declaración del Impuesto sobre la Renta y Complementarios. Ley 2013 del 30 de diciembre de 2019, registrados en SIDEAP_x000a_- Recomendaciones del Comité de Conciliación - Informe de Gestión del Comité de Conciliación_x000a__x000a__x000a__x000a__x000a__x000a__x000a__x000a__x000a_________________x000a__x000a__x000a__x000a__x000a__x000a__x000a__x000a__x000a__x000a__x000a_"/>
    <s v="01/03/2023_x000a_15/02/2023_x000a__x000a__x000a__x000a__x000a__x000a__x000a__x000a__x000a_________________x000a__x000a__x000a__x000a__x000a__x000a__x000a__x000a__x000a__x000a__x000a_"/>
    <s v="28/04/2023_x000a_31/12/2023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s v="Oficina Jurídica"/>
    <n v="0"/>
    <x v="8"/>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0-530 Sensibilizar a los servidores de la Dirección del Sistema Distrital de Servicio a la Ciudadanía sobre los valores de integridad y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Dirección del Sistema Distrital de Servicio a la Ciudadanía sensibilizados en los valores de integridad y el Código Disciplinario Único.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e v="#N/A"/>
    <n v="4"/>
    <x v="9"/>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2-532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0/2023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e v="#N/A"/>
    <n v="4"/>
    <x v="9"/>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A230-015-535 Sensibilizar cuatrimestralmente al equipo de la Alta Consejería Distrital de TIC sobre los valores de integridad._x000a__x000a__x000a__x000a__x000a__x000a__x000a__x000a__x000a__x000a_________________x000a__x000a__x000a__x000a__x000a__x000a__x000a__x000a__x000a__x000a__x000a_"/>
    <s v="- Profesionales responsables de riesgos de la ACDTIC y Gestor de integridad_x000a__x000a__x000a__x000a__x000a__x000a__x000a__x000a__x000a__x000a_________________x000a__x000a__x000a__x000a__x000a__x000a__x000a__x000a__x000a__x000a__x000a_"/>
    <s v="- Servidores sensibilizados_x000a__x000a__x000a__x000a__x000a__x000a__x000a__x000a__x000a__x000a_________________x000a__x000a__x000a__x000a__x000a__x000a__x000a__x000a__x000a__x000a__x000a_"/>
    <s v="01/04/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e v="#N/A"/>
    <n v="8"/>
    <x v="10"/>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A230-023-545 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_x000a__x000a__x000a__x000a__x000a__x000a__x000a__x000a__x000a__x000a__x000a__x000a__x000a__x000a__x000a__x000a__x000a__x000a__x000a__x000a__x000a_________________x000a__x000a__x000a__x000a__x000a__x000a__x000a__x000a__x000a__x000a__x000a_"/>
    <s v="- Director de Reparación Integral 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3/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e v="#N/A"/>
    <n v="6"/>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6">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18">
      <pivotArea type="all" dataOnly="0" outline="0" fieldPosition="0"/>
    </format>
    <format dxfId="117">
      <pivotArea outline="0" collapsedLevelsAreSubtotals="1" fieldPosition="0"/>
    </format>
    <format dxfId="116">
      <pivotArea field="9" type="button" dataOnly="0" labelOnly="1" outline="0" axis="axisRow" fieldPosition="0"/>
    </format>
    <format dxfId="115">
      <pivotArea dataOnly="0" labelOnly="1" fieldPosition="0">
        <references count="1">
          <reference field="9" count="0"/>
        </references>
      </pivotArea>
    </format>
    <format dxfId="114">
      <pivotArea dataOnly="0" labelOnly="1" fieldPosition="0">
        <references count="1">
          <reference field="9" count="0" defaultSubtotal="1"/>
        </references>
      </pivotArea>
    </format>
    <format dxfId="113">
      <pivotArea dataOnly="0" labelOnly="1" grandRow="1" outline="0" fieldPosition="0"/>
    </format>
    <format dxfId="1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Dependencia" colHeaderCaption="Enfoque del riesgo">
  <location ref="A30:C44" firstHeaderRow="1" firstDataRow="2" firstDataCol="1"/>
  <pivotFields count="109">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1">
        <item x="3"/>
        <item x="6"/>
        <item x="2"/>
        <item m="1" x="16"/>
        <item m="1" x="17"/>
        <item x="11"/>
        <item x="10"/>
        <item m="1" x="12"/>
        <item m="1" x="13"/>
        <item m="1" x="14"/>
        <item x="1"/>
        <item m="1" x="19"/>
        <item x="8"/>
        <item x="5"/>
        <item m="1" x="15"/>
        <item x="4"/>
        <item x="7"/>
        <item x="9"/>
        <item m="1" x="18"/>
        <item x="0"/>
        <item t="default"/>
      </items>
    </pivotField>
  </pivotFields>
  <rowFields count="1">
    <field x="108"/>
  </rowFields>
  <rowItems count="13">
    <i>
      <x/>
    </i>
    <i>
      <x v="1"/>
    </i>
    <i>
      <x v="2"/>
    </i>
    <i>
      <x v="5"/>
    </i>
    <i>
      <x v="6"/>
    </i>
    <i>
      <x v="10"/>
    </i>
    <i>
      <x v="12"/>
    </i>
    <i>
      <x v="13"/>
    </i>
    <i>
      <x v="15"/>
    </i>
    <i>
      <x v="16"/>
    </i>
    <i>
      <x v="17"/>
    </i>
    <i>
      <x v="19"/>
    </i>
    <i t="grand">
      <x/>
    </i>
  </rowItems>
  <colFields count="1">
    <field x="9"/>
  </colFields>
  <colItems count="2">
    <i>
      <x/>
    </i>
    <i t="grand">
      <x/>
    </i>
  </colItems>
  <dataFields count="1">
    <dataField name="Número de riesgos" fld="8" subtotal="count" baseField="0" baseItem="0"/>
  </dataFields>
  <formats count="47">
    <format dxfId="68">
      <pivotArea type="all" dataOnly="0" outline="0" fieldPosition="0"/>
    </format>
    <format dxfId="67">
      <pivotArea outline="0" collapsedLevelsAreSubtotals="1" fieldPosition="0"/>
    </format>
    <format dxfId="66">
      <pivotArea dataOnly="0" labelOnly="1" grandRow="1" outline="0"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dataOnly="0" labelOnly="1" grandRow="1" outline="0" fieldPosition="0"/>
    </format>
    <format dxfId="61">
      <pivotArea dataOnly="0" labelOnly="1" outline="0" axis="axisValues" fieldPosition="0"/>
    </format>
    <format dxfId="60">
      <pivotArea outline="0" collapsedLevelsAreSubtotals="1" fieldPosition="0"/>
    </format>
    <format dxfId="59">
      <pivotArea dataOnly="0" labelOnly="1" outline="0" axis="axisValues" fieldPosition="0"/>
    </format>
    <format dxfId="58">
      <pivotArea collapsedLevelsAreSubtotals="1" fieldPosition="0">
        <references count="1">
          <reference field="108" count="17">
            <x v="1"/>
            <x v="2"/>
            <x v="3"/>
            <x v="4"/>
            <x v="5"/>
            <x v="6"/>
            <x v="7"/>
            <x v="8"/>
            <x v="9"/>
            <x v="10"/>
            <x v="11"/>
            <x v="12"/>
            <x v="13"/>
            <x v="14"/>
            <x v="15"/>
            <x v="16"/>
            <x v="17"/>
          </reference>
        </references>
      </pivotArea>
    </format>
    <format dxfId="57">
      <pivotArea outline="0" collapsedLevelsAreSubtotals="1" fieldPosition="0">
        <references count="1">
          <reference field="9" count="1" selected="0">
            <x v="2"/>
          </reference>
        </references>
      </pivotArea>
    </format>
    <format dxfId="56">
      <pivotArea dataOnly="0" labelOnly="1" fieldPosition="0">
        <references count="1">
          <reference field="9" count="1">
            <x v="2"/>
          </reference>
        </references>
      </pivotArea>
    </format>
    <format dxfId="55">
      <pivotArea dataOnly="0" outline="0" fieldPosition="0">
        <references count="1">
          <reference field="9" count="1">
            <x v="1"/>
          </reference>
        </references>
      </pivotArea>
    </format>
    <format dxfId="54">
      <pivotArea type="origin" dataOnly="0" labelOnly="1" outline="0" fieldPosition="0"/>
    </format>
    <format dxfId="53">
      <pivotArea field="9" type="button" dataOnly="0" labelOnly="1" outline="0" axis="axisCol" fieldPosition="0"/>
    </format>
    <format dxfId="52">
      <pivotArea type="topRight" dataOnly="0" labelOnly="1" outline="0" fieldPosition="0"/>
    </format>
    <format dxfId="51">
      <pivotArea dataOnly="0" labelOnly="1" fieldPosition="0">
        <references count="1">
          <reference field="9" count="1">
            <x v="0"/>
          </reference>
        </references>
      </pivotArea>
    </format>
    <format dxfId="50">
      <pivotArea type="origin" dataOnly="0" labelOnly="1" outline="0" fieldPosition="0"/>
    </format>
    <format dxfId="49">
      <pivotArea field="9" type="button" dataOnly="0" labelOnly="1" outline="0" axis="axisCol" fieldPosition="0"/>
    </format>
    <format dxfId="48">
      <pivotArea type="topRight" dataOnly="0" labelOnly="1" outline="0" fieldPosition="0"/>
    </format>
    <format dxfId="47">
      <pivotArea field="108" type="button" dataOnly="0" labelOnly="1" outline="0" axis="axisRow" fieldPosition="0"/>
    </format>
    <format dxfId="46">
      <pivotArea dataOnly="0" labelOnly="1" fieldPosition="0">
        <references count="1">
          <reference field="9" count="0"/>
        </references>
      </pivotArea>
    </format>
    <format dxfId="45">
      <pivotArea dataOnly="0" labelOnly="1" grandCol="1" outline="0" fieldPosition="0"/>
    </format>
    <format dxfId="44">
      <pivotArea type="origin" dataOnly="0" labelOnly="1" outline="0" fieldPosition="0"/>
    </format>
    <format dxfId="43">
      <pivotArea field="108" type="button" dataOnly="0" labelOnly="1" outline="0" axis="axisRow" fieldPosition="0"/>
    </format>
    <format dxfId="42">
      <pivotArea collapsedLevelsAreSubtotals="1" fieldPosition="0">
        <references count="1">
          <reference field="108" count="0"/>
        </references>
      </pivotArea>
    </format>
    <format dxfId="41">
      <pivotArea grandRow="1" outline="0" collapsedLevelsAreSubtotals="1" fieldPosition="0"/>
    </format>
    <format dxfId="40">
      <pivotArea dataOnly="0" labelOnly="1" fieldPosition="0">
        <references count="1">
          <reference field="9" count="0"/>
        </references>
      </pivotArea>
    </format>
    <format dxfId="39">
      <pivotArea dataOnly="0" labelOnly="1" grandCol="1" outline="0" fieldPosition="0"/>
    </format>
    <format dxfId="38">
      <pivotArea collapsedLevelsAreSubtotals="1" fieldPosition="0">
        <references count="1">
          <reference field="108" count="0"/>
        </references>
      </pivotArea>
    </format>
    <format dxfId="37">
      <pivotArea type="origin" dataOnly="0" labelOnly="1" outline="0" fieldPosition="0"/>
    </format>
    <format dxfId="36">
      <pivotArea field="9" type="button" dataOnly="0" labelOnly="1" outline="0" axis="axisCol" fieldPosition="0"/>
    </format>
    <format dxfId="35">
      <pivotArea type="topRight" dataOnly="0" labelOnly="1" outline="0" fieldPosition="0"/>
    </format>
    <format dxfId="34">
      <pivotArea field="108" type="button" dataOnly="0" labelOnly="1" outline="0" axis="axisRow" fieldPosition="0"/>
    </format>
    <format dxfId="33">
      <pivotArea dataOnly="0" labelOnly="1" fieldPosition="0">
        <references count="1">
          <reference field="108" count="0"/>
        </references>
      </pivotArea>
    </format>
    <format dxfId="32">
      <pivotArea dataOnly="0" labelOnly="1" fieldPosition="0">
        <references count="1">
          <reference field="9" count="0"/>
        </references>
      </pivotArea>
    </format>
    <format dxfId="31">
      <pivotArea dataOnly="0" labelOnly="1" grandCol="1" outline="0" fieldPosition="0"/>
    </format>
    <format dxfId="30">
      <pivotArea collapsedLevelsAreSubtotals="1" fieldPosition="0">
        <references count="1">
          <reference field="108" count="0"/>
        </references>
      </pivotArea>
    </format>
    <format dxfId="29">
      <pivotArea dataOnly="0" labelOnly="1" fieldPosition="0">
        <references count="1">
          <reference field="108" count="0"/>
        </references>
      </pivotArea>
    </format>
    <format dxfId="28">
      <pivotArea collapsedLevelsAreSubtotals="1" fieldPosition="0">
        <references count="1">
          <reference field="108" count="17">
            <x v="1"/>
            <x v="2"/>
            <x v="3"/>
            <x v="4"/>
            <x v="5"/>
            <x v="6"/>
            <x v="7"/>
            <x v="8"/>
            <x v="10"/>
            <x v="11"/>
            <x v="12"/>
            <x v="13"/>
            <x v="14"/>
            <x v="15"/>
            <x v="16"/>
            <x v="17"/>
            <x v="18"/>
          </reference>
        </references>
      </pivotArea>
    </format>
    <format dxfId="27">
      <pivotArea dataOnly="0" labelOnly="1" fieldPosition="0">
        <references count="1">
          <reference field="108" count="17">
            <x v="1"/>
            <x v="2"/>
            <x v="3"/>
            <x v="4"/>
            <x v="5"/>
            <x v="6"/>
            <x v="7"/>
            <x v="8"/>
            <x v="10"/>
            <x v="11"/>
            <x v="12"/>
            <x v="13"/>
            <x v="14"/>
            <x v="15"/>
            <x v="16"/>
            <x v="17"/>
            <x v="18"/>
          </reference>
        </references>
      </pivotArea>
    </format>
    <format dxfId="26">
      <pivotArea collapsedLevelsAreSubtotals="1" fieldPosition="0">
        <references count="1">
          <reference field="108" count="17">
            <x v="1"/>
            <x v="2"/>
            <x v="3"/>
            <x v="4"/>
            <x v="5"/>
            <x v="6"/>
            <x v="7"/>
            <x v="8"/>
            <x v="10"/>
            <x v="11"/>
            <x v="12"/>
            <x v="13"/>
            <x v="14"/>
            <x v="15"/>
            <x v="16"/>
            <x v="17"/>
            <x v="18"/>
          </reference>
        </references>
      </pivotArea>
    </format>
    <format dxfId="25">
      <pivotArea dataOnly="0" labelOnly="1" fieldPosition="0">
        <references count="1">
          <reference field="108" count="17">
            <x v="1"/>
            <x v="2"/>
            <x v="3"/>
            <x v="4"/>
            <x v="5"/>
            <x v="6"/>
            <x v="7"/>
            <x v="8"/>
            <x v="10"/>
            <x v="11"/>
            <x v="12"/>
            <x v="13"/>
            <x v="14"/>
            <x v="15"/>
            <x v="16"/>
            <x v="17"/>
            <x v="18"/>
          </reference>
        </references>
      </pivotArea>
    </format>
    <format dxfId="24">
      <pivotArea grandRow="1" outline="0" collapsedLevelsAreSubtotals="1" fieldPosition="0"/>
    </format>
    <format dxfId="23">
      <pivotArea dataOnly="0" labelOnly="1" grandRow="1" outline="0" fieldPosition="0"/>
    </format>
    <format dxfId="22">
      <pivotArea collapsedLevelsAreSubtotals="1" fieldPosition="0">
        <references count="2">
          <reference field="9" count="0" selected="0"/>
          <reference field="108" count="0"/>
        </references>
      </pivotArea>
    </format>
  </formats>
  <chartFormats count="2">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6">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3">
    <format dxfId="111">
      <pivotArea type="all" dataOnly="0" outline="0" fieldPosition="0"/>
    </format>
    <format dxfId="110">
      <pivotArea outline="0" collapsedLevelsAreSubtotals="1" fieldPosition="0"/>
    </format>
    <format dxfId="109">
      <pivotArea dataOnly="0" labelOnly="1" grandRow="1" outline="0" fieldPosition="0"/>
    </format>
    <format dxfId="108">
      <pivotArea dataOnly="0" labelOnly="1" outline="0" axis="axisValues" fieldPosition="0"/>
    </format>
    <format dxfId="107">
      <pivotArea type="all" dataOnly="0" outline="0" fieldPosition="0"/>
    </format>
    <format dxfId="106">
      <pivotArea outline="0" collapsedLevelsAreSubtotals="1" fieldPosition="0"/>
    </format>
    <format dxfId="105">
      <pivotArea dataOnly="0" labelOnly="1" grandRow="1" outline="0" fieldPosition="0"/>
    </format>
    <format dxfId="104">
      <pivotArea dataOnly="0" labelOnly="1" outline="0" axis="axisValues" fieldPosition="0"/>
    </format>
    <format dxfId="103">
      <pivotArea collapsedLevelsAreSubtotals="1" fieldPosition="0">
        <references count="1">
          <reference field="0" count="21">
            <x v="1"/>
            <x v="2"/>
            <x v="3"/>
            <x v="4"/>
            <x v="5"/>
            <x v="6"/>
            <x v="7"/>
            <x v="8"/>
            <x v="9"/>
            <x v="10"/>
            <x v="11"/>
            <x v="12"/>
            <x v="13"/>
            <x v="14"/>
            <x v="15"/>
            <x v="16"/>
            <x v="17"/>
            <x v="18"/>
            <x v="19"/>
            <x v="20"/>
            <x v="21"/>
          </reference>
        </references>
      </pivotArea>
    </format>
    <format dxfId="102">
      <pivotArea outline="0" collapsedLevelsAreSubtotals="1" fieldPosition="0"/>
    </format>
    <format dxfId="101">
      <pivotArea dataOnly="0" labelOnly="1" outline="0" axis="axisValues" fieldPosition="0"/>
    </format>
    <format dxfId="100">
      <pivotArea field="0" type="button" dataOnly="0" labelOnly="1" outline="0" axis="axisRow" fieldPosition="0"/>
    </format>
    <format dxfId="99">
      <pivotArea dataOnly="0" labelOnly="1" outline="0" axis="axisValues" fieldPosition="0"/>
    </format>
    <format dxfId="98">
      <pivotArea dataOnly="0" labelOnly="1" outline="0" axis="axisValues" fieldPosition="0"/>
    </format>
    <format dxfId="97">
      <pivotArea field="0" type="button" dataOnly="0" labelOnly="1" outline="0" axis="axisRow" fieldPosition="0"/>
    </format>
    <format dxfId="96">
      <pivotArea outline="0" collapsedLevelsAreSubtotals="1" fieldPosition="0"/>
    </format>
    <format dxfId="95">
      <pivotArea type="all" dataOnly="0" outline="0" fieldPosition="0"/>
    </format>
    <format dxfId="94">
      <pivotArea outline="0" collapsedLevelsAreSubtotals="1" fieldPosition="0"/>
    </format>
    <format dxfId="93">
      <pivotArea field="0" type="button" dataOnly="0" labelOnly="1" outline="0" axis="axisRow" fieldPosition="0"/>
    </format>
    <format dxfId="92">
      <pivotArea dataOnly="0" labelOnly="1" fieldPosition="0">
        <references count="1">
          <reference field="0" count="0"/>
        </references>
      </pivotArea>
    </format>
    <format dxfId="91">
      <pivotArea dataOnly="0" labelOnly="1" grandRow="1" outline="0" fieldPosition="0"/>
    </format>
    <format dxfId="90">
      <pivotArea dataOnly="0" labelOnly="1" outline="0" axis="axisValues" fieldPosition="0"/>
    </format>
    <format dxfId="89">
      <pivotArea collapsedLevelsAreSubtotals="1" fieldPosition="0">
        <references count="1">
          <reference field="0" count="0"/>
        </references>
      </pivotArea>
    </format>
    <format dxfId="88">
      <pivotArea dataOnly="0" labelOnly="1" fieldPosition="0">
        <references count="1">
          <reference field="0" count="0"/>
        </references>
      </pivotArea>
    </format>
    <format dxfId="87">
      <pivotArea collapsedLevelsAreSubtotals="1" fieldPosition="0">
        <references count="1">
          <reference field="0" count="15">
            <x v="6"/>
            <x v="7"/>
            <x v="10"/>
            <x v="13"/>
            <x v="19"/>
            <x v="20"/>
            <x v="23"/>
            <x v="24"/>
            <x v="25"/>
            <x v="26"/>
            <x v="27"/>
            <x v="28"/>
            <x v="29"/>
            <x v="30"/>
            <x v="31"/>
          </reference>
        </references>
      </pivotArea>
    </format>
    <format dxfId="86">
      <pivotArea dataOnly="0" labelOnly="1" fieldPosition="0">
        <references count="1">
          <reference field="0" count="15">
            <x v="6"/>
            <x v="7"/>
            <x v="10"/>
            <x v="13"/>
            <x v="19"/>
            <x v="20"/>
            <x v="23"/>
            <x v="24"/>
            <x v="25"/>
            <x v="26"/>
            <x v="27"/>
            <x v="28"/>
            <x v="29"/>
            <x v="30"/>
            <x v="31"/>
          </reference>
        </references>
      </pivotArea>
    </format>
    <format dxfId="85">
      <pivotArea dataOnly="0" outline="0" fieldPosition="0">
        <references count="1">
          <reference field="9" count="2">
            <x v="1"/>
            <x v="2"/>
          </reference>
        </references>
      </pivotArea>
    </format>
    <format dxfId="84">
      <pivotArea field="0" type="button" dataOnly="0" labelOnly="1" outline="0" axis="axisRow" fieldPosition="0"/>
    </format>
    <format dxfId="83">
      <pivotArea dataOnly="0" labelOnly="1" fieldPosition="0">
        <references count="1">
          <reference field="9" count="0"/>
        </references>
      </pivotArea>
    </format>
    <format dxfId="82">
      <pivotArea dataOnly="0" labelOnly="1" grandCol="1" outline="0" fieldPosition="0"/>
    </format>
    <format dxfId="81">
      <pivotArea type="origin" dataOnly="0" labelOnly="1" outline="0" fieldPosition="0"/>
    </format>
    <format dxfId="80">
      <pivotArea field="9" type="button" dataOnly="0" labelOnly="1" outline="0" axis="axisCol" fieldPosition="0"/>
    </format>
    <format dxfId="79">
      <pivotArea type="topRight" dataOnly="0" labelOnly="1" outline="0" fieldPosition="0"/>
    </format>
    <format dxfId="78">
      <pivotArea field="0" type="button" dataOnly="0" labelOnly="1" outline="0" axis="axisRow" fieldPosition="0"/>
    </format>
    <format dxfId="77">
      <pivotArea dataOnly="0" labelOnly="1" fieldPosition="0">
        <references count="1">
          <reference field="9" count="0"/>
        </references>
      </pivotArea>
    </format>
    <format dxfId="76">
      <pivotArea dataOnly="0" labelOnly="1" grandCol="1" outline="0" fieldPosition="0"/>
    </format>
    <format dxfId="75">
      <pivotArea field="0" type="button" dataOnly="0" labelOnly="1" outline="0" axis="axisRow" fieldPosition="0"/>
    </format>
    <format dxfId="74">
      <pivotArea dataOnly="0" labelOnly="1" fieldPosition="0">
        <references count="1">
          <reference field="9" count="0"/>
        </references>
      </pivotArea>
    </format>
    <format dxfId="73">
      <pivotArea dataOnly="0" labelOnly="1" grandCol="1" outline="0" fieldPosition="0"/>
    </format>
    <format dxfId="72">
      <pivotArea type="origin" dataOnly="0" labelOnly="1" outline="0" fieldPosition="0"/>
    </format>
    <format dxfId="71">
      <pivotArea grandRow="1" outline="0" collapsedLevelsAreSubtotals="1" fieldPosition="0"/>
    </format>
    <format dxfId="70">
      <pivotArea collapsedLevelsAreSubtotals="1" fieldPosition="0">
        <references count="2">
          <reference field="0" count="0"/>
          <reference field="9" count="0" selected="0"/>
        </references>
      </pivotArea>
    </format>
    <format dxfId="69">
      <pivotArea dataOnly="0" outline="0" fieldPosition="0">
        <references count="1">
          <reference field="9" count="0"/>
        </references>
      </pivotArea>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2">
          <reference field="4294967294" count="1" selected="0">
            <x v="0"/>
          </reference>
          <reference field="9" count="1" selected="0">
            <x v="1"/>
          </reference>
        </references>
      </pivotArea>
    </chartFormat>
    <chartFormat chart="2" format="6" series="1">
      <pivotArea type="data" outline="0" fieldPosition="0">
        <references count="2">
          <reference field="4294967294" count="1" selected="0">
            <x v="0"/>
          </reference>
          <reference field="9" count="1" selected="0">
            <x v="2"/>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8" t="s">
        <v>263</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327</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330</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326</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331</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325</v>
      </c>
      <c r="U4" s="26" t="s">
        <v>101</v>
      </c>
      <c r="W4" s="35" t="s">
        <v>102</v>
      </c>
      <c r="Z4" s="18" t="s">
        <v>103</v>
      </c>
      <c r="AA4" s="28" t="s">
        <v>104</v>
      </c>
      <c r="AB4" s="18" t="s">
        <v>105</v>
      </c>
      <c r="AC4" s="18" t="s">
        <v>106</v>
      </c>
      <c r="AD4" s="36" t="s">
        <v>107</v>
      </c>
      <c r="AF4" s="22" t="s">
        <v>85</v>
      </c>
      <c r="AG4" s="17" t="s">
        <v>108</v>
      </c>
      <c r="AH4" s="47" t="e">
        <f>IF(#REF!="","",#REF!)</f>
        <v>#REF!</v>
      </c>
      <c r="AI4" s="56">
        <v>43830</v>
      </c>
      <c r="AJ4" s="47" t="s">
        <v>332</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322</v>
      </c>
      <c r="U5" s="26" t="s">
        <v>121</v>
      </c>
      <c r="W5" s="38" t="s">
        <v>122</v>
      </c>
      <c r="AB5" s="18" t="s">
        <v>123</v>
      </c>
      <c r="AC5" s="18" t="s">
        <v>124</v>
      </c>
      <c r="AG5" s="17" t="s">
        <v>125</v>
      </c>
      <c r="AH5" s="47" t="e">
        <f>IF(#REF!="","",#REF!)</f>
        <v>#REF!</v>
      </c>
      <c r="AI5" s="57"/>
      <c r="AJ5" s="47" t="s">
        <v>257</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324</v>
      </c>
      <c r="U6" s="26" t="s">
        <v>323</v>
      </c>
      <c r="AG6" s="17" t="s">
        <v>629</v>
      </c>
      <c r="AH6" s="47" t="e">
        <f>IF(#REF!="","",#REF!)</f>
        <v>#REF!</v>
      </c>
      <c r="AI6" s="58"/>
      <c r="AJ6" s="47" t="s">
        <v>630</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245</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251</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333</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334</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250</v>
      </c>
    </row>
    <row r="12" spans="1:36" ht="90" x14ac:dyDescent="0.25">
      <c r="B12" s="37"/>
      <c r="C12" s="17" t="s">
        <v>179</v>
      </c>
      <c r="D12" s="18" t="s">
        <v>180</v>
      </c>
      <c r="E12" s="18" t="s">
        <v>111</v>
      </c>
      <c r="L12" s="18" t="s">
        <v>181</v>
      </c>
      <c r="AG12" s="17" t="s">
        <v>168</v>
      </c>
      <c r="AH12" s="47" t="e">
        <f>IF(#REF!="","",#REF!)</f>
        <v>#REF!</v>
      </c>
      <c r="AJ12" s="47" t="s">
        <v>333</v>
      </c>
    </row>
    <row r="13" spans="1:36" ht="90" x14ac:dyDescent="0.25">
      <c r="B13" s="37"/>
      <c r="C13" s="17" t="s">
        <v>182</v>
      </c>
      <c r="D13" s="18" t="s">
        <v>183</v>
      </c>
      <c r="E13" s="18" t="s">
        <v>38</v>
      </c>
      <c r="L13" s="18" t="s">
        <v>184</v>
      </c>
      <c r="AG13" s="17" t="s">
        <v>185</v>
      </c>
      <c r="AH13" s="47" t="e">
        <f>IF(#REF!="","",#REF!)</f>
        <v>#REF!</v>
      </c>
      <c r="AJ13" s="47" t="s">
        <v>252</v>
      </c>
    </row>
    <row r="14" spans="1:36" ht="75" x14ac:dyDescent="0.25">
      <c r="B14" s="37"/>
      <c r="C14" s="17" t="s">
        <v>186</v>
      </c>
      <c r="D14" s="18" t="s">
        <v>187</v>
      </c>
      <c r="E14" s="18" t="s">
        <v>38</v>
      </c>
      <c r="L14" s="18" t="s">
        <v>188</v>
      </c>
      <c r="AG14" s="17" t="s">
        <v>189</v>
      </c>
      <c r="AH14" s="47" t="e">
        <f>IF(#REF!="","",#REF!)</f>
        <v>#REF!</v>
      </c>
      <c r="AJ14" s="1" t="s">
        <v>335</v>
      </c>
    </row>
    <row r="15" spans="1:36" ht="60" x14ac:dyDescent="0.25">
      <c r="B15" s="37"/>
      <c r="C15" s="17" t="s">
        <v>190</v>
      </c>
      <c r="D15" s="18" t="s">
        <v>191</v>
      </c>
      <c r="E15" s="18" t="s">
        <v>111</v>
      </c>
      <c r="L15" s="18" t="s">
        <v>192</v>
      </c>
      <c r="AG15" s="17" t="s">
        <v>193</v>
      </c>
      <c r="AH15" s="47" t="e">
        <f>IF(#REF!="","",#REF!)</f>
        <v>#REF!</v>
      </c>
      <c r="AJ15" s="47" t="s">
        <v>259</v>
      </c>
    </row>
    <row r="16" spans="1:36" ht="90" x14ac:dyDescent="0.25">
      <c r="B16" s="37"/>
      <c r="C16" s="17" t="s">
        <v>194</v>
      </c>
      <c r="D16" s="18" t="s">
        <v>195</v>
      </c>
      <c r="E16" s="18" t="s">
        <v>111</v>
      </c>
      <c r="L16" s="18" t="s">
        <v>196</v>
      </c>
      <c r="AG16" s="17" t="s">
        <v>197</v>
      </c>
      <c r="AH16" s="47" t="e">
        <f>IF(#REF!="","",#REF!)</f>
        <v>#REF!</v>
      </c>
      <c r="AJ16" s="47" t="s">
        <v>247</v>
      </c>
    </row>
    <row r="17" spans="2:36" ht="75" x14ac:dyDescent="0.25">
      <c r="B17" s="37"/>
      <c r="C17" s="17" t="s">
        <v>198</v>
      </c>
      <c r="D17" s="18" t="s">
        <v>199</v>
      </c>
      <c r="E17" s="18" t="s">
        <v>111</v>
      </c>
      <c r="L17" s="18" t="s">
        <v>200</v>
      </c>
      <c r="AG17" s="17" t="s">
        <v>201</v>
      </c>
      <c r="AJ17" s="47" t="s">
        <v>259</v>
      </c>
    </row>
    <row r="18" spans="2:36" ht="75" x14ac:dyDescent="0.25">
      <c r="B18" s="37"/>
      <c r="C18" s="17" t="s">
        <v>202</v>
      </c>
      <c r="D18" s="18" t="s">
        <v>203</v>
      </c>
      <c r="E18" s="18" t="s">
        <v>38</v>
      </c>
      <c r="L18" s="40" t="s">
        <v>204</v>
      </c>
      <c r="AG18" s="17" t="s">
        <v>205</v>
      </c>
      <c r="AJ18" s="47" t="s">
        <v>249</v>
      </c>
    </row>
    <row r="19" spans="2:36" ht="75" x14ac:dyDescent="0.25">
      <c r="B19" s="37"/>
      <c r="C19" s="17" t="s">
        <v>206</v>
      </c>
      <c r="D19" s="18" t="s">
        <v>207</v>
      </c>
      <c r="E19" s="18" t="s">
        <v>111</v>
      </c>
      <c r="L19" s="40" t="s">
        <v>208</v>
      </c>
      <c r="AG19" s="17" t="s">
        <v>193</v>
      </c>
      <c r="AJ19" s="47" t="s">
        <v>259</v>
      </c>
    </row>
    <row r="20" spans="2:36" ht="150" x14ac:dyDescent="0.25">
      <c r="B20" s="37"/>
      <c r="C20" s="17" t="s">
        <v>209</v>
      </c>
      <c r="D20" s="18" t="s">
        <v>210</v>
      </c>
      <c r="E20" s="18" t="s">
        <v>90</v>
      </c>
      <c r="AG20" s="17" t="s">
        <v>211</v>
      </c>
      <c r="AJ20" s="47" t="s">
        <v>247</v>
      </c>
    </row>
    <row r="21" spans="2:36" ht="45" x14ac:dyDescent="0.25">
      <c r="B21" s="37"/>
      <c r="C21" s="17" t="s">
        <v>212</v>
      </c>
      <c r="D21" s="18" t="s">
        <v>213</v>
      </c>
      <c r="E21" s="18" t="s">
        <v>111</v>
      </c>
      <c r="AG21" s="17" t="s">
        <v>214</v>
      </c>
      <c r="AJ21" s="47" t="s">
        <v>258</v>
      </c>
    </row>
    <row r="22" spans="2:36" ht="60" x14ac:dyDescent="0.25">
      <c r="B22" s="37"/>
      <c r="C22" s="17" t="s">
        <v>215</v>
      </c>
      <c r="D22" s="18" t="s">
        <v>216</v>
      </c>
      <c r="E22" s="18" t="s">
        <v>111</v>
      </c>
      <c r="AG22" s="17" t="s">
        <v>627</v>
      </c>
      <c r="AJ22" s="47" t="s">
        <v>628</v>
      </c>
    </row>
    <row r="23" spans="2:36" ht="51" x14ac:dyDescent="0.25">
      <c r="B23" s="37"/>
      <c r="C23" s="17" t="s">
        <v>217</v>
      </c>
      <c r="D23" s="18" t="s">
        <v>218</v>
      </c>
      <c r="E23" s="18" t="s">
        <v>38</v>
      </c>
      <c r="AG23" s="17" t="s">
        <v>219</v>
      </c>
      <c r="AJ23" s="47" t="s">
        <v>253</v>
      </c>
    </row>
    <row r="24" spans="2:36" ht="60" x14ac:dyDescent="0.25">
      <c r="C24" s="17" t="s">
        <v>281</v>
      </c>
      <c r="AJ24" s="47" t="s">
        <v>283</v>
      </c>
    </row>
    <row r="25" spans="2:36" ht="30" x14ac:dyDescent="0.25">
      <c r="C25" s="17" t="s">
        <v>282</v>
      </c>
      <c r="AJ25" s="47" t="s">
        <v>245</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6" t="s">
        <v>263</v>
      </c>
    </row>
    <row r="2" spans="1:2" x14ac:dyDescent="0.25">
      <c r="A2" s="17" t="s">
        <v>140</v>
      </c>
      <c r="B2" t="s">
        <v>245</v>
      </c>
    </row>
    <row r="3" spans="1:2" x14ac:dyDescent="0.25">
      <c r="A3" s="17" t="s">
        <v>88</v>
      </c>
      <c r="B3" t="s">
        <v>246</v>
      </c>
    </row>
    <row r="4" spans="1:2" x14ac:dyDescent="0.25">
      <c r="A4" s="17" t="s">
        <v>209</v>
      </c>
      <c r="B4" t="s">
        <v>247</v>
      </c>
    </row>
    <row r="5" spans="1:2" x14ac:dyDescent="0.25">
      <c r="A5" s="17" t="s">
        <v>194</v>
      </c>
      <c r="B5" t="s">
        <v>247</v>
      </c>
    </row>
    <row r="6" spans="1:2" x14ac:dyDescent="0.25">
      <c r="A6" s="17" t="s">
        <v>162</v>
      </c>
      <c r="B6" t="s">
        <v>248</v>
      </c>
    </row>
    <row r="7" spans="1:2" ht="25.5" x14ac:dyDescent="0.25">
      <c r="A7" s="17" t="s">
        <v>179</v>
      </c>
      <c r="B7" t="s">
        <v>248</v>
      </c>
    </row>
    <row r="8" spans="1:2" x14ac:dyDescent="0.25">
      <c r="A8" s="17" t="s">
        <v>202</v>
      </c>
      <c r="B8" t="s">
        <v>249</v>
      </c>
    </row>
    <row r="9" spans="1:2" x14ac:dyDescent="0.25">
      <c r="A9" s="17" t="s">
        <v>175</v>
      </c>
      <c r="B9" t="s">
        <v>250</v>
      </c>
    </row>
    <row r="10" spans="1:2" x14ac:dyDescent="0.25">
      <c r="A10" s="17" t="s">
        <v>152</v>
      </c>
      <c r="B10" t="s">
        <v>251</v>
      </c>
    </row>
    <row r="11" spans="1:2" ht="25.5" x14ac:dyDescent="0.25">
      <c r="A11" s="17" t="s">
        <v>182</v>
      </c>
      <c r="B11" t="s">
        <v>252</v>
      </c>
    </row>
    <row r="12" spans="1:2" x14ac:dyDescent="0.25">
      <c r="A12" s="17" t="s">
        <v>217</v>
      </c>
      <c r="B12" t="s">
        <v>253</v>
      </c>
    </row>
    <row r="13" spans="1:2" x14ac:dyDescent="0.25">
      <c r="A13" s="17" t="s">
        <v>36</v>
      </c>
      <c r="B13" t="s">
        <v>254</v>
      </c>
    </row>
    <row r="14" spans="1:2" ht="38.25" x14ac:dyDescent="0.25">
      <c r="A14" s="17" t="s">
        <v>64</v>
      </c>
      <c r="B14" t="s">
        <v>255</v>
      </c>
    </row>
    <row r="15" spans="1:2" x14ac:dyDescent="0.25">
      <c r="A15" s="17" t="s">
        <v>186</v>
      </c>
      <c r="B15" t="s">
        <v>256</v>
      </c>
    </row>
    <row r="16" spans="1:2" x14ac:dyDescent="0.25">
      <c r="A16" s="17" t="s">
        <v>109</v>
      </c>
      <c r="B16" t="s">
        <v>257</v>
      </c>
    </row>
    <row r="17" spans="1:2" x14ac:dyDescent="0.25">
      <c r="A17" s="17" t="s">
        <v>212</v>
      </c>
      <c r="B17" t="s">
        <v>258</v>
      </c>
    </row>
    <row r="18" spans="1:2" x14ac:dyDescent="0.25">
      <c r="A18" s="17" t="s">
        <v>190</v>
      </c>
      <c r="B18" t="s">
        <v>259</v>
      </c>
    </row>
    <row r="19" spans="1:2" x14ac:dyDescent="0.25">
      <c r="A19" s="17" t="s">
        <v>206</v>
      </c>
      <c r="B19" t="s">
        <v>259</v>
      </c>
    </row>
    <row r="20" spans="1:2" x14ac:dyDescent="0.25">
      <c r="A20" s="17" t="s">
        <v>198</v>
      </c>
      <c r="B20" t="s">
        <v>259</v>
      </c>
    </row>
    <row r="21" spans="1:2" x14ac:dyDescent="0.25">
      <c r="A21" s="17" t="s">
        <v>215</v>
      </c>
      <c r="B21" t="s">
        <v>260</v>
      </c>
    </row>
    <row r="22" spans="1:2" x14ac:dyDescent="0.25">
      <c r="A22" s="17" t="s">
        <v>169</v>
      </c>
      <c r="B22" t="s">
        <v>261</v>
      </c>
    </row>
    <row r="23" spans="1:2" x14ac:dyDescent="0.25">
      <c r="A23" s="17" t="s">
        <v>126</v>
      </c>
      <c r="B23" t="s">
        <v>262</v>
      </c>
    </row>
    <row r="24" spans="1:2" x14ac:dyDescent="0.25">
      <c r="A24" s="17" t="s">
        <v>281</v>
      </c>
      <c r="B24" t="s">
        <v>283</v>
      </c>
    </row>
    <row r="25" spans="1:2" ht="25.5" x14ac:dyDescent="0.25">
      <c r="A25" s="17" t="s">
        <v>282</v>
      </c>
      <c r="B25" t="s">
        <v>245</v>
      </c>
    </row>
  </sheetData>
  <autoFilter ref="B1:G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9" bestFit="1" customWidth="1"/>
    <col min="2" max="2" width="56.5703125" style="69" bestFit="1" customWidth="1"/>
    <col min="3" max="3" width="16.7109375" style="69" bestFit="1" customWidth="1"/>
    <col min="4" max="4" width="23.140625" style="69" bestFit="1" customWidth="1"/>
    <col min="5" max="16384" width="11.42578125" style="69"/>
  </cols>
  <sheetData>
    <row r="3" spans="1:3" x14ac:dyDescent="0.25">
      <c r="A3" s="96" t="s">
        <v>243</v>
      </c>
      <c r="B3"/>
      <c r="C3"/>
    </row>
    <row r="4" spans="1:3" x14ac:dyDescent="0.25">
      <c r="A4" s="69" t="s">
        <v>63</v>
      </c>
      <c r="B4"/>
      <c r="C4"/>
    </row>
    <row r="5" spans="1:3" x14ac:dyDescent="0.25">
      <c r="A5" s="69" t="s">
        <v>244</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8">
    <tabColor theme="5" tint="-0.249977111117893"/>
  </sheetPr>
  <dimension ref="A1:ET35"/>
  <sheetViews>
    <sheetView showGridLines="0" tabSelected="1" view="pageBreakPreview" zoomScale="80" zoomScaleNormal="60" zoomScaleSheetLayoutView="80" workbookViewId="0">
      <selection sqref="A1:AE1"/>
    </sheetView>
  </sheetViews>
  <sheetFormatPr baseColWidth="10" defaultColWidth="11.42578125" defaultRowHeight="12.75" x14ac:dyDescent="0.2"/>
  <cols>
    <col min="1" max="1" width="35.5703125" style="147"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8" width="20.42578125" style="2" customWidth="1"/>
    <col min="39" max="39" width="70.85546875" style="2" customWidth="1"/>
    <col min="40" max="41" width="30.7109375" style="2" customWidth="1"/>
    <col min="42" max="43" width="20.42578125" style="2" customWidth="1"/>
    <col min="44" max="46" width="70.710937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1" width="14.7109375" style="2" customWidth="1"/>
    <col min="72" max="72" width="23.42578125" style="2" customWidth="1"/>
    <col min="73" max="73" width="31.42578125" style="2" customWidth="1"/>
    <col min="74" max="74" width="14.7109375" style="2" customWidth="1"/>
    <col min="75" max="75" width="23.42578125" style="2" customWidth="1"/>
    <col min="76" max="76" width="31.42578125" style="2" customWidth="1"/>
    <col min="77" max="77" width="14.7109375" style="2" customWidth="1"/>
    <col min="78" max="78" width="23.42578125" style="2" customWidth="1"/>
    <col min="79" max="79" width="31.42578125" style="2" customWidth="1"/>
    <col min="80" max="80" width="14.7109375" style="2" customWidth="1"/>
    <col min="81" max="81" width="23.42578125" style="2" customWidth="1"/>
    <col min="82" max="82" width="31.42578125" style="2" customWidth="1"/>
    <col min="83" max="84" width="11.42578125" style="2" hidden="1" customWidth="1"/>
    <col min="85" max="85" width="22" style="2" bestFit="1" customWidth="1"/>
    <col min="86" max="87" width="22" style="2" hidden="1" customWidth="1"/>
    <col min="88" max="88" width="11.42578125" style="2" hidden="1" customWidth="1"/>
    <col min="89" max="89" width="16.28515625" style="2" hidden="1" customWidth="1"/>
    <col min="90" max="91" width="11.42578125" style="2" hidden="1" customWidth="1"/>
    <col min="92" max="92" width="16.28515625" style="2" hidden="1" customWidth="1"/>
    <col min="93" max="93" width="11.42578125" style="2" hidden="1" customWidth="1"/>
    <col min="94" max="94" width="15.140625" style="2" hidden="1" customWidth="1"/>
    <col min="95" max="95" width="26.42578125" style="2" hidden="1" customWidth="1"/>
    <col min="96" max="96" width="15" style="2" hidden="1" customWidth="1"/>
    <col min="97" max="97" width="11.42578125" style="2" hidden="1" customWidth="1"/>
    <col min="98" max="98" width="15" style="2" hidden="1" customWidth="1"/>
    <col min="99" max="99" width="17.140625" style="2" hidden="1" customWidth="1"/>
    <col min="100" max="100" width="15" style="2" hidden="1" customWidth="1"/>
    <col min="101" max="101" width="17.140625" style="2" hidden="1" customWidth="1"/>
    <col min="102" max="102" width="55.42578125" style="2" hidden="1" customWidth="1"/>
    <col min="103" max="103" width="17.140625" style="2" hidden="1" customWidth="1"/>
    <col min="104" max="104" width="55.42578125" style="2" hidden="1" customWidth="1"/>
    <col min="105" max="105" width="17.140625" style="2" hidden="1" customWidth="1"/>
    <col min="106" max="106" width="55.42578125" style="2" hidden="1" customWidth="1"/>
    <col min="107" max="107" width="17.140625" style="2" hidden="1" customWidth="1"/>
    <col min="108" max="108" width="55.42578125" style="2" hidden="1" customWidth="1"/>
    <col min="109" max="150" width="0" style="2" hidden="1" customWidth="1"/>
    <col min="151" max="16384" width="11.42578125" style="2"/>
  </cols>
  <sheetData>
    <row r="1" spans="1:150" ht="81" customHeight="1" x14ac:dyDescent="0.2">
      <c r="A1" s="220" t="s">
        <v>336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28"/>
      <c r="AG1" s="129"/>
      <c r="AH1" s="128"/>
      <c r="AI1" s="128"/>
      <c r="AJ1" s="128"/>
      <c r="AK1" s="128"/>
      <c r="AL1" s="128"/>
      <c r="AM1" s="128"/>
      <c r="AN1" s="128"/>
      <c r="AO1" s="128"/>
      <c r="AP1" s="128"/>
      <c r="AQ1" s="128"/>
      <c r="AR1" s="128"/>
      <c r="AS1" s="128"/>
      <c r="AT1" s="130"/>
    </row>
    <row r="2" spans="1:150" ht="9.75" customHeight="1" x14ac:dyDescent="0.2">
      <c r="A2" s="246" t="s">
        <v>242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104"/>
      <c r="AG2" s="105"/>
      <c r="AH2" s="65"/>
      <c r="AI2" s="65"/>
      <c r="AJ2" s="65"/>
      <c r="AK2" s="65"/>
      <c r="AL2" s="65"/>
      <c r="AM2" s="65"/>
      <c r="AN2" s="65"/>
      <c r="AO2" s="65"/>
      <c r="AP2" s="65"/>
      <c r="AQ2" s="65"/>
      <c r="AR2" s="65"/>
      <c r="AS2" s="65"/>
      <c r="AT2" s="131"/>
    </row>
    <row r="3" spans="1:150" ht="9.75" customHeight="1" x14ac:dyDescent="0.2">
      <c r="A3" s="246"/>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104"/>
      <c r="AG3" s="105"/>
      <c r="AH3" s="65"/>
      <c r="AI3" s="65"/>
      <c r="AJ3" s="65"/>
      <c r="AK3" s="65"/>
      <c r="AL3" s="65"/>
      <c r="AM3" s="65"/>
      <c r="AN3" s="65"/>
      <c r="AO3" s="65"/>
      <c r="AP3" s="65"/>
      <c r="AQ3" s="65"/>
      <c r="AR3" s="65"/>
      <c r="AS3" s="65"/>
      <c r="AT3" s="131"/>
    </row>
    <row r="4" spans="1:150" ht="9.75" customHeight="1" x14ac:dyDescent="0.2">
      <c r="A4" s="246"/>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104"/>
      <c r="AG4" s="105"/>
      <c r="AH4" s="65"/>
      <c r="AI4" s="65"/>
      <c r="AJ4" s="65"/>
      <c r="AK4" s="65"/>
      <c r="AL4" s="65"/>
      <c r="AM4" s="65"/>
      <c r="AN4" s="65"/>
      <c r="AO4" s="65"/>
      <c r="AP4" s="65"/>
      <c r="AQ4" s="65"/>
      <c r="AR4" s="65"/>
      <c r="AS4" s="65"/>
      <c r="AT4" s="131"/>
    </row>
    <row r="5" spans="1:150" ht="5.25" customHeight="1" thickBot="1" x14ac:dyDescent="0.25">
      <c r="A5" s="248"/>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3"/>
      <c r="AG5" s="106"/>
      <c r="AH5" s="65"/>
      <c r="AI5" s="65"/>
      <c r="AJ5" s="65"/>
      <c r="AK5" s="65"/>
      <c r="AL5" s="65"/>
      <c r="AM5" s="65"/>
      <c r="AN5" s="65"/>
      <c r="AO5" s="65"/>
      <c r="AP5" s="65"/>
      <c r="AQ5" s="65"/>
      <c r="AR5" s="65"/>
      <c r="AS5" s="65"/>
      <c r="AT5" s="131"/>
    </row>
    <row r="6" spans="1:150" ht="51" customHeight="1" x14ac:dyDescent="0.2">
      <c r="A6" s="132" t="s">
        <v>229</v>
      </c>
      <c r="B6" s="115">
        <v>45042</v>
      </c>
      <c r="C6" s="3"/>
      <c r="D6" s="133"/>
      <c r="E6" s="133"/>
      <c r="F6" s="170"/>
      <c r="G6" s="133"/>
      <c r="H6" s="133"/>
      <c r="I6" s="133"/>
      <c r="J6" s="133"/>
      <c r="K6" s="133"/>
      <c r="L6" s="133"/>
      <c r="M6" s="133"/>
      <c r="N6" s="133"/>
      <c r="O6" s="133"/>
      <c r="P6" s="133"/>
      <c r="Q6" s="133"/>
      <c r="R6" s="133"/>
      <c r="S6" s="133"/>
      <c r="T6" s="133"/>
      <c r="U6" s="265" t="s">
        <v>990</v>
      </c>
      <c r="V6" s="266"/>
      <c r="W6" s="266"/>
      <c r="X6" s="266"/>
      <c r="Y6" s="266"/>
      <c r="Z6" s="266"/>
      <c r="AA6" s="266"/>
      <c r="AB6" s="266"/>
      <c r="AC6" s="266"/>
      <c r="AD6" s="266"/>
      <c r="AE6" s="266"/>
      <c r="AF6" s="267"/>
      <c r="AG6" s="50"/>
      <c r="AH6" s="65"/>
      <c r="AI6" s="65"/>
      <c r="AJ6" s="65"/>
      <c r="AK6" s="65"/>
      <c r="AL6" s="65"/>
      <c r="AM6" s="65"/>
      <c r="AN6" s="65"/>
      <c r="AO6" s="65"/>
      <c r="AP6" s="65"/>
      <c r="AQ6" s="65"/>
      <c r="AR6" s="65"/>
      <c r="AS6" s="65"/>
      <c r="AT6" s="131"/>
    </row>
    <row r="7" spans="1:150" ht="4.5" customHeight="1" thickBot="1" x14ac:dyDescent="0.25">
      <c r="A7" s="3"/>
      <c r="B7" s="65"/>
      <c r="C7" s="65"/>
      <c r="D7" s="65"/>
      <c r="E7" s="65"/>
      <c r="F7" s="65"/>
      <c r="G7" s="65"/>
      <c r="H7" s="65"/>
      <c r="I7" s="65"/>
      <c r="J7" s="65"/>
      <c r="K7" s="65"/>
      <c r="L7" s="65"/>
      <c r="M7" s="65"/>
      <c r="N7" s="65"/>
      <c r="O7" s="65"/>
      <c r="P7" s="65"/>
      <c r="Q7" s="65"/>
      <c r="R7" s="65"/>
      <c r="S7" s="65"/>
      <c r="T7" s="65"/>
      <c r="U7" s="268"/>
      <c r="V7" s="269"/>
      <c r="W7" s="269"/>
      <c r="X7" s="269"/>
      <c r="Y7" s="269"/>
      <c r="Z7" s="269"/>
      <c r="AA7" s="269"/>
      <c r="AB7" s="269"/>
      <c r="AC7" s="269"/>
      <c r="AD7" s="269"/>
      <c r="AE7" s="269"/>
      <c r="AF7" s="270"/>
      <c r="AG7" s="44"/>
      <c r="AH7" s="65"/>
      <c r="AI7" s="65"/>
      <c r="AJ7" s="65"/>
      <c r="AK7" s="65"/>
      <c r="AL7" s="65"/>
      <c r="AM7" s="65"/>
      <c r="AN7" s="65"/>
      <c r="AO7" s="65"/>
      <c r="AP7" s="65"/>
      <c r="AQ7" s="65"/>
      <c r="AR7" s="65"/>
      <c r="AS7" s="65"/>
      <c r="AT7" s="131"/>
    </row>
    <row r="8" spans="1:150" ht="5.25" customHeight="1" thickBot="1" x14ac:dyDescent="0.25">
      <c r="A8" s="13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44"/>
      <c r="AH8" s="65"/>
      <c r="AI8" s="65"/>
      <c r="AJ8" s="65"/>
      <c r="AK8" s="65"/>
      <c r="AL8" s="65"/>
      <c r="AM8" s="65"/>
      <c r="AN8" s="65"/>
      <c r="AO8" s="65"/>
      <c r="AP8" s="65"/>
      <c r="AQ8" s="65"/>
      <c r="AR8" s="65"/>
      <c r="AS8" s="65"/>
      <c r="AT8" s="131"/>
    </row>
    <row r="9" spans="1:150" ht="18" customHeight="1" x14ac:dyDescent="0.2">
      <c r="A9" s="135"/>
      <c r="B9" s="116"/>
      <c r="C9" s="135"/>
      <c r="D9" s="135"/>
      <c r="E9" s="116"/>
      <c r="F9" s="54"/>
      <c r="G9" s="119"/>
      <c r="H9" s="119"/>
      <c r="I9" s="119"/>
      <c r="J9" s="120"/>
      <c r="K9" s="54"/>
      <c r="L9" s="120"/>
      <c r="M9" s="222" t="s">
        <v>230</v>
      </c>
      <c r="N9" s="223"/>
      <c r="O9" s="224"/>
      <c r="P9" s="228" t="s">
        <v>231</v>
      </c>
      <c r="Q9" s="229"/>
      <c r="R9" s="229"/>
      <c r="S9" s="229"/>
      <c r="T9" s="230"/>
      <c r="U9" s="234"/>
      <c r="V9" s="234"/>
      <c r="W9" s="235" t="s">
        <v>232</v>
      </c>
      <c r="X9" s="235"/>
      <c r="Y9" s="235"/>
      <c r="Z9" s="236"/>
      <c r="AA9" s="240" t="s">
        <v>233</v>
      </c>
      <c r="AB9" s="241"/>
      <c r="AC9" s="241"/>
      <c r="AD9" s="241"/>
      <c r="AE9" s="241"/>
      <c r="AF9" s="242"/>
      <c r="AG9" s="208" t="s">
        <v>228</v>
      </c>
      <c r="AH9" s="209"/>
      <c r="AI9" s="209"/>
      <c r="AJ9" s="209"/>
      <c r="AK9" s="209"/>
      <c r="AL9" s="209"/>
      <c r="AM9" s="209"/>
      <c r="AN9" s="209"/>
      <c r="AO9" s="209"/>
      <c r="AP9" s="209"/>
      <c r="AQ9" s="209"/>
      <c r="AR9" s="209"/>
      <c r="AS9" s="209"/>
      <c r="AT9" s="209"/>
      <c r="AU9" s="210" t="s">
        <v>226</v>
      </c>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1"/>
    </row>
    <row r="10" spans="1:150" ht="21.95" customHeight="1" x14ac:dyDescent="0.2">
      <c r="A10" s="136"/>
      <c r="B10" s="117"/>
      <c r="C10" s="136"/>
      <c r="D10" s="136"/>
      <c r="E10" s="117"/>
      <c r="F10" s="123"/>
      <c r="G10" s="121"/>
      <c r="H10" s="121"/>
      <c r="I10" s="121"/>
      <c r="J10" s="122"/>
      <c r="K10" s="123"/>
      <c r="L10" s="122"/>
      <c r="M10" s="225"/>
      <c r="N10" s="226"/>
      <c r="O10" s="227"/>
      <c r="P10" s="231"/>
      <c r="Q10" s="232"/>
      <c r="R10" s="232"/>
      <c r="S10" s="232"/>
      <c r="T10" s="233"/>
      <c r="U10" s="124"/>
      <c r="V10" s="125"/>
      <c r="W10" s="237"/>
      <c r="X10" s="238"/>
      <c r="Y10" s="238"/>
      <c r="Z10" s="239"/>
      <c r="AA10" s="243"/>
      <c r="AB10" s="244"/>
      <c r="AC10" s="244"/>
      <c r="AD10" s="244"/>
      <c r="AE10" s="244"/>
      <c r="AF10" s="245"/>
      <c r="AG10" s="55"/>
      <c r="AH10" s="214" t="s">
        <v>291</v>
      </c>
      <c r="AI10" s="215"/>
      <c r="AJ10" s="215"/>
      <c r="AK10" s="215"/>
      <c r="AL10" s="216"/>
      <c r="AM10" s="217" t="s">
        <v>234</v>
      </c>
      <c r="AN10" s="218"/>
      <c r="AO10" s="218"/>
      <c r="AP10" s="218"/>
      <c r="AQ10" s="219"/>
      <c r="AR10" s="251" t="s">
        <v>235</v>
      </c>
      <c r="AS10" s="252"/>
      <c r="AT10" s="253"/>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3"/>
      <c r="CJ10" s="250" t="s">
        <v>841</v>
      </c>
      <c r="CK10" s="250"/>
      <c r="CL10" s="165" t="s">
        <v>838</v>
      </c>
      <c r="CM10" s="250" t="s">
        <v>842</v>
      </c>
      <c r="CN10" s="250"/>
      <c r="CO10" s="250" t="s">
        <v>844</v>
      </c>
      <c r="CP10" s="250"/>
      <c r="CQ10" s="250"/>
      <c r="CR10" s="250" t="s">
        <v>850</v>
      </c>
      <c r="CS10" s="250"/>
      <c r="CT10" s="250" t="s">
        <v>855</v>
      </c>
      <c r="CU10" s="250"/>
      <c r="CV10" s="250" t="s">
        <v>856</v>
      </c>
      <c r="CW10" s="250"/>
      <c r="CX10" s="250" t="s">
        <v>858</v>
      </c>
      <c r="CY10" s="250"/>
      <c r="CZ10" s="250" t="s">
        <v>925</v>
      </c>
      <c r="DA10" s="250"/>
      <c r="DB10" s="250" t="s">
        <v>923</v>
      </c>
      <c r="DC10" s="250"/>
      <c r="DD10" s="166" t="s">
        <v>926</v>
      </c>
      <c r="DQ10" s="250" t="s">
        <v>930</v>
      </c>
      <c r="DR10" s="250"/>
      <c r="DS10" s="250"/>
      <c r="DT10" s="250"/>
      <c r="DU10" s="250"/>
      <c r="DV10" s="250"/>
      <c r="DW10" s="250"/>
      <c r="DX10" s="250"/>
    </row>
    <row r="11" spans="1:150" ht="132" customHeight="1" x14ac:dyDescent="0.2">
      <c r="A11" s="137" t="s">
        <v>284</v>
      </c>
      <c r="B11" s="118" t="s">
        <v>287</v>
      </c>
      <c r="C11" s="137" t="s">
        <v>288</v>
      </c>
      <c r="D11" s="137" t="s">
        <v>289</v>
      </c>
      <c r="E11" s="118" t="s">
        <v>290</v>
      </c>
      <c r="F11" s="109" t="s">
        <v>302</v>
      </c>
      <c r="G11" s="164" t="s">
        <v>843</v>
      </c>
      <c r="H11" s="164" t="s">
        <v>896</v>
      </c>
      <c r="I11" s="126" t="s">
        <v>292</v>
      </c>
      <c r="J11" s="109" t="s">
        <v>220</v>
      </c>
      <c r="K11" s="109" t="s">
        <v>303</v>
      </c>
      <c r="L11" s="109" t="s">
        <v>293</v>
      </c>
      <c r="M11" s="45" t="s">
        <v>221</v>
      </c>
      <c r="N11" s="45" t="s">
        <v>222</v>
      </c>
      <c r="O11" s="48" t="s">
        <v>294</v>
      </c>
      <c r="P11" s="45" t="s">
        <v>285</v>
      </c>
      <c r="Q11" s="45" t="s">
        <v>295</v>
      </c>
      <c r="R11" s="45" t="s">
        <v>237</v>
      </c>
      <c r="S11" s="45" t="s">
        <v>815</v>
      </c>
      <c r="T11" s="45" t="s">
        <v>296</v>
      </c>
      <c r="U11" s="52" t="s">
        <v>297</v>
      </c>
      <c r="V11" s="52" t="s">
        <v>304</v>
      </c>
      <c r="W11" s="52" t="s">
        <v>298</v>
      </c>
      <c r="X11" s="52" t="s">
        <v>305</v>
      </c>
      <c r="Y11" s="53" t="s">
        <v>299</v>
      </c>
      <c r="Z11" s="53" t="s">
        <v>238</v>
      </c>
      <c r="AA11" s="49" t="s">
        <v>300</v>
      </c>
      <c r="AB11" s="52" t="s">
        <v>306</v>
      </c>
      <c r="AC11" s="49" t="s">
        <v>307</v>
      </c>
      <c r="AD11" s="52" t="s">
        <v>308</v>
      </c>
      <c r="AE11" s="48" t="s">
        <v>301</v>
      </c>
      <c r="AF11" s="48" t="s">
        <v>238</v>
      </c>
      <c r="AG11" s="45" t="s">
        <v>239</v>
      </c>
      <c r="AH11" s="48" t="s">
        <v>309</v>
      </c>
      <c r="AI11" s="48" t="s">
        <v>314</v>
      </c>
      <c r="AJ11" s="48" t="s">
        <v>310</v>
      </c>
      <c r="AK11" s="48" t="s">
        <v>311</v>
      </c>
      <c r="AL11" s="48" t="s">
        <v>312</v>
      </c>
      <c r="AM11" s="45" t="s">
        <v>313</v>
      </c>
      <c r="AN11" s="45" t="s">
        <v>315</v>
      </c>
      <c r="AO11" s="45" t="s">
        <v>316</v>
      </c>
      <c r="AP11" s="45" t="s">
        <v>317</v>
      </c>
      <c r="AQ11" s="45" t="s">
        <v>318</v>
      </c>
      <c r="AR11" s="48" t="s">
        <v>319</v>
      </c>
      <c r="AS11" s="48" t="s">
        <v>320</v>
      </c>
      <c r="AT11" s="48" t="s">
        <v>321</v>
      </c>
      <c r="AU11" s="127" t="s">
        <v>240</v>
      </c>
      <c r="AV11" s="64" t="s">
        <v>241</v>
      </c>
      <c r="AW11" s="61" t="s">
        <v>227</v>
      </c>
      <c r="AX11" s="48" t="s">
        <v>240</v>
      </c>
      <c r="AY11" s="62" t="s">
        <v>241</v>
      </c>
      <c r="AZ11" s="60" t="s">
        <v>227</v>
      </c>
      <c r="BA11" s="45" t="s">
        <v>240</v>
      </c>
      <c r="BB11" s="64" t="s">
        <v>241</v>
      </c>
      <c r="BC11" s="61" t="s">
        <v>227</v>
      </c>
      <c r="BD11" s="48" t="s">
        <v>240</v>
      </c>
      <c r="BE11" s="62" t="s">
        <v>241</v>
      </c>
      <c r="BF11" s="60" t="s">
        <v>227</v>
      </c>
      <c r="BG11" s="45" t="s">
        <v>240</v>
      </c>
      <c r="BH11" s="64" t="s">
        <v>241</v>
      </c>
      <c r="BI11" s="61" t="s">
        <v>227</v>
      </c>
      <c r="BJ11" s="48" t="s">
        <v>240</v>
      </c>
      <c r="BK11" s="62" t="s">
        <v>241</v>
      </c>
      <c r="BL11" s="60" t="s">
        <v>227</v>
      </c>
      <c r="BM11" s="45" t="s">
        <v>240</v>
      </c>
      <c r="BN11" s="64" t="s">
        <v>241</v>
      </c>
      <c r="BO11" s="61" t="s">
        <v>227</v>
      </c>
      <c r="BP11" s="48" t="s">
        <v>240</v>
      </c>
      <c r="BQ11" s="62" t="s">
        <v>241</v>
      </c>
      <c r="BR11" s="60" t="s">
        <v>227</v>
      </c>
      <c r="BS11" s="45" t="s">
        <v>240</v>
      </c>
      <c r="BT11" s="64" t="s">
        <v>241</v>
      </c>
      <c r="BU11" s="61" t="s">
        <v>227</v>
      </c>
      <c r="BV11" s="48" t="s">
        <v>240</v>
      </c>
      <c r="BW11" s="62" t="s">
        <v>241</v>
      </c>
      <c r="BX11" s="60" t="s">
        <v>227</v>
      </c>
      <c r="BY11" s="45" t="s">
        <v>240</v>
      </c>
      <c r="BZ11" s="64" t="s">
        <v>241</v>
      </c>
      <c r="CA11" s="61" t="s">
        <v>227</v>
      </c>
      <c r="CB11" s="48" t="s">
        <v>240</v>
      </c>
      <c r="CC11" s="64" t="s">
        <v>241</v>
      </c>
      <c r="CD11" s="63" t="s">
        <v>227</v>
      </c>
      <c r="CE11" s="2" t="s">
        <v>264</v>
      </c>
      <c r="CF11" s="2" t="s">
        <v>646</v>
      </c>
      <c r="CG11" s="60" t="s">
        <v>818</v>
      </c>
      <c r="CH11" s="60" t="s">
        <v>921</v>
      </c>
      <c r="CI11" s="48" t="s">
        <v>922</v>
      </c>
      <c r="CJ11" s="48" t="s">
        <v>837</v>
      </c>
      <c r="CK11" s="48" t="s">
        <v>822</v>
      </c>
      <c r="CL11" s="163" t="s">
        <v>839</v>
      </c>
      <c r="CM11" s="48" t="s">
        <v>842</v>
      </c>
      <c r="CN11" s="48" t="s">
        <v>822</v>
      </c>
      <c r="CO11" s="48" t="s">
        <v>842</v>
      </c>
      <c r="CP11" s="48" t="s">
        <v>822</v>
      </c>
      <c r="CQ11" s="48" t="s">
        <v>986</v>
      </c>
      <c r="CR11" s="48" t="s">
        <v>851</v>
      </c>
      <c r="CS11" s="48" t="s">
        <v>822</v>
      </c>
      <c r="CT11" s="48" t="s">
        <v>854</v>
      </c>
      <c r="CU11" s="48" t="s">
        <v>822</v>
      </c>
      <c r="CV11" s="48" t="s">
        <v>857</v>
      </c>
      <c r="CW11" s="48" t="s">
        <v>822</v>
      </c>
      <c r="CX11" s="48" t="s">
        <v>876</v>
      </c>
      <c r="CY11" s="48" t="s">
        <v>822</v>
      </c>
      <c r="CZ11" s="48" t="s">
        <v>876</v>
      </c>
      <c r="DA11" s="48" t="s">
        <v>822</v>
      </c>
      <c r="DB11" s="48" t="s">
        <v>876</v>
      </c>
      <c r="DC11" s="48" t="s">
        <v>822</v>
      </c>
      <c r="DD11" s="48" t="s">
        <v>927</v>
      </c>
      <c r="DF11" s="167" t="s">
        <v>929</v>
      </c>
      <c r="DG11" s="250" t="s">
        <v>928</v>
      </c>
      <c r="DH11" s="250"/>
      <c r="DI11" s="250"/>
      <c r="DJ11" s="250"/>
      <c r="DK11" s="250"/>
      <c r="DL11" s="250"/>
      <c r="DM11" s="250"/>
      <c r="DN11" s="167" t="s">
        <v>929</v>
      </c>
      <c r="DO11" s="167" t="s">
        <v>929</v>
      </c>
      <c r="DQ11" s="167" t="s">
        <v>931</v>
      </c>
      <c r="DR11" s="167" t="s">
        <v>932</v>
      </c>
      <c r="DS11" s="167" t="s">
        <v>933</v>
      </c>
      <c r="DT11" s="167" t="s">
        <v>934</v>
      </c>
      <c r="DU11" s="167" t="s">
        <v>935</v>
      </c>
      <c r="DV11" s="167" t="s">
        <v>987</v>
      </c>
      <c r="DW11" s="167" t="s">
        <v>936</v>
      </c>
      <c r="DX11" s="167" t="s">
        <v>937</v>
      </c>
      <c r="DY11" s="167" t="s">
        <v>938</v>
      </c>
      <c r="DZ11" s="167" t="s">
        <v>939</v>
      </c>
      <c r="EA11" s="167" t="s">
        <v>940</v>
      </c>
      <c r="EB11" s="167" t="s">
        <v>941</v>
      </c>
      <c r="EC11" s="167" t="s">
        <v>942</v>
      </c>
      <c r="ED11" s="167" t="s">
        <v>943</v>
      </c>
      <c r="EE11" s="167" t="s">
        <v>944</v>
      </c>
      <c r="EF11" s="167" t="s">
        <v>945</v>
      </c>
      <c r="EG11" s="167" t="s">
        <v>943</v>
      </c>
      <c r="EH11" s="257" t="s">
        <v>946</v>
      </c>
      <c r="EI11" s="257"/>
      <c r="EJ11" s="257"/>
      <c r="EK11" s="257"/>
      <c r="EL11" s="257"/>
      <c r="EM11" s="257"/>
      <c r="EN11" s="257"/>
      <c r="EO11" s="257"/>
      <c r="EP11" s="257"/>
      <c r="EQ11" s="257"/>
      <c r="ER11" s="257"/>
      <c r="ES11" s="257"/>
      <c r="ET11" s="257"/>
    </row>
    <row r="12" spans="1:150" ht="399.95" customHeight="1" x14ac:dyDescent="0.2">
      <c r="A12" s="171" t="s">
        <v>274</v>
      </c>
      <c r="B12" s="171" t="s">
        <v>633</v>
      </c>
      <c r="C12" s="172" t="s">
        <v>634</v>
      </c>
      <c r="D12" s="171" t="s">
        <v>800</v>
      </c>
      <c r="E12" s="173" t="s">
        <v>635</v>
      </c>
      <c r="F12" s="172" t="s">
        <v>636</v>
      </c>
      <c r="G12" s="173">
        <v>113</v>
      </c>
      <c r="H12" s="173" t="s">
        <v>898</v>
      </c>
      <c r="I12" s="174" t="s">
        <v>637</v>
      </c>
      <c r="J12" s="171" t="s">
        <v>63</v>
      </c>
      <c r="K12" s="171" t="s">
        <v>365</v>
      </c>
      <c r="L12" s="171" t="s">
        <v>78</v>
      </c>
      <c r="M12" s="172" t="s">
        <v>638</v>
      </c>
      <c r="N12" s="172" t="s">
        <v>403</v>
      </c>
      <c r="O12" s="172" t="s">
        <v>404</v>
      </c>
      <c r="P12" s="172" t="s">
        <v>366</v>
      </c>
      <c r="Q12" s="172" t="s">
        <v>338</v>
      </c>
      <c r="R12" s="172" t="s">
        <v>367</v>
      </c>
      <c r="S12" s="172" t="s">
        <v>816</v>
      </c>
      <c r="T12" s="177" t="s">
        <v>361</v>
      </c>
      <c r="U12" s="175" t="s">
        <v>324</v>
      </c>
      <c r="V12" s="176">
        <v>0.2</v>
      </c>
      <c r="W12" s="175" t="s">
        <v>77</v>
      </c>
      <c r="X12" s="176">
        <v>0.8</v>
      </c>
      <c r="Y12" s="67" t="s">
        <v>272</v>
      </c>
      <c r="Z12" s="172" t="s">
        <v>405</v>
      </c>
      <c r="AA12" s="175" t="s">
        <v>324</v>
      </c>
      <c r="AB12" s="178">
        <v>2.6138246399999999E-3</v>
      </c>
      <c r="AC12" s="175" t="s">
        <v>77</v>
      </c>
      <c r="AD12" s="178">
        <v>0.8</v>
      </c>
      <c r="AE12" s="67" t="s">
        <v>272</v>
      </c>
      <c r="AF12" s="172" t="s">
        <v>406</v>
      </c>
      <c r="AG12" s="171" t="s">
        <v>364</v>
      </c>
      <c r="AH12" s="183" t="s">
        <v>339</v>
      </c>
      <c r="AI12" s="183" t="s">
        <v>339</v>
      </c>
      <c r="AJ12" s="183" t="s">
        <v>339</v>
      </c>
      <c r="AK12" s="183" t="s">
        <v>339</v>
      </c>
      <c r="AL12" s="183" t="s">
        <v>339</v>
      </c>
      <c r="AM12" s="192" t="s">
        <v>947</v>
      </c>
      <c r="AN12" s="183" t="s">
        <v>639</v>
      </c>
      <c r="AO12" s="183" t="s">
        <v>640</v>
      </c>
      <c r="AP12" s="183" t="s">
        <v>641</v>
      </c>
      <c r="AQ12" s="183" t="s">
        <v>642</v>
      </c>
      <c r="AR12" s="172" t="s">
        <v>643</v>
      </c>
      <c r="AS12" s="172" t="s">
        <v>801</v>
      </c>
      <c r="AT12" s="172" t="s">
        <v>644</v>
      </c>
      <c r="AU12" s="184">
        <v>43353</v>
      </c>
      <c r="AV12" s="185" t="s">
        <v>341</v>
      </c>
      <c r="AW12" s="186" t="s">
        <v>402</v>
      </c>
      <c r="AX12" s="187">
        <v>43593</v>
      </c>
      <c r="AY12" s="188" t="s">
        <v>341</v>
      </c>
      <c r="AZ12" s="189" t="s">
        <v>407</v>
      </c>
      <c r="BA12" s="187">
        <v>43763</v>
      </c>
      <c r="BB12" s="185" t="s">
        <v>369</v>
      </c>
      <c r="BC12" s="186" t="s">
        <v>408</v>
      </c>
      <c r="BD12" s="187">
        <v>43895</v>
      </c>
      <c r="BE12" s="188" t="s">
        <v>409</v>
      </c>
      <c r="BF12" s="189" t="s">
        <v>410</v>
      </c>
      <c r="BG12" s="187">
        <v>44074</v>
      </c>
      <c r="BH12" s="185" t="s">
        <v>352</v>
      </c>
      <c r="BI12" s="186" t="s">
        <v>411</v>
      </c>
      <c r="BJ12" s="187">
        <v>44167</v>
      </c>
      <c r="BK12" s="188" t="s">
        <v>384</v>
      </c>
      <c r="BL12" s="189" t="s">
        <v>412</v>
      </c>
      <c r="BM12" s="187">
        <v>44245</v>
      </c>
      <c r="BN12" s="185" t="s">
        <v>371</v>
      </c>
      <c r="BO12" s="186" t="s">
        <v>413</v>
      </c>
      <c r="BP12" s="187">
        <v>44293</v>
      </c>
      <c r="BQ12" s="188" t="s">
        <v>369</v>
      </c>
      <c r="BR12" s="189" t="s">
        <v>414</v>
      </c>
      <c r="BS12" s="187">
        <v>44532</v>
      </c>
      <c r="BT12" s="185" t="s">
        <v>415</v>
      </c>
      <c r="BU12" s="186" t="s">
        <v>416</v>
      </c>
      <c r="BV12" s="187">
        <v>44748</v>
      </c>
      <c r="BW12" s="188" t="s">
        <v>384</v>
      </c>
      <c r="BX12" s="189" t="s">
        <v>624</v>
      </c>
      <c r="BY12" s="187">
        <v>44897</v>
      </c>
      <c r="BZ12" s="185" t="s">
        <v>370</v>
      </c>
      <c r="CA12" s="186" t="s">
        <v>645</v>
      </c>
      <c r="CB12" s="187" t="s">
        <v>355</v>
      </c>
      <c r="CC12" s="188" t="s">
        <v>356</v>
      </c>
      <c r="CD12" s="190" t="s">
        <v>355</v>
      </c>
      <c r="CE12" s="191" t="str">
        <f>VLOOKUP(A12,Datos!$C$2:$AJ$25,34,0)</f>
        <v>Oficina de Control Disciplinario Interno</v>
      </c>
      <c r="CF12" s="147">
        <f>COUNTBLANK(A12:CD12)</f>
        <v>2</v>
      </c>
      <c r="CG12" s="194" t="s">
        <v>824</v>
      </c>
      <c r="CH12" s="193" t="s">
        <v>924</v>
      </c>
      <c r="CI12" s="51" t="s">
        <v>889</v>
      </c>
      <c r="CJ12" s="51" t="s">
        <v>825</v>
      </c>
      <c r="CK12" s="51" t="s">
        <v>826</v>
      </c>
      <c r="CL12" s="51" t="s">
        <v>823</v>
      </c>
      <c r="CM12" s="51" t="s">
        <v>823</v>
      </c>
      <c r="CN12" s="51" t="s">
        <v>840</v>
      </c>
      <c r="CO12" s="51" t="s">
        <v>823</v>
      </c>
      <c r="CP12" s="51" t="s">
        <v>846</v>
      </c>
      <c r="CQ12" s="51"/>
      <c r="CR12" s="51" t="s">
        <v>845</v>
      </c>
      <c r="CS12" s="51" t="s">
        <v>852</v>
      </c>
      <c r="CT12" s="51" t="s">
        <v>845</v>
      </c>
      <c r="CU12" s="51" t="s">
        <v>845</v>
      </c>
      <c r="CV12" s="51" t="s">
        <v>845</v>
      </c>
      <c r="CW12" s="51" t="s">
        <v>845</v>
      </c>
      <c r="CX12" s="51" t="s">
        <v>874</v>
      </c>
      <c r="CY12" s="51" t="s">
        <v>845</v>
      </c>
      <c r="CZ12" s="51"/>
      <c r="DA12" s="51"/>
      <c r="DB12" s="51"/>
      <c r="DC12" s="51"/>
      <c r="DD12" s="51" t="s">
        <v>845</v>
      </c>
      <c r="DF12" s="169" t="str">
        <f>J12</f>
        <v>Corrupción</v>
      </c>
      <c r="DG12" s="254" t="str">
        <f>I12</f>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v>
      </c>
      <c r="DH12" s="254"/>
      <c r="DI12" s="254"/>
      <c r="DJ12" s="254"/>
      <c r="DK12" s="254"/>
      <c r="DL12" s="254"/>
      <c r="DM12" s="254"/>
      <c r="DN12" s="169" t="str">
        <f>Y12</f>
        <v>Alto</v>
      </c>
      <c r="DO12" s="169" t="str">
        <f t="shared" ref="DO12:DO27" si="0">AE12</f>
        <v>Alto</v>
      </c>
      <c r="DQ12" s="163" t="e">
        <f>SUM(LEN(#REF!)-LEN(SUBSTITUTE(#REF!,"- Preventivo","")))/LEN("- Preventivo")</f>
        <v>#REF!</v>
      </c>
      <c r="DR12" s="163" t="e">
        <f>SUMIFS($DQ$12:$DQ$31,$A$12:$A$31,A12)</f>
        <v>#REF!</v>
      </c>
      <c r="DS12" s="163" t="e">
        <f>SUM(LEN(#REF!)-LEN(SUBSTITUTE(#REF!,"- Detectivo","")))/LEN("- Detectivo")</f>
        <v>#REF!</v>
      </c>
      <c r="DT12" s="163" t="e">
        <f>SUMIFS($DS$12:$DS$31,$A$12:$A$31,A12)</f>
        <v>#REF!</v>
      </c>
      <c r="DU12" s="163" t="e">
        <f>SUM(LEN(#REF!)-LEN(SUBSTITUTE(#REF!,"- Correctivo","")))/LEN("- Correctivo")</f>
        <v>#REF!</v>
      </c>
      <c r="DV12" s="163" t="e">
        <f>SUMIFS($DU$12:$DU$31,$A$12:$A$31,A12)</f>
        <v>#REF!</v>
      </c>
      <c r="DW12" s="163" t="e">
        <f t="shared" ref="DW12:DW27" si="1">DQ12+DS12+DU12</f>
        <v>#REF!</v>
      </c>
      <c r="DX12" s="163" t="e">
        <f>SUMIFS($DW$12:$DW$31,$A$12:$A$31,A12)</f>
        <v>#REF!</v>
      </c>
      <c r="DY12" s="163" t="e">
        <f>SUM(LEN(#REF!)-LEN(SUBSTITUTE(#REF!,"- Documentado","")))/LEN("- Documentado")</f>
        <v>#REF!</v>
      </c>
      <c r="DZ12" s="163" t="e">
        <f>SUM(LEN(#REF!)-LEN(SUBSTITUTE(#REF!,"- Documentado","")))/LEN("- Documentado")</f>
        <v>#REF!</v>
      </c>
      <c r="EA12" s="163" t="e">
        <f>SUMIFS($DY$12:$DY$31,$A$12:$A$31,A12)+SUMIFS($DZ$12:$DZ$31,$A$12:$A$31,A12)</f>
        <v>#REF!</v>
      </c>
      <c r="EB12" s="163" t="e">
        <f>SUM(LEN(#REF!)-LEN(SUBSTITUTE(#REF!,"- Continua","")))/LEN("- Continua")</f>
        <v>#REF!</v>
      </c>
      <c r="EC12" s="163" t="e">
        <f>SUM(LEN(#REF!)-LEN(SUBSTITUTE(#REF!,"- Continua","")))/LEN("- Continua")</f>
        <v>#REF!</v>
      </c>
      <c r="ED12" s="163" t="e">
        <f>SUMIFS($EB$12:$EB$31,$A$12:$A$31,A12)+SUMIFS($EC$12:$EC$31,$A$12:$A$31,A12)</f>
        <v>#REF!</v>
      </c>
      <c r="EE12" s="163" t="e">
        <f>SUM(LEN(#REF!)-LEN(SUBSTITUTE(#REF!,"- Con registro","")))/LEN("- Con registro")</f>
        <v>#REF!</v>
      </c>
      <c r="EF12" s="163" t="e">
        <f>SUM(LEN(#REF!)-LEN(SUBSTITUTE(#REF!,"- Con registro","")))/LEN("- Con registro")</f>
        <v>#REF!</v>
      </c>
      <c r="EG12" s="163" t="e">
        <f>SUMIFS($EE$12:$EE$31,$A$12:$A$31,A12)+SUMIFS($EF$12:$EF$31,$A$12:$A$31,A12)</f>
        <v>#REF!</v>
      </c>
      <c r="EH12" s="168" t="e">
        <f t="shared" ref="EH12:EH27" si="2">CONCATENATE("El proceso estableció ",DX12," controles frente a los riesgos identificados, de los cuales:
")</f>
        <v>#REF!</v>
      </c>
      <c r="EI12" s="168" t="e">
        <f t="shared" ref="EI12:EI27" si="3">CONCATENATE("- ",DR12," son preventivos, ",DT12," detectivos y ",DV12," correctivos.
")</f>
        <v>#REF!</v>
      </c>
      <c r="EJ12" s="168" t="e">
        <f t="shared" ref="EJ12:EJ27" si="4">CONCATENATE("- ",EA12," están documentados, ",ED12," se aplican continuamente de acuerdo con la periodicidad establecida y en ",EG12," se deja registro de la aplicación.")</f>
        <v>#REF!</v>
      </c>
      <c r="EK12" s="256" t="e">
        <f t="shared" ref="EK12:EK27" si="5">CONCATENATE(EH12,EI12,EJ12)</f>
        <v>#REF!</v>
      </c>
      <c r="EL12" s="256"/>
      <c r="EM12" s="256"/>
      <c r="EN12" s="256"/>
      <c r="EO12" s="256"/>
      <c r="EP12" s="256"/>
      <c r="EQ12" s="256"/>
      <c r="ER12" s="256"/>
      <c r="ES12" s="256"/>
      <c r="ET12" s="256"/>
    </row>
    <row r="13" spans="1:150" ht="399.95" customHeight="1" x14ac:dyDescent="0.2">
      <c r="A13" s="171" t="s">
        <v>275</v>
      </c>
      <c r="B13" s="171" t="s">
        <v>647</v>
      </c>
      <c r="C13" s="172" t="s">
        <v>648</v>
      </c>
      <c r="D13" s="171" t="s">
        <v>174</v>
      </c>
      <c r="E13" s="173" t="s">
        <v>635</v>
      </c>
      <c r="F13" s="172" t="s">
        <v>649</v>
      </c>
      <c r="G13" s="173">
        <v>119</v>
      </c>
      <c r="H13" s="173" t="s">
        <v>899</v>
      </c>
      <c r="I13" s="174" t="s">
        <v>423</v>
      </c>
      <c r="J13" s="171" t="s">
        <v>63</v>
      </c>
      <c r="K13" s="171" t="s">
        <v>365</v>
      </c>
      <c r="L13" s="171" t="s">
        <v>78</v>
      </c>
      <c r="M13" s="172" t="s">
        <v>424</v>
      </c>
      <c r="N13" s="172" t="s">
        <v>422</v>
      </c>
      <c r="O13" s="172" t="s">
        <v>425</v>
      </c>
      <c r="P13" s="172" t="s">
        <v>366</v>
      </c>
      <c r="Q13" s="172" t="s">
        <v>338</v>
      </c>
      <c r="R13" s="172" t="s">
        <v>367</v>
      </c>
      <c r="S13" s="172" t="s">
        <v>816</v>
      </c>
      <c r="T13" s="172" t="s">
        <v>361</v>
      </c>
      <c r="U13" s="175" t="s">
        <v>324</v>
      </c>
      <c r="V13" s="176">
        <v>0.2</v>
      </c>
      <c r="W13" s="175" t="s">
        <v>77</v>
      </c>
      <c r="X13" s="176">
        <v>0.8</v>
      </c>
      <c r="Y13" s="67" t="s">
        <v>272</v>
      </c>
      <c r="Z13" s="172" t="s">
        <v>405</v>
      </c>
      <c r="AA13" s="175" t="s">
        <v>324</v>
      </c>
      <c r="AB13" s="178">
        <v>7.1999999999999995E-2</v>
      </c>
      <c r="AC13" s="175" t="s">
        <v>77</v>
      </c>
      <c r="AD13" s="178">
        <v>0.8</v>
      </c>
      <c r="AE13" s="67" t="s">
        <v>272</v>
      </c>
      <c r="AF13" s="172" t="s">
        <v>406</v>
      </c>
      <c r="AG13" s="171" t="s">
        <v>364</v>
      </c>
      <c r="AH13" s="183" t="s">
        <v>339</v>
      </c>
      <c r="AI13" s="183" t="s">
        <v>339</v>
      </c>
      <c r="AJ13" s="183" t="s">
        <v>339</v>
      </c>
      <c r="AK13" s="183" t="s">
        <v>339</v>
      </c>
      <c r="AL13" s="183" t="s">
        <v>339</v>
      </c>
      <c r="AM13" s="192" t="s">
        <v>948</v>
      </c>
      <c r="AN13" s="183" t="s">
        <v>426</v>
      </c>
      <c r="AO13" s="183" t="s">
        <v>650</v>
      </c>
      <c r="AP13" s="183" t="s">
        <v>798</v>
      </c>
      <c r="AQ13" s="183" t="s">
        <v>799</v>
      </c>
      <c r="AR13" s="172" t="s">
        <v>427</v>
      </c>
      <c r="AS13" s="172" t="s">
        <v>428</v>
      </c>
      <c r="AT13" s="172" t="s">
        <v>429</v>
      </c>
      <c r="AU13" s="184">
        <v>43496</v>
      </c>
      <c r="AV13" s="185" t="s">
        <v>341</v>
      </c>
      <c r="AW13" s="186" t="s">
        <v>430</v>
      </c>
      <c r="AX13" s="187">
        <v>43594</v>
      </c>
      <c r="AY13" s="188" t="s">
        <v>341</v>
      </c>
      <c r="AZ13" s="189" t="s">
        <v>431</v>
      </c>
      <c r="BA13" s="187">
        <v>43902</v>
      </c>
      <c r="BB13" s="185" t="s">
        <v>409</v>
      </c>
      <c r="BC13" s="186" t="s">
        <v>432</v>
      </c>
      <c r="BD13" s="187">
        <v>44075</v>
      </c>
      <c r="BE13" s="188" t="s">
        <v>352</v>
      </c>
      <c r="BF13" s="189" t="s">
        <v>433</v>
      </c>
      <c r="BG13" s="187">
        <v>44167</v>
      </c>
      <c r="BH13" s="185" t="s">
        <v>384</v>
      </c>
      <c r="BI13" s="186" t="s">
        <v>434</v>
      </c>
      <c r="BJ13" s="187">
        <v>44246</v>
      </c>
      <c r="BK13" s="188" t="s">
        <v>371</v>
      </c>
      <c r="BL13" s="189" t="s">
        <v>435</v>
      </c>
      <c r="BM13" s="187">
        <v>44533</v>
      </c>
      <c r="BN13" s="185" t="s">
        <v>371</v>
      </c>
      <c r="BO13" s="186" t="s">
        <v>436</v>
      </c>
      <c r="BP13" s="187">
        <v>44904</v>
      </c>
      <c r="BQ13" s="188" t="s">
        <v>370</v>
      </c>
      <c r="BR13" s="189" t="s">
        <v>988</v>
      </c>
      <c r="BS13" s="187" t="s">
        <v>355</v>
      </c>
      <c r="BT13" s="185" t="s">
        <v>356</v>
      </c>
      <c r="BU13" s="186" t="s">
        <v>355</v>
      </c>
      <c r="BV13" s="187" t="s">
        <v>355</v>
      </c>
      <c r="BW13" s="188" t="s">
        <v>356</v>
      </c>
      <c r="BX13" s="189" t="s">
        <v>355</v>
      </c>
      <c r="BY13" s="187" t="s">
        <v>355</v>
      </c>
      <c r="BZ13" s="185" t="s">
        <v>356</v>
      </c>
      <c r="CA13" s="186" t="s">
        <v>355</v>
      </c>
      <c r="CB13" s="187" t="s">
        <v>355</v>
      </c>
      <c r="CC13" s="188" t="s">
        <v>356</v>
      </c>
      <c r="CD13" s="190" t="s">
        <v>355</v>
      </c>
      <c r="CE13" s="191" t="str">
        <f>VLOOKUP(A13,Datos!$C$2:$AJ$25,34,0)</f>
        <v>Oficina de Control Interno</v>
      </c>
      <c r="CF13" s="147">
        <f>COUNTBLANK(A13:CD13)</f>
        <v>8</v>
      </c>
      <c r="CG13" s="194" t="s">
        <v>334</v>
      </c>
      <c r="CH13" s="193" t="s">
        <v>887</v>
      </c>
      <c r="CI13" s="51" t="s">
        <v>920</v>
      </c>
      <c r="CJ13" s="149" t="s">
        <v>827</v>
      </c>
      <c r="CK13" s="51" t="s">
        <v>845</v>
      </c>
      <c r="CL13" s="51" t="s">
        <v>823</v>
      </c>
      <c r="CM13" s="51" t="s">
        <v>823</v>
      </c>
      <c r="CN13" s="51" t="s">
        <v>840</v>
      </c>
      <c r="CO13" s="51" t="s">
        <v>823</v>
      </c>
      <c r="CP13" s="51" t="s">
        <v>845</v>
      </c>
      <c r="CQ13" s="51"/>
      <c r="CR13" s="51" t="s">
        <v>853</v>
      </c>
      <c r="CS13" s="51" t="s">
        <v>852</v>
      </c>
      <c r="CT13" s="51" t="s">
        <v>845</v>
      </c>
      <c r="CU13" s="51" t="s">
        <v>845</v>
      </c>
      <c r="CV13" s="51" t="s">
        <v>845</v>
      </c>
      <c r="CW13" s="51" t="s">
        <v>845</v>
      </c>
      <c r="CX13" s="51" t="s">
        <v>875</v>
      </c>
      <c r="CY13" s="51" t="s">
        <v>845</v>
      </c>
      <c r="CZ13" s="51" t="s">
        <v>845</v>
      </c>
      <c r="DA13" s="51" t="s">
        <v>845</v>
      </c>
      <c r="DB13" s="51" t="s">
        <v>845</v>
      </c>
      <c r="DC13" s="51" t="s">
        <v>845</v>
      </c>
      <c r="DD13" s="51" t="s">
        <v>845</v>
      </c>
      <c r="DF13" s="169" t="str">
        <f>J13</f>
        <v>Corrupción</v>
      </c>
      <c r="DG13" s="254" t="str">
        <f>I13</f>
        <v>Posibilidad de afectación reputacional por uso indebido de información privilegiada para beneficio propio o de un tercero, debido a debilidades en el proceder ético del auditor</v>
      </c>
      <c r="DH13" s="254"/>
      <c r="DI13" s="254"/>
      <c r="DJ13" s="254"/>
      <c r="DK13" s="254"/>
      <c r="DL13" s="254"/>
      <c r="DM13" s="254"/>
      <c r="DN13" s="169" t="str">
        <f>Y13</f>
        <v>Alto</v>
      </c>
      <c r="DO13" s="169" t="str">
        <f t="shared" si="0"/>
        <v>Alto</v>
      </c>
      <c r="DQ13" s="163" t="e">
        <f>SUM(LEN(#REF!)-LEN(SUBSTITUTE(#REF!,"- Preventivo","")))/LEN("- Preventivo")</f>
        <v>#REF!</v>
      </c>
      <c r="DR13" s="163" t="e">
        <f>SUMIFS($DQ$12:$DQ$31,$A$12:$A$31,A13)</f>
        <v>#REF!</v>
      </c>
      <c r="DS13" s="163" t="e">
        <f>SUM(LEN(#REF!)-LEN(SUBSTITUTE(#REF!,"- Detectivo","")))/LEN("- Detectivo")</f>
        <v>#REF!</v>
      </c>
      <c r="DT13" s="163" t="e">
        <f>SUMIFS($DS$12:$DS$31,$A$12:$A$31,A13)</f>
        <v>#REF!</v>
      </c>
      <c r="DU13" s="163" t="e">
        <f>SUM(LEN(#REF!)-LEN(SUBSTITUTE(#REF!,"- Correctivo","")))/LEN("- Correctivo")</f>
        <v>#REF!</v>
      </c>
      <c r="DV13" s="163" t="e">
        <f>SUMIFS($DU$12:$DU$31,$A$12:$A$31,A13)</f>
        <v>#REF!</v>
      </c>
      <c r="DW13" s="163" t="e">
        <f t="shared" si="1"/>
        <v>#REF!</v>
      </c>
      <c r="DX13" s="163" t="e">
        <f>SUMIFS($DW$12:$DW$31,$A$12:$A$31,A13)</f>
        <v>#REF!</v>
      </c>
      <c r="DY13" s="163" t="e">
        <f>SUM(LEN(#REF!)-LEN(SUBSTITUTE(#REF!,"- Documentado","")))/LEN("- Documentado")</f>
        <v>#REF!</v>
      </c>
      <c r="DZ13" s="163" t="e">
        <f>SUM(LEN(#REF!)-LEN(SUBSTITUTE(#REF!,"- Documentado","")))/LEN("- Documentado")</f>
        <v>#REF!</v>
      </c>
      <c r="EA13" s="163" t="e">
        <f>SUMIFS($DY$12:$DY$31,$A$12:$A$31,A13)+SUMIFS($DZ$12:$DZ$31,$A$12:$A$31,A13)</f>
        <v>#REF!</v>
      </c>
      <c r="EB13" s="163" t="e">
        <f>SUM(LEN(#REF!)-LEN(SUBSTITUTE(#REF!,"- Continua","")))/LEN("- Continua")</f>
        <v>#REF!</v>
      </c>
      <c r="EC13" s="163" t="e">
        <f>SUM(LEN(#REF!)-LEN(SUBSTITUTE(#REF!,"- Continua","")))/LEN("- Continua")</f>
        <v>#REF!</v>
      </c>
      <c r="ED13" s="163" t="e">
        <f>SUMIFS($EB$12:$EB$31,$A$12:$A$31,A13)+SUMIFS($EC$12:$EC$31,$A$12:$A$31,A13)</f>
        <v>#REF!</v>
      </c>
      <c r="EE13" s="163" t="e">
        <f>SUM(LEN(#REF!)-LEN(SUBSTITUTE(#REF!,"- Con registro","")))/LEN("- Con registro")</f>
        <v>#REF!</v>
      </c>
      <c r="EF13" s="163" t="e">
        <f>SUM(LEN(#REF!)-LEN(SUBSTITUTE(#REF!,"- Con registro","")))/LEN("- Con registro")</f>
        <v>#REF!</v>
      </c>
      <c r="EG13" s="163" t="e">
        <f>SUMIFS($EE$12:$EE$31,$A$12:$A$31,A13)+SUMIFS($EF$12:$EF$31,$A$12:$A$31,A13)</f>
        <v>#REF!</v>
      </c>
      <c r="EH13" s="168" t="e">
        <f t="shared" si="2"/>
        <v>#REF!</v>
      </c>
      <c r="EI13" s="168" t="e">
        <f t="shared" si="3"/>
        <v>#REF!</v>
      </c>
      <c r="EJ13" s="168" t="e">
        <f t="shared" si="4"/>
        <v>#REF!</v>
      </c>
      <c r="EK13" s="256" t="e">
        <f t="shared" si="5"/>
        <v>#REF!</v>
      </c>
      <c r="EL13" s="256"/>
      <c r="EM13" s="256"/>
      <c r="EN13" s="256"/>
      <c r="EO13" s="256"/>
      <c r="EP13" s="256"/>
      <c r="EQ13" s="256"/>
      <c r="ER13" s="256"/>
      <c r="ES13" s="256"/>
      <c r="ET13" s="256"/>
    </row>
    <row r="14" spans="1:150" ht="399.95" customHeight="1" x14ac:dyDescent="0.2">
      <c r="A14" s="171" t="s">
        <v>651</v>
      </c>
      <c r="B14" s="171" t="s">
        <v>652</v>
      </c>
      <c r="C14" s="172" t="s">
        <v>653</v>
      </c>
      <c r="D14" s="171" t="s">
        <v>812</v>
      </c>
      <c r="E14" s="173" t="s">
        <v>38</v>
      </c>
      <c r="F14" s="172" t="s">
        <v>654</v>
      </c>
      <c r="G14" s="173">
        <v>121</v>
      </c>
      <c r="H14" s="173" t="s">
        <v>900</v>
      </c>
      <c r="I14" s="174" t="s">
        <v>502</v>
      </c>
      <c r="J14" s="171" t="s">
        <v>63</v>
      </c>
      <c r="K14" s="171" t="s">
        <v>358</v>
      </c>
      <c r="L14" s="171" t="s">
        <v>52</v>
      </c>
      <c r="M14" s="172" t="s">
        <v>503</v>
      </c>
      <c r="N14" s="172" t="s">
        <v>504</v>
      </c>
      <c r="O14" s="172" t="s">
        <v>505</v>
      </c>
      <c r="P14" s="172" t="s">
        <v>366</v>
      </c>
      <c r="Q14" s="172" t="s">
        <v>338</v>
      </c>
      <c r="R14" s="172" t="s">
        <v>360</v>
      </c>
      <c r="S14" s="172" t="s">
        <v>816</v>
      </c>
      <c r="T14" s="172" t="s">
        <v>361</v>
      </c>
      <c r="U14" s="175" t="s">
        <v>324</v>
      </c>
      <c r="V14" s="176">
        <v>0.2</v>
      </c>
      <c r="W14" s="175" t="s">
        <v>51</v>
      </c>
      <c r="X14" s="176">
        <v>1</v>
      </c>
      <c r="Y14" s="67" t="s">
        <v>273</v>
      </c>
      <c r="Z14" s="172" t="s">
        <v>506</v>
      </c>
      <c r="AA14" s="175" t="s">
        <v>324</v>
      </c>
      <c r="AB14" s="178">
        <v>1.2700799999999998E-2</v>
      </c>
      <c r="AC14" s="175" t="s">
        <v>51</v>
      </c>
      <c r="AD14" s="178">
        <v>1</v>
      </c>
      <c r="AE14" s="67" t="s">
        <v>273</v>
      </c>
      <c r="AF14" s="172" t="s">
        <v>507</v>
      </c>
      <c r="AG14" s="171" t="s">
        <v>364</v>
      </c>
      <c r="AH14" s="183" t="s">
        <v>339</v>
      </c>
      <c r="AI14" s="183" t="s">
        <v>339</v>
      </c>
      <c r="AJ14" s="183" t="s">
        <v>339</v>
      </c>
      <c r="AK14" s="183" t="s">
        <v>339</v>
      </c>
      <c r="AL14" s="183" t="s">
        <v>339</v>
      </c>
      <c r="AM14" s="192" t="s">
        <v>953</v>
      </c>
      <c r="AN14" s="192" t="s">
        <v>949</v>
      </c>
      <c r="AO14" s="192" t="s">
        <v>950</v>
      </c>
      <c r="AP14" s="183" t="s">
        <v>951</v>
      </c>
      <c r="AQ14" s="183" t="s">
        <v>952</v>
      </c>
      <c r="AR14" s="172" t="s">
        <v>655</v>
      </c>
      <c r="AS14" s="172" t="s">
        <v>813</v>
      </c>
      <c r="AT14" s="172" t="s">
        <v>656</v>
      </c>
      <c r="AU14" s="184">
        <v>43496</v>
      </c>
      <c r="AV14" s="185" t="s">
        <v>417</v>
      </c>
      <c r="AW14" s="186" t="s">
        <v>500</v>
      </c>
      <c r="AX14" s="187">
        <v>43594</v>
      </c>
      <c r="AY14" s="188" t="s">
        <v>376</v>
      </c>
      <c r="AZ14" s="189" t="s">
        <v>508</v>
      </c>
      <c r="BA14" s="187">
        <v>43787</v>
      </c>
      <c r="BB14" s="185" t="s">
        <v>341</v>
      </c>
      <c r="BC14" s="186" t="s">
        <v>501</v>
      </c>
      <c r="BD14" s="187">
        <v>43916</v>
      </c>
      <c r="BE14" s="188" t="s">
        <v>341</v>
      </c>
      <c r="BF14" s="189" t="s">
        <v>657</v>
      </c>
      <c r="BG14" s="187">
        <v>44169</v>
      </c>
      <c r="BH14" s="185" t="s">
        <v>384</v>
      </c>
      <c r="BI14" s="186" t="s">
        <v>509</v>
      </c>
      <c r="BJ14" s="187">
        <v>44249</v>
      </c>
      <c r="BK14" s="188" t="s">
        <v>370</v>
      </c>
      <c r="BL14" s="189" t="s">
        <v>510</v>
      </c>
      <c r="BM14" s="187">
        <v>44448</v>
      </c>
      <c r="BN14" s="185" t="s">
        <v>384</v>
      </c>
      <c r="BO14" s="186" t="s">
        <v>511</v>
      </c>
      <c r="BP14" s="187">
        <v>44546</v>
      </c>
      <c r="BQ14" s="188" t="s">
        <v>341</v>
      </c>
      <c r="BR14" s="189" t="s">
        <v>512</v>
      </c>
      <c r="BS14" s="187">
        <v>44834</v>
      </c>
      <c r="BT14" s="185" t="s">
        <v>349</v>
      </c>
      <c r="BU14" s="186" t="s">
        <v>631</v>
      </c>
      <c r="BV14" s="187">
        <v>44897</v>
      </c>
      <c r="BW14" s="188" t="s">
        <v>371</v>
      </c>
      <c r="BX14" s="189" t="s">
        <v>658</v>
      </c>
      <c r="BY14" s="187">
        <v>44897</v>
      </c>
      <c r="BZ14" s="185" t="s">
        <v>371</v>
      </c>
      <c r="CA14" s="186" t="s">
        <v>659</v>
      </c>
      <c r="CB14" s="187" t="s">
        <v>355</v>
      </c>
      <c r="CC14" s="188" t="s">
        <v>356</v>
      </c>
      <c r="CD14" s="190" t="s">
        <v>355</v>
      </c>
      <c r="CE14" s="191" t="e">
        <f>VLOOKUP(A14,Datos!$C$2:$AJ$25,34,0)</f>
        <v>#N/A</v>
      </c>
      <c r="CF14" s="147">
        <f>COUNTBLANK(A14:CD14)</f>
        <v>2</v>
      </c>
      <c r="CG14" s="194" t="s">
        <v>252</v>
      </c>
      <c r="CH14" s="193" t="s">
        <v>894</v>
      </c>
      <c r="CI14" s="51" t="s">
        <v>895</v>
      </c>
      <c r="CJ14" s="51" t="s">
        <v>828</v>
      </c>
      <c r="CK14" s="51" t="s">
        <v>845</v>
      </c>
      <c r="CL14" s="51" t="s">
        <v>823</v>
      </c>
      <c r="CM14" s="51" t="s">
        <v>823</v>
      </c>
      <c r="CN14" s="51" t="s">
        <v>840</v>
      </c>
      <c r="CO14" s="51" t="s">
        <v>823</v>
      </c>
      <c r="CP14" s="51" t="s">
        <v>845</v>
      </c>
      <c r="CQ14" s="51"/>
      <c r="CR14" s="51" t="s">
        <v>845</v>
      </c>
      <c r="CS14" s="51" t="s">
        <v>852</v>
      </c>
      <c r="CT14" s="51" t="s">
        <v>845</v>
      </c>
      <c r="CU14" s="51" t="s">
        <v>845</v>
      </c>
      <c r="CV14" s="51" t="s">
        <v>845</v>
      </c>
      <c r="CW14" s="51" t="s">
        <v>845</v>
      </c>
      <c r="CX14" s="51" t="s">
        <v>859</v>
      </c>
      <c r="CY14" s="51" t="s">
        <v>845</v>
      </c>
      <c r="CZ14" s="51" t="s">
        <v>845</v>
      </c>
      <c r="DA14" s="51" t="s">
        <v>845</v>
      </c>
      <c r="DB14" s="51" t="s">
        <v>845</v>
      </c>
      <c r="DC14" s="51" t="s">
        <v>845</v>
      </c>
      <c r="DD14" s="51" t="s">
        <v>845</v>
      </c>
      <c r="DF14" s="169" t="str">
        <f>J14</f>
        <v>Corrupción</v>
      </c>
      <c r="DG14" s="254" t="str">
        <f>I14</f>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H14" s="254"/>
      <c r="DI14" s="254"/>
      <c r="DJ14" s="254"/>
      <c r="DK14" s="254"/>
      <c r="DL14" s="254"/>
      <c r="DM14" s="254"/>
      <c r="DN14" s="169" t="str">
        <f>Y14</f>
        <v>Extremo</v>
      </c>
      <c r="DO14" s="169" t="str">
        <f t="shared" si="0"/>
        <v>Extremo</v>
      </c>
      <c r="DQ14" s="163" t="e">
        <f>SUM(LEN(#REF!)-LEN(SUBSTITUTE(#REF!,"- Preventivo","")))/LEN("- Preventivo")</f>
        <v>#REF!</v>
      </c>
      <c r="DR14" s="163" t="e">
        <f>SUMIFS($DQ$12:$DQ$31,$A$12:$A$31,A14)</f>
        <v>#REF!</v>
      </c>
      <c r="DS14" s="163" t="e">
        <f>SUM(LEN(#REF!)-LEN(SUBSTITUTE(#REF!,"- Detectivo","")))/LEN("- Detectivo")</f>
        <v>#REF!</v>
      </c>
      <c r="DT14" s="163" t="e">
        <f>SUMIFS($DS$12:$DS$31,$A$12:$A$31,A14)</f>
        <v>#REF!</v>
      </c>
      <c r="DU14" s="163" t="e">
        <f>SUM(LEN(#REF!)-LEN(SUBSTITUTE(#REF!,"- Correctivo","")))/LEN("- Correctivo")</f>
        <v>#REF!</v>
      </c>
      <c r="DV14" s="163" t="e">
        <f>SUMIFS($DU$12:$DU$31,$A$12:$A$31,A14)</f>
        <v>#REF!</v>
      </c>
      <c r="DW14" s="163" t="e">
        <f t="shared" si="1"/>
        <v>#REF!</v>
      </c>
      <c r="DX14" s="163" t="e">
        <f>SUMIFS($DW$12:$DW$31,$A$12:$A$31,A14)</f>
        <v>#REF!</v>
      </c>
      <c r="DY14" s="163" t="e">
        <f>SUM(LEN(#REF!)-LEN(SUBSTITUTE(#REF!,"- Documentado","")))/LEN("- Documentado")</f>
        <v>#REF!</v>
      </c>
      <c r="DZ14" s="163" t="e">
        <f>SUM(LEN(#REF!)-LEN(SUBSTITUTE(#REF!,"- Documentado","")))/LEN("- Documentado")</f>
        <v>#REF!</v>
      </c>
      <c r="EA14" s="163" t="e">
        <f>SUMIFS($DY$12:$DY$31,$A$12:$A$31,A14)+SUMIFS($DZ$12:$DZ$31,$A$12:$A$31,A14)</f>
        <v>#REF!</v>
      </c>
      <c r="EB14" s="163" t="e">
        <f>SUM(LEN(#REF!)-LEN(SUBSTITUTE(#REF!,"- Continua","")))/LEN("- Continua")</f>
        <v>#REF!</v>
      </c>
      <c r="EC14" s="163" t="e">
        <f>SUM(LEN(#REF!)-LEN(SUBSTITUTE(#REF!,"- Continua","")))/LEN("- Continua")</f>
        <v>#REF!</v>
      </c>
      <c r="ED14" s="163" t="e">
        <f>SUMIFS($EB$12:$EB$31,$A$12:$A$31,A14)+SUMIFS($EC$12:$EC$31,$A$12:$A$31,A14)</f>
        <v>#REF!</v>
      </c>
      <c r="EE14" s="163" t="e">
        <f>SUM(LEN(#REF!)-LEN(SUBSTITUTE(#REF!,"- Con registro","")))/LEN("- Con registro")</f>
        <v>#REF!</v>
      </c>
      <c r="EF14" s="163" t="e">
        <f>SUM(LEN(#REF!)-LEN(SUBSTITUTE(#REF!,"- Con registro","")))/LEN("- Con registro")</f>
        <v>#REF!</v>
      </c>
      <c r="EG14" s="163" t="e">
        <f>SUMIFS($EE$12:$EE$31,$A$12:$A$31,A14)+SUMIFS($EF$12:$EF$31,$A$12:$A$31,A14)</f>
        <v>#REF!</v>
      </c>
      <c r="EH14" s="168" t="e">
        <f t="shared" si="2"/>
        <v>#REF!</v>
      </c>
      <c r="EI14" s="168" t="e">
        <f t="shared" si="3"/>
        <v>#REF!</v>
      </c>
      <c r="EJ14" s="168" t="e">
        <f t="shared" si="4"/>
        <v>#REF!</v>
      </c>
      <c r="EK14" s="256" t="e">
        <f t="shared" si="5"/>
        <v>#REF!</v>
      </c>
      <c r="EL14" s="256"/>
      <c r="EM14" s="256"/>
      <c r="EN14" s="256"/>
      <c r="EO14" s="256"/>
      <c r="EP14" s="256"/>
      <c r="EQ14" s="256"/>
      <c r="ER14" s="256"/>
      <c r="ES14" s="256"/>
      <c r="ET14" s="256"/>
    </row>
    <row r="15" spans="1:150" ht="399.95" customHeight="1" x14ac:dyDescent="0.2">
      <c r="A15" s="171" t="s">
        <v>651</v>
      </c>
      <c r="B15" s="171" t="s">
        <v>652</v>
      </c>
      <c r="C15" s="172" t="s">
        <v>653</v>
      </c>
      <c r="D15" s="171" t="s">
        <v>812</v>
      </c>
      <c r="E15" s="173" t="s">
        <v>38</v>
      </c>
      <c r="F15" s="172" t="s">
        <v>660</v>
      </c>
      <c r="G15" s="173">
        <v>122</v>
      </c>
      <c r="H15" s="173" t="s">
        <v>901</v>
      </c>
      <c r="I15" s="174" t="s">
        <v>514</v>
      </c>
      <c r="J15" s="171" t="s">
        <v>63</v>
      </c>
      <c r="K15" s="171" t="s">
        <v>358</v>
      </c>
      <c r="L15" s="171" t="s">
        <v>52</v>
      </c>
      <c r="M15" s="172" t="s">
        <v>515</v>
      </c>
      <c r="N15" s="172" t="s">
        <v>516</v>
      </c>
      <c r="O15" s="172" t="s">
        <v>517</v>
      </c>
      <c r="P15" s="172" t="s">
        <v>366</v>
      </c>
      <c r="Q15" s="172" t="s">
        <v>338</v>
      </c>
      <c r="R15" s="172" t="s">
        <v>360</v>
      </c>
      <c r="S15" s="172" t="s">
        <v>816</v>
      </c>
      <c r="T15" s="177" t="s">
        <v>361</v>
      </c>
      <c r="U15" s="175" t="s">
        <v>324</v>
      </c>
      <c r="V15" s="176">
        <v>0.2</v>
      </c>
      <c r="W15" s="175" t="s">
        <v>77</v>
      </c>
      <c r="X15" s="176">
        <v>0.8</v>
      </c>
      <c r="Y15" s="67" t="s">
        <v>272</v>
      </c>
      <c r="Z15" s="172" t="s">
        <v>405</v>
      </c>
      <c r="AA15" s="175" t="s">
        <v>324</v>
      </c>
      <c r="AB15" s="178">
        <v>3.5279999999999992E-2</v>
      </c>
      <c r="AC15" s="175" t="s">
        <v>77</v>
      </c>
      <c r="AD15" s="178">
        <v>0.8</v>
      </c>
      <c r="AE15" s="67" t="s">
        <v>272</v>
      </c>
      <c r="AF15" s="172" t="s">
        <v>518</v>
      </c>
      <c r="AG15" s="171" t="s">
        <v>364</v>
      </c>
      <c r="AH15" s="183" t="s">
        <v>339</v>
      </c>
      <c r="AI15" s="183" t="s">
        <v>339</v>
      </c>
      <c r="AJ15" s="183" t="s">
        <v>339</v>
      </c>
      <c r="AK15" s="183" t="s">
        <v>339</v>
      </c>
      <c r="AL15" s="183" t="s">
        <v>339</v>
      </c>
      <c r="AM15" s="192" t="s">
        <v>954</v>
      </c>
      <c r="AN15" s="192" t="s">
        <v>955</v>
      </c>
      <c r="AO15" s="192" t="s">
        <v>956</v>
      </c>
      <c r="AP15" s="183" t="s">
        <v>957</v>
      </c>
      <c r="AQ15" s="183" t="s">
        <v>958</v>
      </c>
      <c r="AR15" s="172" t="s">
        <v>661</v>
      </c>
      <c r="AS15" s="172" t="s">
        <v>814</v>
      </c>
      <c r="AT15" s="172" t="s">
        <v>662</v>
      </c>
      <c r="AU15" s="184">
        <v>43496</v>
      </c>
      <c r="AV15" s="185" t="s">
        <v>341</v>
      </c>
      <c r="AW15" s="186" t="s">
        <v>372</v>
      </c>
      <c r="AX15" s="187">
        <v>43594</v>
      </c>
      <c r="AY15" s="188" t="s">
        <v>376</v>
      </c>
      <c r="AZ15" s="189" t="s">
        <v>519</v>
      </c>
      <c r="BA15" s="187">
        <v>43916</v>
      </c>
      <c r="BB15" s="185" t="s">
        <v>371</v>
      </c>
      <c r="BC15" s="186" t="s">
        <v>513</v>
      </c>
      <c r="BD15" s="187">
        <v>44169</v>
      </c>
      <c r="BE15" s="188" t="s">
        <v>384</v>
      </c>
      <c r="BF15" s="189" t="s">
        <v>520</v>
      </c>
      <c r="BG15" s="187">
        <v>44249</v>
      </c>
      <c r="BH15" s="185" t="s">
        <v>370</v>
      </c>
      <c r="BI15" s="186" t="s">
        <v>521</v>
      </c>
      <c r="BJ15" s="187">
        <v>44448</v>
      </c>
      <c r="BK15" s="188" t="s">
        <v>384</v>
      </c>
      <c r="BL15" s="189" t="s">
        <v>522</v>
      </c>
      <c r="BM15" s="187">
        <v>44546</v>
      </c>
      <c r="BN15" s="185" t="s">
        <v>341</v>
      </c>
      <c r="BO15" s="186" t="s">
        <v>523</v>
      </c>
      <c r="BP15" s="187">
        <v>44599</v>
      </c>
      <c r="BQ15" s="188" t="s">
        <v>384</v>
      </c>
      <c r="BR15" s="189" t="s">
        <v>622</v>
      </c>
      <c r="BS15" s="187">
        <v>44721</v>
      </c>
      <c r="BT15" s="185" t="s">
        <v>384</v>
      </c>
      <c r="BU15" s="186" t="s">
        <v>623</v>
      </c>
      <c r="BV15" s="187">
        <v>44897</v>
      </c>
      <c r="BW15" s="188" t="s">
        <v>371</v>
      </c>
      <c r="BX15" s="189" t="s">
        <v>663</v>
      </c>
      <c r="BY15" s="187" t="s">
        <v>355</v>
      </c>
      <c r="BZ15" s="185" t="s">
        <v>356</v>
      </c>
      <c r="CA15" s="186" t="s">
        <v>355</v>
      </c>
      <c r="CB15" s="187" t="s">
        <v>355</v>
      </c>
      <c r="CC15" s="188" t="s">
        <v>356</v>
      </c>
      <c r="CD15" s="190" t="s">
        <v>355</v>
      </c>
      <c r="CE15" s="191" t="e">
        <f>VLOOKUP(A15,Datos!$C$2:$AJ$25,34,0)</f>
        <v>#N/A</v>
      </c>
      <c r="CF15" s="147">
        <f>COUNTBLANK(A15:CD15)</f>
        <v>4</v>
      </c>
      <c r="CG15" s="194" t="s">
        <v>252</v>
      </c>
      <c r="CH15" s="193" t="s">
        <v>894</v>
      </c>
      <c r="CI15" s="51" t="s">
        <v>895</v>
      </c>
      <c r="CJ15" s="51" t="s">
        <v>828</v>
      </c>
      <c r="CK15" s="51" t="s">
        <v>845</v>
      </c>
      <c r="CL15" s="51" t="s">
        <v>823</v>
      </c>
      <c r="CM15" s="51" t="s">
        <v>823</v>
      </c>
      <c r="CN15" s="51" t="s">
        <v>840</v>
      </c>
      <c r="CO15" s="51" t="s">
        <v>823</v>
      </c>
      <c r="CP15" s="51" t="s">
        <v>845</v>
      </c>
      <c r="CQ15" s="51"/>
      <c r="CR15" s="51" t="s">
        <v>845</v>
      </c>
      <c r="CS15" s="51" t="s">
        <v>852</v>
      </c>
      <c r="CT15" s="51" t="s">
        <v>845</v>
      </c>
      <c r="CU15" s="51" t="s">
        <v>845</v>
      </c>
      <c r="CV15" s="51" t="s">
        <v>845</v>
      </c>
      <c r="CW15" s="51" t="s">
        <v>845</v>
      </c>
      <c r="CX15" s="51" t="s">
        <v>859</v>
      </c>
      <c r="CY15" s="51" t="s">
        <v>845</v>
      </c>
      <c r="CZ15" s="51" t="s">
        <v>845</v>
      </c>
      <c r="DA15" s="51" t="s">
        <v>845</v>
      </c>
      <c r="DB15" s="51" t="s">
        <v>845</v>
      </c>
      <c r="DC15" s="51" t="s">
        <v>845</v>
      </c>
      <c r="DD15" s="51" t="s">
        <v>845</v>
      </c>
      <c r="DF15" s="169" t="str">
        <f>J15</f>
        <v>Corrupción</v>
      </c>
      <c r="DG15" s="254" t="str">
        <f>I15</f>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v>
      </c>
      <c r="DH15" s="254"/>
      <c r="DI15" s="254"/>
      <c r="DJ15" s="254"/>
      <c r="DK15" s="254"/>
      <c r="DL15" s="254"/>
      <c r="DM15" s="254"/>
      <c r="DN15" s="169" t="str">
        <f>Y15</f>
        <v>Alto</v>
      </c>
      <c r="DO15" s="169" t="str">
        <f t="shared" si="0"/>
        <v>Alto</v>
      </c>
      <c r="DQ15" s="163" t="e">
        <f>SUM(LEN(#REF!)-LEN(SUBSTITUTE(#REF!,"- Preventivo","")))/LEN("- Preventivo")</f>
        <v>#REF!</v>
      </c>
      <c r="DR15" s="163" t="e">
        <f>SUMIFS($DQ$12:$DQ$31,$A$12:$A$31,A15)</f>
        <v>#REF!</v>
      </c>
      <c r="DS15" s="163" t="e">
        <f>SUM(LEN(#REF!)-LEN(SUBSTITUTE(#REF!,"- Detectivo","")))/LEN("- Detectivo")</f>
        <v>#REF!</v>
      </c>
      <c r="DT15" s="163" t="e">
        <f>SUMIFS($DS$12:$DS$31,$A$12:$A$31,A15)</f>
        <v>#REF!</v>
      </c>
      <c r="DU15" s="163" t="e">
        <f>SUM(LEN(#REF!)-LEN(SUBSTITUTE(#REF!,"- Correctivo","")))/LEN("- Correctivo")</f>
        <v>#REF!</v>
      </c>
      <c r="DV15" s="163" t="e">
        <f>SUMIFS($DU$12:$DU$31,$A$12:$A$31,A15)</f>
        <v>#REF!</v>
      </c>
      <c r="DW15" s="163" t="e">
        <f t="shared" si="1"/>
        <v>#REF!</v>
      </c>
      <c r="DX15" s="163" t="e">
        <f>SUMIFS($DW$12:$DW$31,$A$12:$A$31,A15)</f>
        <v>#REF!</v>
      </c>
      <c r="DY15" s="163" t="e">
        <f>SUM(LEN(#REF!)-LEN(SUBSTITUTE(#REF!,"- Documentado","")))/LEN("- Documentado")</f>
        <v>#REF!</v>
      </c>
      <c r="DZ15" s="163" t="e">
        <f>SUM(LEN(#REF!)-LEN(SUBSTITUTE(#REF!,"- Documentado","")))/LEN("- Documentado")</f>
        <v>#REF!</v>
      </c>
      <c r="EA15" s="163" t="e">
        <f>SUMIFS($DY$12:$DY$31,$A$12:$A$31,A15)+SUMIFS($DZ$12:$DZ$31,$A$12:$A$31,A15)</f>
        <v>#REF!</v>
      </c>
      <c r="EB15" s="163" t="e">
        <f>SUM(LEN(#REF!)-LEN(SUBSTITUTE(#REF!,"- Continua","")))/LEN("- Continua")</f>
        <v>#REF!</v>
      </c>
      <c r="EC15" s="163" t="e">
        <f>SUM(LEN(#REF!)-LEN(SUBSTITUTE(#REF!,"- Continua","")))/LEN("- Continua")</f>
        <v>#REF!</v>
      </c>
      <c r="ED15" s="163" t="e">
        <f>SUMIFS($EB$12:$EB$31,$A$12:$A$31,A15)+SUMIFS($EC$12:$EC$31,$A$12:$A$31,A15)</f>
        <v>#REF!</v>
      </c>
      <c r="EE15" s="163" t="e">
        <f>SUM(LEN(#REF!)-LEN(SUBSTITUTE(#REF!,"- Con registro","")))/LEN("- Con registro")</f>
        <v>#REF!</v>
      </c>
      <c r="EF15" s="163" t="e">
        <f>SUM(LEN(#REF!)-LEN(SUBSTITUTE(#REF!,"- Con registro","")))/LEN("- Con registro")</f>
        <v>#REF!</v>
      </c>
      <c r="EG15" s="163" t="e">
        <f>SUMIFS($EE$12:$EE$31,$A$12:$A$31,A15)+SUMIFS($EF$12:$EF$31,$A$12:$A$31,A15)</f>
        <v>#REF!</v>
      </c>
      <c r="EH15" s="168" t="e">
        <f t="shared" si="2"/>
        <v>#REF!</v>
      </c>
      <c r="EI15" s="168" t="e">
        <f t="shared" si="3"/>
        <v>#REF!</v>
      </c>
      <c r="EJ15" s="168" t="e">
        <f t="shared" si="4"/>
        <v>#REF!</v>
      </c>
      <c r="EK15" s="256" t="e">
        <f t="shared" si="5"/>
        <v>#REF!</v>
      </c>
      <c r="EL15" s="256"/>
      <c r="EM15" s="256"/>
      <c r="EN15" s="256"/>
      <c r="EO15" s="256"/>
      <c r="EP15" s="256"/>
      <c r="EQ15" s="256"/>
      <c r="ER15" s="256"/>
      <c r="ES15" s="256"/>
      <c r="ET15" s="256"/>
    </row>
    <row r="16" spans="1:150" ht="399.95" customHeight="1" x14ac:dyDescent="0.2">
      <c r="A16" s="171" t="s">
        <v>665</v>
      </c>
      <c r="B16" s="171" t="s">
        <v>666</v>
      </c>
      <c r="C16" s="172" t="s">
        <v>667</v>
      </c>
      <c r="D16" s="171" t="s">
        <v>125</v>
      </c>
      <c r="E16" s="173" t="s">
        <v>668</v>
      </c>
      <c r="F16" s="172" t="s">
        <v>669</v>
      </c>
      <c r="G16" s="173">
        <v>134</v>
      </c>
      <c r="H16" s="173" t="s">
        <v>902</v>
      </c>
      <c r="I16" s="174" t="s">
        <v>379</v>
      </c>
      <c r="J16" s="171" t="s">
        <v>63</v>
      </c>
      <c r="K16" s="171" t="s">
        <v>358</v>
      </c>
      <c r="L16" s="171" t="s">
        <v>78</v>
      </c>
      <c r="M16" s="172" t="s">
        <v>380</v>
      </c>
      <c r="N16" s="172" t="s">
        <v>377</v>
      </c>
      <c r="O16" s="172" t="s">
        <v>373</v>
      </c>
      <c r="P16" s="172" t="s">
        <v>366</v>
      </c>
      <c r="Q16" s="172" t="s">
        <v>338</v>
      </c>
      <c r="R16" s="172" t="s">
        <v>367</v>
      </c>
      <c r="S16" s="172" t="s">
        <v>817</v>
      </c>
      <c r="T16" s="172" t="s">
        <v>374</v>
      </c>
      <c r="U16" s="175" t="s">
        <v>324</v>
      </c>
      <c r="V16" s="176">
        <v>0.2</v>
      </c>
      <c r="W16" s="175" t="s">
        <v>51</v>
      </c>
      <c r="X16" s="176">
        <v>1</v>
      </c>
      <c r="Y16" s="67" t="s">
        <v>273</v>
      </c>
      <c r="Z16" s="172" t="s">
        <v>381</v>
      </c>
      <c r="AA16" s="175" t="s">
        <v>324</v>
      </c>
      <c r="AB16" s="178">
        <v>5.04E-2</v>
      </c>
      <c r="AC16" s="175" t="s">
        <v>51</v>
      </c>
      <c r="AD16" s="178">
        <v>1</v>
      </c>
      <c r="AE16" s="67" t="s">
        <v>273</v>
      </c>
      <c r="AF16" s="172" t="s">
        <v>382</v>
      </c>
      <c r="AG16" s="171" t="s">
        <v>364</v>
      </c>
      <c r="AH16" s="183" t="s">
        <v>339</v>
      </c>
      <c r="AI16" s="183" t="s">
        <v>339</v>
      </c>
      <c r="AJ16" s="183" t="s">
        <v>339</v>
      </c>
      <c r="AK16" s="183" t="s">
        <v>339</v>
      </c>
      <c r="AL16" s="183" t="s">
        <v>339</v>
      </c>
      <c r="AM16" s="192" t="s">
        <v>959</v>
      </c>
      <c r="AN16" s="183" t="s">
        <v>670</v>
      </c>
      <c r="AO16" s="183" t="s">
        <v>671</v>
      </c>
      <c r="AP16" s="183" t="s">
        <v>672</v>
      </c>
      <c r="AQ16" s="183" t="s">
        <v>673</v>
      </c>
      <c r="AR16" s="172" t="s">
        <v>678</v>
      </c>
      <c r="AS16" s="172" t="s">
        <v>375</v>
      </c>
      <c r="AT16" s="172" t="s">
        <v>679</v>
      </c>
      <c r="AU16" s="184">
        <v>43496</v>
      </c>
      <c r="AV16" s="185" t="s">
        <v>341</v>
      </c>
      <c r="AW16" s="186" t="s">
        <v>368</v>
      </c>
      <c r="AX16" s="187">
        <v>43593</v>
      </c>
      <c r="AY16" s="188" t="s">
        <v>341</v>
      </c>
      <c r="AZ16" s="189" t="s">
        <v>383</v>
      </c>
      <c r="BA16" s="187">
        <v>43755</v>
      </c>
      <c r="BB16" s="185" t="s">
        <v>384</v>
      </c>
      <c r="BC16" s="186" t="s">
        <v>385</v>
      </c>
      <c r="BD16" s="187">
        <v>43917</v>
      </c>
      <c r="BE16" s="188" t="s">
        <v>370</v>
      </c>
      <c r="BF16" s="189" t="s">
        <v>386</v>
      </c>
      <c r="BG16" s="187">
        <v>44022</v>
      </c>
      <c r="BH16" s="185" t="s">
        <v>347</v>
      </c>
      <c r="BI16" s="186" t="s">
        <v>378</v>
      </c>
      <c r="BJ16" s="187">
        <v>44084</v>
      </c>
      <c r="BK16" s="188" t="s">
        <v>349</v>
      </c>
      <c r="BL16" s="189" t="s">
        <v>387</v>
      </c>
      <c r="BM16" s="187">
        <v>44169</v>
      </c>
      <c r="BN16" s="185" t="s">
        <v>388</v>
      </c>
      <c r="BO16" s="186" t="s">
        <v>389</v>
      </c>
      <c r="BP16" s="187">
        <v>44249</v>
      </c>
      <c r="BQ16" s="188" t="s">
        <v>370</v>
      </c>
      <c r="BR16" s="189" t="s">
        <v>390</v>
      </c>
      <c r="BS16" s="187">
        <v>44545</v>
      </c>
      <c r="BT16" s="185" t="s">
        <v>341</v>
      </c>
      <c r="BU16" s="186" t="s">
        <v>391</v>
      </c>
      <c r="BV16" s="187">
        <v>44797</v>
      </c>
      <c r="BW16" s="188" t="s">
        <v>384</v>
      </c>
      <c r="BX16" s="189" t="s">
        <v>625</v>
      </c>
      <c r="BY16" s="187">
        <v>44897</v>
      </c>
      <c r="BZ16" s="185" t="s">
        <v>371</v>
      </c>
      <c r="CA16" s="186" t="s">
        <v>677</v>
      </c>
      <c r="CB16" s="187" t="s">
        <v>355</v>
      </c>
      <c r="CC16" s="188" t="s">
        <v>356</v>
      </c>
      <c r="CD16" s="190" t="s">
        <v>355</v>
      </c>
      <c r="CE16" s="191" t="e">
        <f>VLOOKUP(A16,Datos!$C$2:$AJ$25,34,0)</f>
        <v>#N/A</v>
      </c>
      <c r="CF16" s="147">
        <f>COUNTBLANK(A16:CD16)</f>
        <v>2</v>
      </c>
      <c r="CG16" s="194" t="s">
        <v>257</v>
      </c>
      <c r="CH16" s="193" t="s">
        <v>881</v>
      </c>
      <c r="CI16" s="51" t="s">
        <v>882</v>
      </c>
      <c r="CJ16" s="51" t="s">
        <v>829</v>
      </c>
      <c r="CK16" s="51" t="s">
        <v>845</v>
      </c>
      <c r="CL16" s="51" t="s">
        <v>823</v>
      </c>
      <c r="CM16" s="51" t="s">
        <v>823</v>
      </c>
      <c r="CN16" s="51" t="s">
        <v>840</v>
      </c>
      <c r="CO16" s="51" t="s">
        <v>823</v>
      </c>
      <c r="CP16" s="51" t="s">
        <v>845</v>
      </c>
      <c r="CQ16" s="51"/>
      <c r="CR16" s="51" t="s">
        <v>845</v>
      </c>
      <c r="CS16" s="51" t="s">
        <v>852</v>
      </c>
      <c r="CT16" s="51" t="s">
        <v>845</v>
      </c>
      <c r="CU16" s="51" t="s">
        <v>845</v>
      </c>
      <c r="CV16" s="51" t="s">
        <v>845</v>
      </c>
      <c r="CW16" s="51" t="s">
        <v>845</v>
      </c>
      <c r="CX16" s="51" t="s">
        <v>861</v>
      </c>
      <c r="CY16" s="51" t="s">
        <v>845</v>
      </c>
      <c r="CZ16" s="51" t="s">
        <v>845</v>
      </c>
      <c r="DA16" s="51" t="s">
        <v>845</v>
      </c>
      <c r="DB16" s="51" t="s">
        <v>845</v>
      </c>
      <c r="DC16" s="51" t="s">
        <v>845</v>
      </c>
      <c r="DD16" s="51" t="s">
        <v>845</v>
      </c>
      <c r="DF16" s="169" t="str">
        <f>J16</f>
        <v>Corrupción</v>
      </c>
      <c r="DG16" s="254" t="str">
        <f>I16</f>
        <v>Posibilidad de afectación reputacional por pérdida de la confianza ciudadana en la gestión contractual de la Entidad, debido a decisiones ajustadas a intereses propios o de terceros durante la etapa precontractual con el fin de celebrar un contrato</v>
      </c>
      <c r="DH16" s="254"/>
      <c r="DI16" s="254"/>
      <c r="DJ16" s="254"/>
      <c r="DK16" s="254"/>
      <c r="DL16" s="254"/>
      <c r="DM16" s="254"/>
      <c r="DN16" s="169" t="str">
        <f>Y16</f>
        <v>Extremo</v>
      </c>
      <c r="DO16" s="169" t="str">
        <f t="shared" si="0"/>
        <v>Extremo</v>
      </c>
      <c r="DQ16" s="163" t="e">
        <f>SUM(LEN(#REF!)-LEN(SUBSTITUTE(#REF!,"- Preventivo","")))/LEN("- Preventivo")</f>
        <v>#REF!</v>
      </c>
      <c r="DR16" s="163" t="e">
        <f>SUMIFS($DQ$12:$DQ$31,$A$12:$A$31,A16)</f>
        <v>#REF!</v>
      </c>
      <c r="DS16" s="163" t="e">
        <f>SUM(LEN(#REF!)-LEN(SUBSTITUTE(#REF!,"- Detectivo","")))/LEN("- Detectivo")</f>
        <v>#REF!</v>
      </c>
      <c r="DT16" s="163" t="e">
        <f>SUMIFS($DS$12:$DS$31,$A$12:$A$31,A16)</f>
        <v>#REF!</v>
      </c>
      <c r="DU16" s="163" t="e">
        <f>SUM(LEN(#REF!)-LEN(SUBSTITUTE(#REF!,"- Correctivo","")))/LEN("- Correctivo")</f>
        <v>#REF!</v>
      </c>
      <c r="DV16" s="163" t="e">
        <f>SUMIFS($DU$12:$DU$31,$A$12:$A$31,A16)</f>
        <v>#REF!</v>
      </c>
      <c r="DW16" s="163" t="e">
        <f t="shared" si="1"/>
        <v>#REF!</v>
      </c>
      <c r="DX16" s="163" t="e">
        <f>SUMIFS($DW$12:$DW$31,$A$12:$A$31,A16)</f>
        <v>#REF!</v>
      </c>
      <c r="DY16" s="163" t="e">
        <f>SUM(LEN(#REF!)-LEN(SUBSTITUTE(#REF!,"- Documentado","")))/LEN("- Documentado")</f>
        <v>#REF!</v>
      </c>
      <c r="DZ16" s="163" t="e">
        <f>SUM(LEN(#REF!)-LEN(SUBSTITUTE(#REF!,"- Documentado","")))/LEN("- Documentado")</f>
        <v>#REF!</v>
      </c>
      <c r="EA16" s="163" t="e">
        <f>SUMIFS($DY$12:$DY$31,$A$12:$A$31,A16)+SUMIFS($DZ$12:$DZ$31,$A$12:$A$31,A16)</f>
        <v>#REF!</v>
      </c>
      <c r="EB16" s="163" t="e">
        <f>SUM(LEN(#REF!)-LEN(SUBSTITUTE(#REF!,"- Continua","")))/LEN("- Continua")</f>
        <v>#REF!</v>
      </c>
      <c r="EC16" s="163" t="e">
        <f>SUM(LEN(#REF!)-LEN(SUBSTITUTE(#REF!,"- Continua","")))/LEN("- Continua")</f>
        <v>#REF!</v>
      </c>
      <c r="ED16" s="163" t="e">
        <f>SUMIFS($EB$12:$EB$31,$A$12:$A$31,A16)+SUMIFS($EC$12:$EC$31,$A$12:$A$31,A16)</f>
        <v>#REF!</v>
      </c>
      <c r="EE16" s="163" t="e">
        <f>SUM(LEN(#REF!)-LEN(SUBSTITUTE(#REF!,"- Con registro","")))/LEN("- Con registro")</f>
        <v>#REF!</v>
      </c>
      <c r="EF16" s="163" t="e">
        <f>SUM(LEN(#REF!)-LEN(SUBSTITUTE(#REF!,"- Con registro","")))/LEN("- Con registro")</f>
        <v>#REF!</v>
      </c>
      <c r="EG16" s="163" t="e">
        <f>SUMIFS($EE$12:$EE$31,$A$12:$A$31,A16)+SUMIFS($EF$12:$EF$31,$A$12:$A$31,A16)</f>
        <v>#REF!</v>
      </c>
      <c r="EH16" s="168" t="e">
        <f t="shared" si="2"/>
        <v>#REF!</v>
      </c>
      <c r="EI16" s="168" t="e">
        <f t="shared" si="3"/>
        <v>#REF!</v>
      </c>
      <c r="EJ16" s="168" t="e">
        <f t="shared" si="4"/>
        <v>#REF!</v>
      </c>
      <c r="EK16" s="256" t="e">
        <f t="shared" si="5"/>
        <v>#REF!</v>
      </c>
      <c r="EL16" s="256"/>
      <c r="EM16" s="256"/>
      <c r="EN16" s="256"/>
      <c r="EO16" s="256"/>
      <c r="EP16" s="256"/>
      <c r="EQ16" s="256"/>
      <c r="ER16" s="256"/>
      <c r="ES16" s="256"/>
      <c r="ET16" s="256"/>
    </row>
    <row r="17" spans="1:150" ht="399.95" customHeight="1" x14ac:dyDescent="0.2">
      <c r="A17" s="171" t="s">
        <v>665</v>
      </c>
      <c r="B17" s="171" t="s">
        <v>666</v>
      </c>
      <c r="C17" s="172" t="s">
        <v>667</v>
      </c>
      <c r="D17" s="171" t="s">
        <v>125</v>
      </c>
      <c r="E17" s="173" t="s">
        <v>668</v>
      </c>
      <c r="F17" s="172" t="s">
        <v>674</v>
      </c>
      <c r="G17" s="173">
        <v>135</v>
      </c>
      <c r="H17" s="173" t="s">
        <v>903</v>
      </c>
      <c r="I17" s="174" t="s">
        <v>392</v>
      </c>
      <c r="J17" s="171" t="s">
        <v>63</v>
      </c>
      <c r="K17" s="171" t="s">
        <v>358</v>
      </c>
      <c r="L17" s="171" t="s">
        <v>78</v>
      </c>
      <c r="M17" s="172" t="s">
        <v>393</v>
      </c>
      <c r="N17" s="172" t="s">
        <v>377</v>
      </c>
      <c r="O17" s="172" t="s">
        <v>394</v>
      </c>
      <c r="P17" s="172" t="s">
        <v>366</v>
      </c>
      <c r="Q17" s="172" t="s">
        <v>338</v>
      </c>
      <c r="R17" s="172" t="s">
        <v>367</v>
      </c>
      <c r="S17" s="172" t="s">
        <v>816</v>
      </c>
      <c r="T17" s="172" t="s">
        <v>361</v>
      </c>
      <c r="U17" s="175" t="s">
        <v>324</v>
      </c>
      <c r="V17" s="176">
        <v>0.2</v>
      </c>
      <c r="W17" s="175" t="s">
        <v>51</v>
      </c>
      <c r="X17" s="176">
        <v>1</v>
      </c>
      <c r="Y17" s="67" t="s">
        <v>273</v>
      </c>
      <c r="Z17" s="172" t="s">
        <v>395</v>
      </c>
      <c r="AA17" s="175" t="s">
        <v>324</v>
      </c>
      <c r="AB17" s="178">
        <v>8.3999999999999991E-2</v>
      </c>
      <c r="AC17" s="175" t="s">
        <v>51</v>
      </c>
      <c r="AD17" s="178">
        <v>1</v>
      </c>
      <c r="AE17" s="67" t="s">
        <v>273</v>
      </c>
      <c r="AF17" s="172" t="s">
        <v>396</v>
      </c>
      <c r="AG17" s="171" t="s">
        <v>364</v>
      </c>
      <c r="AH17" s="183" t="s">
        <v>339</v>
      </c>
      <c r="AI17" s="183" t="s">
        <v>339</v>
      </c>
      <c r="AJ17" s="183" t="s">
        <v>339</v>
      </c>
      <c r="AK17" s="183" t="s">
        <v>339</v>
      </c>
      <c r="AL17" s="183" t="s">
        <v>339</v>
      </c>
      <c r="AM17" s="192" t="s">
        <v>960</v>
      </c>
      <c r="AN17" s="183" t="s">
        <v>397</v>
      </c>
      <c r="AO17" s="183" t="s">
        <v>671</v>
      </c>
      <c r="AP17" s="183" t="s">
        <v>675</v>
      </c>
      <c r="AQ17" s="183" t="s">
        <v>676</v>
      </c>
      <c r="AR17" s="172" t="s">
        <v>680</v>
      </c>
      <c r="AS17" s="172" t="s">
        <v>375</v>
      </c>
      <c r="AT17" s="172" t="s">
        <v>681</v>
      </c>
      <c r="AU17" s="184">
        <v>43496</v>
      </c>
      <c r="AV17" s="185" t="s">
        <v>341</v>
      </c>
      <c r="AW17" s="186" t="s">
        <v>368</v>
      </c>
      <c r="AX17" s="187">
        <v>43594</v>
      </c>
      <c r="AY17" s="188" t="s">
        <v>341</v>
      </c>
      <c r="AZ17" s="189" t="s">
        <v>383</v>
      </c>
      <c r="BA17" s="187">
        <v>43917</v>
      </c>
      <c r="BB17" s="185" t="s">
        <v>370</v>
      </c>
      <c r="BC17" s="186" t="s">
        <v>398</v>
      </c>
      <c r="BD17" s="187">
        <v>44022</v>
      </c>
      <c r="BE17" s="188" t="s">
        <v>347</v>
      </c>
      <c r="BF17" s="189" t="s">
        <v>378</v>
      </c>
      <c r="BG17" s="187">
        <v>44169</v>
      </c>
      <c r="BH17" s="185" t="s">
        <v>384</v>
      </c>
      <c r="BI17" s="186" t="s">
        <v>399</v>
      </c>
      <c r="BJ17" s="187">
        <v>44249</v>
      </c>
      <c r="BK17" s="188" t="s">
        <v>341</v>
      </c>
      <c r="BL17" s="189" t="s">
        <v>400</v>
      </c>
      <c r="BM17" s="187">
        <v>44249</v>
      </c>
      <c r="BN17" s="185" t="s">
        <v>347</v>
      </c>
      <c r="BO17" s="186" t="s">
        <v>401</v>
      </c>
      <c r="BP17" s="187">
        <v>44545</v>
      </c>
      <c r="BQ17" s="188" t="s">
        <v>341</v>
      </c>
      <c r="BR17" s="189" t="s">
        <v>391</v>
      </c>
      <c r="BS17" s="187">
        <v>44897</v>
      </c>
      <c r="BT17" s="185" t="s">
        <v>371</v>
      </c>
      <c r="BU17" s="186" t="s">
        <v>677</v>
      </c>
      <c r="BV17" s="187">
        <v>45037</v>
      </c>
      <c r="BW17" s="188" t="s">
        <v>978</v>
      </c>
      <c r="BX17" s="189" t="s">
        <v>979</v>
      </c>
      <c r="BY17" s="187" t="s">
        <v>355</v>
      </c>
      <c r="BZ17" s="185" t="s">
        <v>356</v>
      </c>
      <c r="CA17" s="186" t="s">
        <v>355</v>
      </c>
      <c r="CB17" s="187" t="s">
        <v>355</v>
      </c>
      <c r="CC17" s="188" t="s">
        <v>356</v>
      </c>
      <c r="CD17" s="190" t="s">
        <v>355</v>
      </c>
      <c r="CE17" s="191" t="e">
        <f>VLOOKUP(A17,Datos!$C$2:$AJ$25,34,0)</f>
        <v>#N/A</v>
      </c>
      <c r="CF17" s="147">
        <f>COUNTBLANK(A17:CD17)</f>
        <v>4</v>
      </c>
      <c r="CG17" s="194" t="s">
        <v>257</v>
      </c>
      <c r="CH17" s="193" t="s">
        <v>881</v>
      </c>
      <c r="CI17" s="51" t="s">
        <v>882</v>
      </c>
      <c r="CJ17" s="51" t="s">
        <v>829</v>
      </c>
      <c r="CK17" s="51" t="s">
        <v>845</v>
      </c>
      <c r="CL17" s="51" t="s">
        <v>823</v>
      </c>
      <c r="CM17" s="51" t="s">
        <v>823</v>
      </c>
      <c r="CN17" s="51" t="s">
        <v>840</v>
      </c>
      <c r="CO17" s="51" t="s">
        <v>823</v>
      </c>
      <c r="CP17" s="51" t="s">
        <v>845</v>
      </c>
      <c r="CQ17" s="51"/>
      <c r="CR17" s="51" t="s">
        <v>845</v>
      </c>
      <c r="CS17" s="51" t="s">
        <v>852</v>
      </c>
      <c r="CT17" s="51" t="s">
        <v>845</v>
      </c>
      <c r="CU17" s="51" t="s">
        <v>845</v>
      </c>
      <c r="CV17" s="51" t="s">
        <v>845</v>
      </c>
      <c r="CW17" s="51" t="s">
        <v>845</v>
      </c>
      <c r="CX17" s="51" t="s">
        <v>860</v>
      </c>
      <c r="CY17" s="51" t="s">
        <v>845</v>
      </c>
      <c r="CZ17" s="51" t="s">
        <v>845</v>
      </c>
      <c r="DA17" s="51" t="s">
        <v>845</v>
      </c>
      <c r="DB17" s="51" t="s">
        <v>845</v>
      </c>
      <c r="DC17" s="51" t="s">
        <v>845</v>
      </c>
      <c r="DD17" s="51" t="s">
        <v>845</v>
      </c>
      <c r="DF17" s="169" t="str">
        <f>J17</f>
        <v>Corrupción</v>
      </c>
      <c r="DG17" s="254" t="str">
        <f>I17</f>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DH17" s="254"/>
      <c r="DI17" s="254"/>
      <c r="DJ17" s="254"/>
      <c r="DK17" s="254"/>
      <c r="DL17" s="254"/>
      <c r="DM17" s="254"/>
      <c r="DN17" s="169" t="str">
        <f>Y17</f>
        <v>Extremo</v>
      </c>
      <c r="DO17" s="169" t="str">
        <f t="shared" si="0"/>
        <v>Extremo</v>
      </c>
      <c r="DQ17" s="163" t="e">
        <f>SUM(LEN(#REF!)-LEN(SUBSTITUTE(#REF!,"- Preventivo","")))/LEN("- Preventivo")</f>
        <v>#REF!</v>
      </c>
      <c r="DR17" s="163" t="e">
        <f>SUMIFS($DQ$12:$DQ$31,$A$12:$A$31,A17)</f>
        <v>#REF!</v>
      </c>
      <c r="DS17" s="163" t="e">
        <f>SUM(LEN(#REF!)-LEN(SUBSTITUTE(#REF!,"- Detectivo","")))/LEN("- Detectivo")</f>
        <v>#REF!</v>
      </c>
      <c r="DT17" s="163" t="e">
        <f>SUMIFS($DS$12:$DS$31,$A$12:$A$31,A17)</f>
        <v>#REF!</v>
      </c>
      <c r="DU17" s="163" t="e">
        <f>SUM(LEN(#REF!)-LEN(SUBSTITUTE(#REF!,"- Correctivo","")))/LEN("- Correctivo")</f>
        <v>#REF!</v>
      </c>
      <c r="DV17" s="163" t="e">
        <f>SUMIFS($DU$12:$DU$31,$A$12:$A$31,A17)</f>
        <v>#REF!</v>
      </c>
      <c r="DW17" s="163" t="e">
        <f t="shared" si="1"/>
        <v>#REF!</v>
      </c>
      <c r="DX17" s="163" t="e">
        <f>SUMIFS($DW$12:$DW$31,$A$12:$A$31,A17)</f>
        <v>#REF!</v>
      </c>
      <c r="DY17" s="163" t="e">
        <f>SUM(LEN(#REF!)-LEN(SUBSTITUTE(#REF!,"- Documentado","")))/LEN("- Documentado")</f>
        <v>#REF!</v>
      </c>
      <c r="DZ17" s="163" t="e">
        <f>SUM(LEN(#REF!)-LEN(SUBSTITUTE(#REF!,"- Documentado","")))/LEN("- Documentado")</f>
        <v>#REF!</v>
      </c>
      <c r="EA17" s="163" t="e">
        <f>SUMIFS($DY$12:$DY$31,$A$12:$A$31,A17)+SUMIFS($DZ$12:$DZ$31,$A$12:$A$31,A17)</f>
        <v>#REF!</v>
      </c>
      <c r="EB17" s="163" t="e">
        <f>SUM(LEN(#REF!)-LEN(SUBSTITUTE(#REF!,"- Continua","")))/LEN("- Continua")</f>
        <v>#REF!</v>
      </c>
      <c r="EC17" s="163" t="e">
        <f>SUM(LEN(#REF!)-LEN(SUBSTITUTE(#REF!,"- Continua","")))/LEN("- Continua")</f>
        <v>#REF!</v>
      </c>
      <c r="ED17" s="163" t="e">
        <f>SUMIFS($EB$12:$EB$31,$A$12:$A$31,A17)+SUMIFS($EC$12:$EC$31,$A$12:$A$31,A17)</f>
        <v>#REF!</v>
      </c>
      <c r="EE17" s="163" t="e">
        <f>SUM(LEN(#REF!)-LEN(SUBSTITUTE(#REF!,"- Con registro","")))/LEN("- Con registro")</f>
        <v>#REF!</v>
      </c>
      <c r="EF17" s="163" t="e">
        <f>SUM(LEN(#REF!)-LEN(SUBSTITUTE(#REF!,"- Con registro","")))/LEN("- Con registro")</f>
        <v>#REF!</v>
      </c>
      <c r="EG17" s="163" t="e">
        <f>SUMIFS($EE$12:$EE$31,$A$12:$A$31,A17)+SUMIFS($EF$12:$EF$31,$A$12:$A$31,A17)</f>
        <v>#REF!</v>
      </c>
      <c r="EH17" s="168" t="e">
        <f t="shared" si="2"/>
        <v>#REF!</v>
      </c>
      <c r="EI17" s="168" t="e">
        <f t="shared" si="3"/>
        <v>#REF!</v>
      </c>
      <c r="EJ17" s="168" t="e">
        <f t="shared" si="4"/>
        <v>#REF!</v>
      </c>
      <c r="EK17" s="256" t="e">
        <f t="shared" si="5"/>
        <v>#REF!</v>
      </c>
      <c r="EL17" s="256"/>
      <c r="EM17" s="256"/>
      <c r="EN17" s="256"/>
      <c r="EO17" s="256"/>
      <c r="EP17" s="256"/>
      <c r="EQ17" s="256"/>
      <c r="ER17" s="256"/>
      <c r="ES17" s="256"/>
      <c r="ET17" s="256"/>
    </row>
    <row r="18" spans="1:150" ht="399.95" customHeight="1" x14ac:dyDescent="0.2">
      <c r="A18" s="171" t="s">
        <v>190</v>
      </c>
      <c r="B18" s="171" t="s">
        <v>683</v>
      </c>
      <c r="C18" s="172" t="s">
        <v>684</v>
      </c>
      <c r="D18" s="171" t="s">
        <v>802</v>
      </c>
      <c r="E18" s="173" t="s">
        <v>668</v>
      </c>
      <c r="F18" s="172" t="s">
        <v>685</v>
      </c>
      <c r="G18" s="173">
        <v>141</v>
      </c>
      <c r="H18" s="173" t="s">
        <v>904</v>
      </c>
      <c r="I18" s="174" t="s">
        <v>443</v>
      </c>
      <c r="J18" s="171" t="s">
        <v>63</v>
      </c>
      <c r="K18" s="171" t="s">
        <v>358</v>
      </c>
      <c r="L18" s="171" t="s">
        <v>78</v>
      </c>
      <c r="M18" s="172" t="s">
        <v>444</v>
      </c>
      <c r="N18" s="172" t="s">
        <v>445</v>
      </c>
      <c r="O18" s="172" t="s">
        <v>446</v>
      </c>
      <c r="P18" s="172" t="s">
        <v>366</v>
      </c>
      <c r="Q18" s="172" t="s">
        <v>338</v>
      </c>
      <c r="R18" s="172" t="s">
        <v>438</v>
      </c>
      <c r="S18" s="172" t="s">
        <v>816</v>
      </c>
      <c r="T18" s="172" t="s">
        <v>361</v>
      </c>
      <c r="U18" s="175" t="s">
        <v>324</v>
      </c>
      <c r="V18" s="176">
        <v>0.2</v>
      </c>
      <c r="W18" s="175" t="s">
        <v>77</v>
      </c>
      <c r="X18" s="176">
        <v>0.8</v>
      </c>
      <c r="Y18" s="67" t="s">
        <v>272</v>
      </c>
      <c r="Z18" s="172" t="s">
        <v>447</v>
      </c>
      <c r="AA18" s="175" t="s">
        <v>324</v>
      </c>
      <c r="AB18" s="178">
        <v>1.48176E-2</v>
      </c>
      <c r="AC18" s="175" t="s">
        <v>77</v>
      </c>
      <c r="AD18" s="178">
        <v>0.8</v>
      </c>
      <c r="AE18" s="67" t="s">
        <v>272</v>
      </c>
      <c r="AF18" s="172" t="s">
        <v>406</v>
      </c>
      <c r="AG18" s="171" t="s">
        <v>364</v>
      </c>
      <c r="AH18" s="183" t="s">
        <v>339</v>
      </c>
      <c r="AI18" s="183" t="s">
        <v>339</v>
      </c>
      <c r="AJ18" s="183" t="s">
        <v>339</v>
      </c>
      <c r="AK18" s="183" t="s">
        <v>339</v>
      </c>
      <c r="AL18" s="183" t="s">
        <v>339</v>
      </c>
      <c r="AM18" s="192" t="s">
        <v>961</v>
      </c>
      <c r="AN18" s="183" t="s">
        <v>686</v>
      </c>
      <c r="AO18" s="183" t="s">
        <v>687</v>
      </c>
      <c r="AP18" s="183" t="s">
        <v>672</v>
      </c>
      <c r="AQ18" s="183" t="s">
        <v>676</v>
      </c>
      <c r="AR18" s="172" t="s">
        <v>448</v>
      </c>
      <c r="AS18" s="172" t="s">
        <v>803</v>
      </c>
      <c r="AT18" s="172" t="s">
        <v>449</v>
      </c>
      <c r="AU18" s="184">
        <v>43349</v>
      </c>
      <c r="AV18" s="185" t="s">
        <v>341</v>
      </c>
      <c r="AW18" s="186" t="s">
        <v>420</v>
      </c>
      <c r="AX18" s="187">
        <v>43592</v>
      </c>
      <c r="AY18" s="188" t="s">
        <v>421</v>
      </c>
      <c r="AZ18" s="189" t="s">
        <v>450</v>
      </c>
      <c r="BA18" s="187">
        <v>43776</v>
      </c>
      <c r="BB18" s="185" t="s">
        <v>451</v>
      </c>
      <c r="BC18" s="186" t="s">
        <v>452</v>
      </c>
      <c r="BD18" s="187">
        <v>43902</v>
      </c>
      <c r="BE18" s="188" t="s">
        <v>347</v>
      </c>
      <c r="BF18" s="189" t="s">
        <v>453</v>
      </c>
      <c r="BG18" s="187">
        <v>43923</v>
      </c>
      <c r="BH18" s="185" t="s">
        <v>439</v>
      </c>
      <c r="BI18" s="186" t="s">
        <v>454</v>
      </c>
      <c r="BJ18" s="187">
        <v>44112</v>
      </c>
      <c r="BK18" s="188" t="s">
        <v>341</v>
      </c>
      <c r="BL18" s="189" t="s">
        <v>455</v>
      </c>
      <c r="BM18" s="187">
        <v>44168</v>
      </c>
      <c r="BN18" s="185" t="s">
        <v>349</v>
      </c>
      <c r="BO18" s="186" t="s">
        <v>441</v>
      </c>
      <c r="BP18" s="187">
        <v>44251</v>
      </c>
      <c r="BQ18" s="188" t="s">
        <v>371</v>
      </c>
      <c r="BR18" s="189" t="s">
        <v>456</v>
      </c>
      <c r="BS18" s="187">
        <v>44452</v>
      </c>
      <c r="BT18" s="185" t="s">
        <v>384</v>
      </c>
      <c r="BU18" s="186" t="s">
        <v>457</v>
      </c>
      <c r="BV18" s="187">
        <v>44533</v>
      </c>
      <c r="BW18" s="188" t="s">
        <v>341</v>
      </c>
      <c r="BX18" s="189" t="s">
        <v>458</v>
      </c>
      <c r="BY18" s="187">
        <v>44898</v>
      </c>
      <c r="BZ18" s="185" t="s">
        <v>341</v>
      </c>
      <c r="CA18" s="186" t="s">
        <v>688</v>
      </c>
      <c r="CB18" s="187" t="s">
        <v>355</v>
      </c>
      <c r="CC18" s="188" t="s">
        <v>356</v>
      </c>
      <c r="CD18" s="190" t="s">
        <v>355</v>
      </c>
      <c r="CE18" s="191" t="str">
        <f>VLOOKUP(A18,Datos!$C$2:$AJ$25,34,0)</f>
        <v>Subdirección de Servicios Administrativos</v>
      </c>
      <c r="CF18" s="147">
        <f>COUNTBLANK(A18:CD18)</f>
        <v>2</v>
      </c>
      <c r="CG18" s="194" t="s">
        <v>259</v>
      </c>
      <c r="CH18" s="193"/>
      <c r="CI18" s="51" t="s">
        <v>877</v>
      </c>
      <c r="CJ18" s="51" t="s">
        <v>830</v>
      </c>
      <c r="CK18" s="51" t="s">
        <v>826</v>
      </c>
      <c r="CL18" s="51" t="s">
        <v>823</v>
      </c>
      <c r="CM18" s="51" t="s">
        <v>823</v>
      </c>
      <c r="CN18" s="51" t="s">
        <v>840</v>
      </c>
      <c r="CO18" s="51" t="s">
        <v>823</v>
      </c>
      <c r="CP18" s="51" t="s">
        <v>845</v>
      </c>
      <c r="CQ18" s="51"/>
      <c r="CR18" s="51" t="s">
        <v>845</v>
      </c>
      <c r="CS18" s="51" t="s">
        <v>852</v>
      </c>
      <c r="CT18" s="51" t="s">
        <v>845</v>
      </c>
      <c r="CU18" s="51" t="s">
        <v>845</v>
      </c>
      <c r="CV18" s="51" t="s">
        <v>845</v>
      </c>
      <c r="CW18" s="51" t="s">
        <v>845</v>
      </c>
      <c r="CX18" s="51" t="s">
        <v>862</v>
      </c>
      <c r="CY18" s="51" t="s">
        <v>845</v>
      </c>
      <c r="CZ18" s="51" t="s">
        <v>845</v>
      </c>
      <c r="DA18" s="51" t="s">
        <v>845</v>
      </c>
      <c r="DB18" s="51" t="s">
        <v>845</v>
      </c>
      <c r="DC18" s="51" t="s">
        <v>845</v>
      </c>
      <c r="DD18" s="51" t="s">
        <v>845</v>
      </c>
      <c r="DF18" s="169" t="str">
        <f>J18</f>
        <v>Corrupción</v>
      </c>
      <c r="DG18" s="254" t="str">
        <f>I18</f>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H18" s="254"/>
      <c r="DI18" s="254"/>
      <c r="DJ18" s="254"/>
      <c r="DK18" s="254"/>
      <c r="DL18" s="254"/>
      <c r="DM18" s="254"/>
      <c r="DN18" s="169" t="str">
        <f>Y18</f>
        <v>Alto</v>
      </c>
      <c r="DO18" s="169" t="str">
        <f t="shared" si="0"/>
        <v>Alto</v>
      </c>
      <c r="DQ18" s="163" t="e">
        <f>SUM(LEN(#REF!)-LEN(SUBSTITUTE(#REF!,"- Preventivo","")))/LEN("- Preventivo")</f>
        <v>#REF!</v>
      </c>
      <c r="DR18" s="163" t="e">
        <f>SUMIFS($DQ$12:$DQ$31,$A$12:$A$31,A18)</f>
        <v>#REF!</v>
      </c>
      <c r="DS18" s="163" t="e">
        <f>SUM(LEN(#REF!)-LEN(SUBSTITUTE(#REF!,"- Detectivo","")))/LEN("- Detectivo")</f>
        <v>#REF!</v>
      </c>
      <c r="DT18" s="163" t="e">
        <f>SUMIFS($DS$12:$DS$31,$A$12:$A$31,A18)</f>
        <v>#REF!</v>
      </c>
      <c r="DU18" s="163" t="e">
        <f>SUM(LEN(#REF!)-LEN(SUBSTITUTE(#REF!,"- Correctivo","")))/LEN("- Correctivo")</f>
        <v>#REF!</v>
      </c>
      <c r="DV18" s="163" t="e">
        <f>SUMIFS($DU$12:$DU$31,$A$12:$A$31,A18)</f>
        <v>#REF!</v>
      </c>
      <c r="DW18" s="163" t="e">
        <f t="shared" si="1"/>
        <v>#REF!</v>
      </c>
      <c r="DX18" s="163" t="e">
        <f>SUMIFS($DW$12:$DW$31,$A$12:$A$31,A18)</f>
        <v>#REF!</v>
      </c>
      <c r="DY18" s="163" t="e">
        <f>SUM(LEN(#REF!)-LEN(SUBSTITUTE(#REF!,"- Documentado","")))/LEN("- Documentado")</f>
        <v>#REF!</v>
      </c>
      <c r="DZ18" s="163" t="e">
        <f>SUM(LEN(#REF!)-LEN(SUBSTITUTE(#REF!,"- Documentado","")))/LEN("- Documentado")</f>
        <v>#REF!</v>
      </c>
      <c r="EA18" s="163" t="e">
        <f>SUMIFS($DY$12:$DY$31,$A$12:$A$31,A18)+SUMIFS($DZ$12:$DZ$31,$A$12:$A$31,A18)</f>
        <v>#REF!</v>
      </c>
      <c r="EB18" s="163" t="e">
        <f>SUM(LEN(#REF!)-LEN(SUBSTITUTE(#REF!,"- Continua","")))/LEN("- Continua")</f>
        <v>#REF!</v>
      </c>
      <c r="EC18" s="163" t="e">
        <f>SUM(LEN(#REF!)-LEN(SUBSTITUTE(#REF!,"- Continua","")))/LEN("- Continua")</f>
        <v>#REF!</v>
      </c>
      <c r="ED18" s="163" t="e">
        <f>SUMIFS($EB$12:$EB$31,$A$12:$A$31,A18)+SUMIFS($EC$12:$EC$31,$A$12:$A$31,A18)</f>
        <v>#REF!</v>
      </c>
      <c r="EE18" s="163" t="e">
        <f>SUM(LEN(#REF!)-LEN(SUBSTITUTE(#REF!,"- Con registro","")))/LEN("- Con registro")</f>
        <v>#REF!</v>
      </c>
      <c r="EF18" s="163" t="e">
        <f>SUM(LEN(#REF!)-LEN(SUBSTITUTE(#REF!,"- Con registro","")))/LEN("- Con registro")</f>
        <v>#REF!</v>
      </c>
      <c r="EG18" s="163" t="e">
        <f>SUMIFS($EE$12:$EE$31,$A$12:$A$31,A18)+SUMIFS($EF$12:$EF$31,$A$12:$A$31,A18)</f>
        <v>#REF!</v>
      </c>
      <c r="EH18" s="168" t="e">
        <f t="shared" si="2"/>
        <v>#REF!</v>
      </c>
      <c r="EI18" s="168" t="e">
        <f t="shared" si="3"/>
        <v>#REF!</v>
      </c>
      <c r="EJ18" s="168" t="e">
        <f t="shared" si="4"/>
        <v>#REF!</v>
      </c>
      <c r="EK18" s="256" t="e">
        <f t="shared" si="5"/>
        <v>#REF!</v>
      </c>
      <c r="EL18" s="256"/>
      <c r="EM18" s="256"/>
      <c r="EN18" s="256"/>
      <c r="EO18" s="256"/>
      <c r="EP18" s="256"/>
      <c r="EQ18" s="256"/>
      <c r="ER18" s="256"/>
      <c r="ES18" s="256"/>
      <c r="ET18" s="256"/>
    </row>
    <row r="19" spans="1:150" ht="399.95" customHeight="1" x14ac:dyDescent="0.2">
      <c r="A19" s="171" t="s">
        <v>190</v>
      </c>
      <c r="B19" s="171" t="s">
        <v>683</v>
      </c>
      <c r="C19" s="172" t="s">
        <v>684</v>
      </c>
      <c r="D19" s="171" t="s">
        <v>802</v>
      </c>
      <c r="E19" s="173" t="s">
        <v>668</v>
      </c>
      <c r="F19" s="172" t="s">
        <v>685</v>
      </c>
      <c r="G19" s="173">
        <v>142</v>
      </c>
      <c r="H19" s="173" t="s">
        <v>905</v>
      </c>
      <c r="I19" s="174" t="s">
        <v>459</v>
      </c>
      <c r="J19" s="171" t="s">
        <v>63</v>
      </c>
      <c r="K19" s="171" t="s">
        <v>358</v>
      </c>
      <c r="L19" s="171" t="s">
        <v>78</v>
      </c>
      <c r="M19" s="172" t="s">
        <v>444</v>
      </c>
      <c r="N19" s="172" t="s">
        <v>445</v>
      </c>
      <c r="O19" s="172" t="s">
        <v>460</v>
      </c>
      <c r="P19" s="172" t="s">
        <v>366</v>
      </c>
      <c r="Q19" s="172" t="s">
        <v>338</v>
      </c>
      <c r="R19" s="172" t="s">
        <v>438</v>
      </c>
      <c r="S19" s="172" t="s">
        <v>816</v>
      </c>
      <c r="T19" s="172" t="s">
        <v>361</v>
      </c>
      <c r="U19" s="175" t="s">
        <v>324</v>
      </c>
      <c r="V19" s="176">
        <v>0.2</v>
      </c>
      <c r="W19" s="175" t="s">
        <v>77</v>
      </c>
      <c r="X19" s="176">
        <v>0.8</v>
      </c>
      <c r="Y19" s="67" t="s">
        <v>272</v>
      </c>
      <c r="Z19" s="172" t="s">
        <v>447</v>
      </c>
      <c r="AA19" s="175" t="s">
        <v>324</v>
      </c>
      <c r="AB19" s="178">
        <v>2.1167999999999999E-2</v>
      </c>
      <c r="AC19" s="175" t="s">
        <v>77</v>
      </c>
      <c r="AD19" s="178">
        <v>0.8</v>
      </c>
      <c r="AE19" s="67" t="s">
        <v>272</v>
      </c>
      <c r="AF19" s="172" t="s">
        <v>406</v>
      </c>
      <c r="AG19" s="171" t="s">
        <v>364</v>
      </c>
      <c r="AH19" s="183" t="s">
        <v>339</v>
      </c>
      <c r="AI19" s="183" t="s">
        <v>339</v>
      </c>
      <c r="AJ19" s="183" t="s">
        <v>339</v>
      </c>
      <c r="AK19" s="183" t="s">
        <v>339</v>
      </c>
      <c r="AL19" s="183" t="s">
        <v>339</v>
      </c>
      <c r="AM19" s="192" t="s">
        <v>961</v>
      </c>
      <c r="AN19" s="183" t="s">
        <v>686</v>
      </c>
      <c r="AO19" s="183" t="s">
        <v>687</v>
      </c>
      <c r="AP19" s="183" t="s">
        <v>672</v>
      </c>
      <c r="AQ19" s="183" t="s">
        <v>676</v>
      </c>
      <c r="AR19" s="172" t="s">
        <v>461</v>
      </c>
      <c r="AS19" s="172" t="s">
        <v>804</v>
      </c>
      <c r="AT19" s="172" t="s">
        <v>462</v>
      </c>
      <c r="AU19" s="184">
        <v>43349</v>
      </c>
      <c r="AV19" s="185" t="s">
        <v>341</v>
      </c>
      <c r="AW19" s="186" t="s">
        <v>420</v>
      </c>
      <c r="AX19" s="187">
        <v>43592</v>
      </c>
      <c r="AY19" s="188" t="s">
        <v>384</v>
      </c>
      <c r="AZ19" s="189" t="s">
        <v>463</v>
      </c>
      <c r="BA19" s="187">
        <v>43776</v>
      </c>
      <c r="BB19" s="185" t="s">
        <v>439</v>
      </c>
      <c r="BC19" s="186" t="s">
        <v>464</v>
      </c>
      <c r="BD19" s="187">
        <v>43902</v>
      </c>
      <c r="BE19" s="188" t="s">
        <v>439</v>
      </c>
      <c r="BF19" s="189" t="s">
        <v>440</v>
      </c>
      <c r="BG19" s="187">
        <v>44112</v>
      </c>
      <c r="BH19" s="185" t="s">
        <v>421</v>
      </c>
      <c r="BI19" s="186" t="s">
        <v>465</v>
      </c>
      <c r="BJ19" s="187">
        <v>44168</v>
      </c>
      <c r="BK19" s="188" t="s">
        <v>349</v>
      </c>
      <c r="BL19" s="189" t="s">
        <v>441</v>
      </c>
      <c r="BM19" s="187">
        <v>44251</v>
      </c>
      <c r="BN19" s="185" t="s">
        <v>347</v>
      </c>
      <c r="BO19" s="186" t="s">
        <v>442</v>
      </c>
      <c r="BP19" s="187">
        <v>44533</v>
      </c>
      <c r="BQ19" s="188" t="s">
        <v>341</v>
      </c>
      <c r="BR19" s="189" t="s">
        <v>466</v>
      </c>
      <c r="BS19" s="187">
        <v>44898</v>
      </c>
      <c r="BT19" s="185" t="s">
        <v>341</v>
      </c>
      <c r="BU19" s="186" t="s">
        <v>688</v>
      </c>
      <c r="BV19" s="187" t="s">
        <v>355</v>
      </c>
      <c r="BW19" s="188" t="s">
        <v>356</v>
      </c>
      <c r="BX19" s="189" t="s">
        <v>355</v>
      </c>
      <c r="BY19" s="187" t="s">
        <v>355</v>
      </c>
      <c r="BZ19" s="185" t="s">
        <v>356</v>
      </c>
      <c r="CA19" s="186" t="s">
        <v>355</v>
      </c>
      <c r="CB19" s="187" t="s">
        <v>355</v>
      </c>
      <c r="CC19" s="188" t="s">
        <v>356</v>
      </c>
      <c r="CD19" s="190" t="s">
        <v>355</v>
      </c>
      <c r="CE19" s="191" t="str">
        <f>VLOOKUP(A19,Datos!$C$2:$AJ$25,34,0)</f>
        <v>Subdirección de Servicios Administrativos</v>
      </c>
      <c r="CF19" s="147">
        <f>COUNTBLANK(A19:CD19)</f>
        <v>6</v>
      </c>
      <c r="CG19" s="194" t="s">
        <v>259</v>
      </c>
      <c r="CH19" s="193"/>
      <c r="CI19" s="51" t="s">
        <v>877</v>
      </c>
      <c r="CJ19" s="51" t="s">
        <v>830</v>
      </c>
      <c r="CK19" s="51" t="s">
        <v>826</v>
      </c>
      <c r="CL19" s="51" t="s">
        <v>823</v>
      </c>
      <c r="CM19" s="51" t="s">
        <v>823</v>
      </c>
      <c r="CN19" s="51" t="s">
        <v>840</v>
      </c>
      <c r="CO19" s="51" t="s">
        <v>823</v>
      </c>
      <c r="CP19" s="51" t="s">
        <v>845</v>
      </c>
      <c r="CQ19" s="51"/>
      <c r="CR19" s="51" t="s">
        <v>845</v>
      </c>
      <c r="CS19" s="51" t="s">
        <v>852</v>
      </c>
      <c r="CT19" s="51" t="s">
        <v>845</v>
      </c>
      <c r="CU19" s="51" t="s">
        <v>845</v>
      </c>
      <c r="CV19" s="51" t="s">
        <v>845</v>
      </c>
      <c r="CW19" s="51" t="s">
        <v>845</v>
      </c>
      <c r="CX19" s="51" t="s">
        <v>862</v>
      </c>
      <c r="CY19" s="51" t="s">
        <v>845</v>
      </c>
      <c r="CZ19" s="51" t="s">
        <v>845</v>
      </c>
      <c r="DA19" s="51" t="s">
        <v>845</v>
      </c>
      <c r="DB19" s="51" t="s">
        <v>845</v>
      </c>
      <c r="DC19" s="51" t="s">
        <v>845</v>
      </c>
      <c r="DD19" s="51" t="s">
        <v>845</v>
      </c>
      <c r="DF19" s="169" t="str">
        <f>J19</f>
        <v>Corrupción</v>
      </c>
      <c r="DG19" s="254" t="str">
        <f>I19</f>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H19" s="254"/>
      <c r="DI19" s="254"/>
      <c r="DJ19" s="254"/>
      <c r="DK19" s="254"/>
      <c r="DL19" s="254"/>
      <c r="DM19" s="254"/>
      <c r="DN19" s="169" t="str">
        <f>Y19</f>
        <v>Alto</v>
      </c>
      <c r="DO19" s="169" t="str">
        <f t="shared" si="0"/>
        <v>Alto</v>
      </c>
      <c r="DQ19" s="163" t="e">
        <f>SUM(LEN(#REF!)-LEN(SUBSTITUTE(#REF!,"- Preventivo","")))/LEN("- Preventivo")</f>
        <v>#REF!</v>
      </c>
      <c r="DR19" s="163" t="e">
        <f>SUMIFS($DQ$12:$DQ$31,$A$12:$A$31,A19)</f>
        <v>#REF!</v>
      </c>
      <c r="DS19" s="163" t="e">
        <f>SUM(LEN(#REF!)-LEN(SUBSTITUTE(#REF!,"- Detectivo","")))/LEN("- Detectivo")</f>
        <v>#REF!</v>
      </c>
      <c r="DT19" s="163" t="e">
        <f>SUMIFS($DS$12:$DS$31,$A$12:$A$31,A19)</f>
        <v>#REF!</v>
      </c>
      <c r="DU19" s="163" t="e">
        <f>SUM(LEN(#REF!)-LEN(SUBSTITUTE(#REF!,"- Correctivo","")))/LEN("- Correctivo")</f>
        <v>#REF!</v>
      </c>
      <c r="DV19" s="163" t="e">
        <f>SUMIFS($DU$12:$DU$31,$A$12:$A$31,A19)</f>
        <v>#REF!</v>
      </c>
      <c r="DW19" s="163" t="e">
        <f t="shared" si="1"/>
        <v>#REF!</v>
      </c>
      <c r="DX19" s="163" t="e">
        <f>SUMIFS($DW$12:$DW$31,$A$12:$A$31,A19)</f>
        <v>#REF!</v>
      </c>
      <c r="DY19" s="163" t="e">
        <f>SUM(LEN(#REF!)-LEN(SUBSTITUTE(#REF!,"- Documentado","")))/LEN("- Documentado")</f>
        <v>#REF!</v>
      </c>
      <c r="DZ19" s="163" t="e">
        <f>SUM(LEN(#REF!)-LEN(SUBSTITUTE(#REF!,"- Documentado","")))/LEN("- Documentado")</f>
        <v>#REF!</v>
      </c>
      <c r="EA19" s="163" t="e">
        <f>SUMIFS($DY$12:$DY$31,$A$12:$A$31,A19)+SUMIFS($DZ$12:$DZ$31,$A$12:$A$31,A19)</f>
        <v>#REF!</v>
      </c>
      <c r="EB19" s="163" t="e">
        <f>SUM(LEN(#REF!)-LEN(SUBSTITUTE(#REF!,"- Continua","")))/LEN("- Continua")</f>
        <v>#REF!</v>
      </c>
      <c r="EC19" s="163" t="e">
        <f>SUM(LEN(#REF!)-LEN(SUBSTITUTE(#REF!,"- Continua","")))/LEN("- Continua")</f>
        <v>#REF!</v>
      </c>
      <c r="ED19" s="163" t="e">
        <f>SUMIFS($EB$12:$EB$31,$A$12:$A$31,A19)+SUMIFS($EC$12:$EC$31,$A$12:$A$31,A19)</f>
        <v>#REF!</v>
      </c>
      <c r="EE19" s="163" t="e">
        <f>SUM(LEN(#REF!)-LEN(SUBSTITUTE(#REF!,"- Con registro","")))/LEN("- Con registro")</f>
        <v>#REF!</v>
      </c>
      <c r="EF19" s="163" t="e">
        <f>SUM(LEN(#REF!)-LEN(SUBSTITUTE(#REF!,"- Con registro","")))/LEN("- Con registro")</f>
        <v>#REF!</v>
      </c>
      <c r="EG19" s="163" t="e">
        <f>SUMIFS($EE$12:$EE$31,$A$12:$A$31,A19)+SUMIFS($EF$12:$EF$31,$A$12:$A$31,A19)</f>
        <v>#REF!</v>
      </c>
      <c r="EH19" s="168" t="e">
        <f t="shared" si="2"/>
        <v>#REF!</v>
      </c>
      <c r="EI19" s="168" t="e">
        <f t="shared" si="3"/>
        <v>#REF!</v>
      </c>
      <c r="EJ19" s="168" t="e">
        <f t="shared" si="4"/>
        <v>#REF!</v>
      </c>
      <c r="EK19" s="256" t="e">
        <f t="shared" si="5"/>
        <v>#REF!</v>
      </c>
      <c r="EL19" s="256"/>
      <c r="EM19" s="256"/>
      <c r="EN19" s="256"/>
      <c r="EO19" s="256"/>
      <c r="EP19" s="256"/>
      <c r="EQ19" s="256"/>
      <c r="ER19" s="256"/>
      <c r="ES19" s="256"/>
      <c r="ET19" s="256"/>
    </row>
    <row r="20" spans="1:150" ht="399.95" customHeight="1" x14ac:dyDescent="0.2">
      <c r="A20" s="171" t="s">
        <v>805</v>
      </c>
      <c r="B20" s="171" t="s">
        <v>689</v>
      </c>
      <c r="C20" s="172" t="s">
        <v>690</v>
      </c>
      <c r="D20" s="171" t="s">
        <v>802</v>
      </c>
      <c r="E20" s="173" t="s">
        <v>668</v>
      </c>
      <c r="F20" s="172" t="s">
        <v>691</v>
      </c>
      <c r="G20" s="173">
        <v>146</v>
      </c>
      <c r="H20" s="173" t="s">
        <v>906</v>
      </c>
      <c r="I20" s="174" t="s">
        <v>692</v>
      </c>
      <c r="J20" s="171" t="s">
        <v>63</v>
      </c>
      <c r="K20" s="171" t="s">
        <v>358</v>
      </c>
      <c r="L20" s="171" t="s">
        <v>78</v>
      </c>
      <c r="M20" s="172" t="s">
        <v>545</v>
      </c>
      <c r="N20" s="172" t="s">
        <v>546</v>
      </c>
      <c r="O20" s="172" t="s">
        <v>547</v>
      </c>
      <c r="P20" s="172" t="s">
        <v>366</v>
      </c>
      <c r="Q20" s="172" t="s">
        <v>338</v>
      </c>
      <c r="R20" s="172" t="s">
        <v>367</v>
      </c>
      <c r="S20" s="172" t="s">
        <v>816</v>
      </c>
      <c r="T20" s="172" t="s">
        <v>361</v>
      </c>
      <c r="U20" s="175" t="s">
        <v>324</v>
      </c>
      <c r="V20" s="176">
        <v>0.2</v>
      </c>
      <c r="W20" s="175" t="s">
        <v>77</v>
      </c>
      <c r="X20" s="176">
        <v>0.8</v>
      </c>
      <c r="Y20" s="67" t="s">
        <v>272</v>
      </c>
      <c r="Z20" s="172" t="s">
        <v>548</v>
      </c>
      <c r="AA20" s="175" t="s">
        <v>324</v>
      </c>
      <c r="AB20" s="178">
        <v>2.4695999999999999E-2</v>
      </c>
      <c r="AC20" s="175" t="s">
        <v>77</v>
      </c>
      <c r="AD20" s="178">
        <v>0.8</v>
      </c>
      <c r="AE20" s="67" t="s">
        <v>272</v>
      </c>
      <c r="AF20" s="172" t="s">
        <v>549</v>
      </c>
      <c r="AG20" s="171" t="s">
        <v>364</v>
      </c>
      <c r="AH20" s="192" t="s">
        <v>977</v>
      </c>
      <c r="AI20" s="192" t="s">
        <v>976</v>
      </c>
      <c r="AJ20" s="192" t="s">
        <v>975</v>
      </c>
      <c r="AK20" s="183" t="s">
        <v>974</v>
      </c>
      <c r="AL20" s="183" t="s">
        <v>973</v>
      </c>
      <c r="AM20" s="183" t="s">
        <v>340</v>
      </c>
      <c r="AN20" s="183" t="s">
        <v>340</v>
      </c>
      <c r="AO20" s="183" t="s">
        <v>340</v>
      </c>
      <c r="AP20" s="183" t="s">
        <v>340</v>
      </c>
      <c r="AQ20" s="183" t="s">
        <v>340</v>
      </c>
      <c r="AR20" s="172" t="s">
        <v>806</v>
      </c>
      <c r="AS20" s="172" t="s">
        <v>807</v>
      </c>
      <c r="AT20" s="172" t="s">
        <v>808</v>
      </c>
      <c r="AU20" s="184">
        <v>43592</v>
      </c>
      <c r="AV20" s="185" t="s">
        <v>341</v>
      </c>
      <c r="AW20" s="186" t="s">
        <v>525</v>
      </c>
      <c r="AX20" s="187">
        <v>43768</v>
      </c>
      <c r="AY20" s="188" t="s">
        <v>388</v>
      </c>
      <c r="AZ20" s="189" t="s">
        <v>550</v>
      </c>
      <c r="BA20" s="187">
        <v>43902</v>
      </c>
      <c r="BB20" s="185" t="s">
        <v>409</v>
      </c>
      <c r="BC20" s="186" t="s">
        <v>551</v>
      </c>
      <c r="BD20" s="187">
        <v>44071</v>
      </c>
      <c r="BE20" s="188" t="s">
        <v>352</v>
      </c>
      <c r="BF20" s="189" t="s">
        <v>552</v>
      </c>
      <c r="BG20" s="187">
        <v>44167</v>
      </c>
      <c r="BH20" s="185" t="s">
        <v>419</v>
      </c>
      <c r="BI20" s="186" t="s">
        <v>553</v>
      </c>
      <c r="BJ20" s="187">
        <v>44243</v>
      </c>
      <c r="BK20" s="188" t="s">
        <v>384</v>
      </c>
      <c r="BL20" s="189" t="s">
        <v>542</v>
      </c>
      <c r="BM20" s="187">
        <v>44316</v>
      </c>
      <c r="BN20" s="185" t="s">
        <v>349</v>
      </c>
      <c r="BO20" s="186" t="s">
        <v>544</v>
      </c>
      <c r="BP20" s="187">
        <v>44407</v>
      </c>
      <c r="BQ20" s="188" t="s">
        <v>384</v>
      </c>
      <c r="BR20" s="189" t="s">
        <v>543</v>
      </c>
      <c r="BS20" s="187">
        <v>44546</v>
      </c>
      <c r="BT20" s="185" t="s">
        <v>341</v>
      </c>
      <c r="BU20" s="186" t="s">
        <v>554</v>
      </c>
      <c r="BV20" s="187">
        <v>44802</v>
      </c>
      <c r="BW20" s="188" t="s">
        <v>349</v>
      </c>
      <c r="BX20" s="189" t="s">
        <v>626</v>
      </c>
      <c r="BY20" s="187">
        <v>44909</v>
      </c>
      <c r="BZ20" s="185" t="s">
        <v>371</v>
      </c>
      <c r="CA20" s="186" t="s">
        <v>693</v>
      </c>
      <c r="CB20" s="187" t="s">
        <v>355</v>
      </c>
      <c r="CC20" s="188" t="s">
        <v>356</v>
      </c>
      <c r="CD20" s="190" t="s">
        <v>355</v>
      </c>
      <c r="CE20" s="191" t="e">
        <f>VLOOKUP(A20,Datos!$C$2:$AJ$25,34,0)</f>
        <v>#N/A</v>
      </c>
      <c r="CF20" s="147">
        <f>COUNTBLANK(A20:CD20)</f>
        <v>2</v>
      </c>
      <c r="CG20" s="194" t="s">
        <v>259</v>
      </c>
      <c r="CH20" s="193" t="s">
        <v>885</v>
      </c>
      <c r="CI20" s="51" t="s">
        <v>877</v>
      </c>
      <c r="CJ20" s="51" t="s">
        <v>831</v>
      </c>
      <c r="CK20" s="51" t="s">
        <v>845</v>
      </c>
      <c r="CL20" s="51" t="s">
        <v>823</v>
      </c>
      <c r="CM20" s="51" t="s">
        <v>823</v>
      </c>
      <c r="CN20" s="51" t="s">
        <v>840</v>
      </c>
      <c r="CO20" s="51" t="s">
        <v>823</v>
      </c>
      <c r="CP20" s="51" t="s">
        <v>845</v>
      </c>
      <c r="CQ20" s="51"/>
      <c r="CR20" s="51" t="s">
        <v>845</v>
      </c>
      <c r="CS20" s="51" t="s">
        <v>852</v>
      </c>
      <c r="CT20" s="51" t="s">
        <v>845</v>
      </c>
      <c r="CU20" s="51" t="s">
        <v>845</v>
      </c>
      <c r="CV20" s="51" t="s">
        <v>845</v>
      </c>
      <c r="CW20" s="51" t="s">
        <v>845</v>
      </c>
      <c r="CX20" s="51" t="s">
        <v>863</v>
      </c>
      <c r="CY20" s="51" t="s">
        <v>845</v>
      </c>
      <c r="CZ20" s="51" t="s">
        <v>845</v>
      </c>
      <c r="DA20" s="51" t="s">
        <v>845</v>
      </c>
      <c r="DB20" s="51" t="s">
        <v>845</v>
      </c>
      <c r="DC20" s="51" t="s">
        <v>845</v>
      </c>
      <c r="DD20" s="51" t="s">
        <v>845</v>
      </c>
      <c r="DF20" s="169" t="str">
        <f>J20</f>
        <v>Corrupción</v>
      </c>
      <c r="DG20" s="254" t="str">
        <f>I20</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H20" s="254"/>
      <c r="DI20" s="254"/>
      <c r="DJ20" s="254"/>
      <c r="DK20" s="254"/>
      <c r="DL20" s="254"/>
      <c r="DM20" s="254"/>
      <c r="DN20" s="169" t="str">
        <f>Y20</f>
        <v>Alto</v>
      </c>
      <c r="DO20" s="169" t="str">
        <f t="shared" si="0"/>
        <v>Alto</v>
      </c>
      <c r="DQ20" s="163" t="e">
        <f>SUM(LEN(#REF!)-LEN(SUBSTITUTE(#REF!,"- Preventivo","")))/LEN("- Preventivo")</f>
        <v>#REF!</v>
      </c>
      <c r="DR20" s="163" t="e">
        <f>SUMIFS($DQ$12:$DQ$31,$A$12:$A$31,A20)</f>
        <v>#REF!</v>
      </c>
      <c r="DS20" s="163" t="e">
        <f>SUM(LEN(#REF!)-LEN(SUBSTITUTE(#REF!,"- Detectivo","")))/LEN("- Detectivo")</f>
        <v>#REF!</v>
      </c>
      <c r="DT20" s="163" t="e">
        <f>SUMIFS($DS$12:$DS$31,$A$12:$A$31,A20)</f>
        <v>#REF!</v>
      </c>
      <c r="DU20" s="163" t="e">
        <f>SUM(LEN(#REF!)-LEN(SUBSTITUTE(#REF!,"- Correctivo","")))/LEN("- Correctivo")</f>
        <v>#REF!</v>
      </c>
      <c r="DV20" s="163" t="e">
        <f>SUMIFS($DU$12:$DU$31,$A$12:$A$31,A20)</f>
        <v>#REF!</v>
      </c>
      <c r="DW20" s="163" t="e">
        <f t="shared" si="1"/>
        <v>#REF!</v>
      </c>
      <c r="DX20" s="163" t="e">
        <f>SUMIFS($DW$12:$DW$31,$A$12:$A$31,A20)</f>
        <v>#REF!</v>
      </c>
      <c r="DY20" s="163" t="e">
        <f>SUM(LEN(#REF!)-LEN(SUBSTITUTE(#REF!,"- Documentado","")))/LEN("- Documentado")</f>
        <v>#REF!</v>
      </c>
      <c r="DZ20" s="163" t="e">
        <f>SUM(LEN(#REF!)-LEN(SUBSTITUTE(#REF!,"- Documentado","")))/LEN("- Documentado")</f>
        <v>#REF!</v>
      </c>
      <c r="EA20" s="163" t="e">
        <f>SUMIFS($DY$12:$DY$31,$A$12:$A$31,A20)+SUMIFS($DZ$12:$DZ$31,$A$12:$A$31,A20)</f>
        <v>#REF!</v>
      </c>
      <c r="EB20" s="163" t="e">
        <f>SUM(LEN(#REF!)-LEN(SUBSTITUTE(#REF!,"- Continua","")))/LEN("- Continua")</f>
        <v>#REF!</v>
      </c>
      <c r="EC20" s="163" t="e">
        <f>SUM(LEN(#REF!)-LEN(SUBSTITUTE(#REF!,"- Continua","")))/LEN("- Continua")</f>
        <v>#REF!</v>
      </c>
      <c r="ED20" s="163" t="e">
        <f>SUMIFS($EB$12:$EB$31,$A$12:$A$31,A20)+SUMIFS($EC$12:$EC$31,$A$12:$A$31,A20)</f>
        <v>#REF!</v>
      </c>
      <c r="EE20" s="163" t="e">
        <f>SUM(LEN(#REF!)-LEN(SUBSTITUTE(#REF!,"- Con registro","")))/LEN("- Con registro")</f>
        <v>#REF!</v>
      </c>
      <c r="EF20" s="163" t="e">
        <f>SUM(LEN(#REF!)-LEN(SUBSTITUTE(#REF!,"- Con registro","")))/LEN("- Con registro")</f>
        <v>#REF!</v>
      </c>
      <c r="EG20" s="163" t="e">
        <f>SUMIFS($EE$12:$EE$31,$A$12:$A$31,A20)+SUMIFS($EF$12:$EF$31,$A$12:$A$31,A20)</f>
        <v>#REF!</v>
      </c>
      <c r="EH20" s="168" t="e">
        <f t="shared" si="2"/>
        <v>#REF!</v>
      </c>
      <c r="EI20" s="168" t="e">
        <f t="shared" si="3"/>
        <v>#REF!</v>
      </c>
      <c r="EJ20" s="168" t="e">
        <f t="shared" si="4"/>
        <v>#REF!</v>
      </c>
      <c r="EK20" s="256" t="e">
        <f t="shared" si="5"/>
        <v>#REF!</v>
      </c>
      <c r="EL20" s="256"/>
      <c r="EM20" s="256"/>
      <c r="EN20" s="256"/>
      <c r="EO20" s="256"/>
      <c r="EP20" s="256"/>
      <c r="EQ20" s="256"/>
      <c r="ER20" s="256"/>
      <c r="ES20" s="256"/>
      <c r="ET20" s="256"/>
    </row>
    <row r="21" spans="1:150" ht="399.95" customHeight="1" x14ac:dyDescent="0.2">
      <c r="A21" s="171" t="s">
        <v>805</v>
      </c>
      <c r="B21" s="171" t="s">
        <v>689</v>
      </c>
      <c r="C21" s="172" t="s">
        <v>690</v>
      </c>
      <c r="D21" s="171" t="s">
        <v>802</v>
      </c>
      <c r="E21" s="173" t="s">
        <v>668</v>
      </c>
      <c r="F21" s="172" t="s">
        <v>694</v>
      </c>
      <c r="G21" s="173">
        <v>147</v>
      </c>
      <c r="H21" s="173" t="s">
        <v>907</v>
      </c>
      <c r="I21" s="174" t="s">
        <v>695</v>
      </c>
      <c r="J21" s="171" t="s">
        <v>63</v>
      </c>
      <c r="K21" s="171" t="s">
        <v>358</v>
      </c>
      <c r="L21" s="171" t="s">
        <v>78</v>
      </c>
      <c r="M21" s="172" t="s">
        <v>696</v>
      </c>
      <c r="N21" s="172" t="s">
        <v>697</v>
      </c>
      <c r="O21" s="172" t="s">
        <v>698</v>
      </c>
      <c r="P21" s="172" t="s">
        <v>366</v>
      </c>
      <c r="Q21" s="172" t="s">
        <v>338</v>
      </c>
      <c r="R21" s="172" t="s">
        <v>367</v>
      </c>
      <c r="S21" s="172" t="s">
        <v>816</v>
      </c>
      <c r="T21" s="172" t="s">
        <v>361</v>
      </c>
      <c r="U21" s="175" t="s">
        <v>324</v>
      </c>
      <c r="V21" s="176">
        <v>0.2</v>
      </c>
      <c r="W21" s="175" t="s">
        <v>77</v>
      </c>
      <c r="X21" s="176">
        <v>0.8</v>
      </c>
      <c r="Y21" s="67" t="s">
        <v>272</v>
      </c>
      <c r="Z21" s="172" t="s">
        <v>556</v>
      </c>
      <c r="AA21" s="175" t="s">
        <v>324</v>
      </c>
      <c r="AB21" s="178">
        <v>8.3999999999999991E-2</v>
      </c>
      <c r="AC21" s="175" t="s">
        <v>77</v>
      </c>
      <c r="AD21" s="178">
        <v>0.8</v>
      </c>
      <c r="AE21" s="67" t="s">
        <v>272</v>
      </c>
      <c r="AF21" s="172" t="s">
        <v>406</v>
      </c>
      <c r="AG21" s="171" t="s">
        <v>364</v>
      </c>
      <c r="AH21" s="183" t="s">
        <v>339</v>
      </c>
      <c r="AI21" s="183" t="s">
        <v>339</v>
      </c>
      <c r="AJ21" s="183" t="s">
        <v>339</v>
      </c>
      <c r="AK21" s="183" t="s">
        <v>339</v>
      </c>
      <c r="AL21" s="183" t="s">
        <v>339</v>
      </c>
      <c r="AM21" s="192" t="s">
        <v>962</v>
      </c>
      <c r="AN21" s="183" t="s">
        <v>699</v>
      </c>
      <c r="AO21" s="183" t="s">
        <v>557</v>
      </c>
      <c r="AP21" s="183" t="s">
        <v>675</v>
      </c>
      <c r="AQ21" s="183" t="s">
        <v>700</v>
      </c>
      <c r="AR21" s="172" t="s">
        <v>809</v>
      </c>
      <c r="AS21" s="172" t="s">
        <v>810</v>
      </c>
      <c r="AT21" s="172" t="s">
        <v>811</v>
      </c>
      <c r="AU21" s="184">
        <v>43593</v>
      </c>
      <c r="AV21" s="185" t="s">
        <v>341</v>
      </c>
      <c r="AW21" s="186" t="s">
        <v>372</v>
      </c>
      <c r="AX21" s="187">
        <v>43783</v>
      </c>
      <c r="AY21" s="188" t="s">
        <v>341</v>
      </c>
      <c r="AZ21" s="189" t="s">
        <v>558</v>
      </c>
      <c r="BA21" s="187">
        <v>43914</v>
      </c>
      <c r="BB21" s="185" t="s">
        <v>409</v>
      </c>
      <c r="BC21" s="186" t="s">
        <v>701</v>
      </c>
      <c r="BD21" s="187">
        <v>44074</v>
      </c>
      <c r="BE21" s="188" t="s">
        <v>369</v>
      </c>
      <c r="BF21" s="189" t="s">
        <v>555</v>
      </c>
      <c r="BG21" s="187">
        <v>44909</v>
      </c>
      <c r="BH21" s="185" t="s">
        <v>495</v>
      </c>
      <c r="BI21" s="186" t="s">
        <v>702</v>
      </c>
      <c r="BJ21" s="187" t="s">
        <v>355</v>
      </c>
      <c r="BK21" s="188" t="s">
        <v>356</v>
      </c>
      <c r="BL21" s="189" t="s">
        <v>355</v>
      </c>
      <c r="BM21" s="187" t="s">
        <v>355</v>
      </c>
      <c r="BN21" s="185" t="s">
        <v>356</v>
      </c>
      <c r="BO21" s="186" t="s">
        <v>355</v>
      </c>
      <c r="BP21" s="187" t="s">
        <v>355</v>
      </c>
      <c r="BQ21" s="188" t="s">
        <v>356</v>
      </c>
      <c r="BR21" s="189" t="s">
        <v>355</v>
      </c>
      <c r="BS21" s="187" t="s">
        <v>355</v>
      </c>
      <c r="BT21" s="185" t="s">
        <v>356</v>
      </c>
      <c r="BU21" s="186" t="s">
        <v>355</v>
      </c>
      <c r="BV21" s="187" t="s">
        <v>355</v>
      </c>
      <c r="BW21" s="188" t="s">
        <v>356</v>
      </c>
      <c r="BX21" s="189" t="s">
        <v>355</v>
      </c>
      <c r="BY21" s="187" t="s">
        <v>355</v>
      </c>
      <c r="BZ21" s="185" t="s">
        <v>356</v>
      </c>
      <c r="CA21" s="186" t="s">
        <v>355</v>
      </c>
      <c r="CB21" s="187" t="s">
        <v>355</v>
      </c>
      <c r="CC21" s="188" t="s">
        <v>356</v>
      </c>
      <c r="CD21" s="190" t="s">
        <v>355</v>
      </c>
      <c r="CE21" s="191" t="e">
        <f>VLOOKUP(A21,Datos!$C$2:$AJ$25,34,0)</f>
        <v>#N/A</v>
      </c>
      <c r="CF21" s="147">
        <f>COUNTBLANK(A21:CD21)</f>
        <v>14</v>
      </c>
      <c r="CG21" s="194" t="s">
        <v>821</v>
      </c>
      <c r="CH21" s="193" t="s">
        <v>918</v>
      </c>
      <c r="CI21" s="51" t="s">
        <v>886</v>
      </c>
      <c r="CJ21" s="51" t="s">
        <v>831</v>
      </c>
      <c r="CK21" s="51" t="s">
        <v>826</v>
      </c>
      <c r="CL21" s="51" t="s">
        <v>823</v>
      </c>
      <c r="CM21" s="51" t="s">
        <v>823</v>
      </c>
      <c r="CN21" s="51" t="s">
        <v>840</v>
      </c>
      <c r="CO21" s="51" t="s">
        <v>823</v>
      </c>
      <c r="CP21" s="51" t="s">
        <v>845</v>
      </c>
      <c r="CQ21" s="51"/>
      <c r="CR21" s="51" t="s">
        <v>845</v>
      </c>
      <c r="CS21" s="51" t="s">
        <v>852</v>
      </c>
      <c r="CT21" s="51" t="s">
        <v>845</v>
      </c>
      <c r="CU21" s="51" t="s">
        <v>845</v>
      </c>
      <c r="CV21" s="51" t="s">
        <v>845</v>
      </c>
      <c r="CW21" s="51" t="s">
        <v>845</v>
      </c>
      <c r="CX21" s="51" t="s">
        <v>864</v>
      </c>
      <c r="CY21" s="51" t="s">
        <v>845</v>
      </c>
      <c r="CZ21" s="51" t="s">
        <v>845</v>
      </c>
      <c r="DA21" s="51" t="s">
        <v>845</v>
      </c>
      <c r="DB21" s="51" t="s">
        <v>845</v>
      </c>
      <c r="DC21" s="51" t="s">
        <v>845</v>
      </c>
      <c r="DD21" s="51" t="s">
        <v>845</v>
      </c>
      <c r="DF21" s="169" t="str">
        <f>J21</f>
        <v>Corrupción</v>
      </c>
      <c r="DG21" s="254" t="str">
        <f>I21</f>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H21" s="254"/>
      <c r="DI21" s="254"/>
      <c r="DJ21" s="254"/>
      <c r="DK21" s="254"/>
      <c r="DL21" s="254"/>
      <c r="DM21" s="254"/>
      <c r="DN21" s="169" t="str">
        <f>Y21</f>
        <v>Alto</v>
      </c>
      <c r="DO21" s="169" t="str">
        <f t="shared" si="0"/>
        <v>Alto</v>
      </c>
      <c r="DQ21" s="163" t="e">
        <f>SUM(LEN(#REF!)-LEN(SUBSTITUTE(#REF!,"- Preventivo","")))/LEN("- Preventivo")</f>
        <v>#REF!</v>
      </c>
      <c r="DR21" s="163" t="e">
        <f>SUMIFS($DQ$12:$DQ$31,$A$12:$A$31,A21)</f>
        <v>#REF!</v>
      </c>
      <c r="DS21" s="163" t="e">
        <f>SUM(LEN(#REF!)-LEN(SUBSTITUTE(#REF!,"- Detectivo","")))/LEN("- Detectivo")</f>
        <v>#REF!</v>
      </c>
      <c r="DT21" s="163" t="e">
        <f>SUMIFS($DS$12:$DS$31,$A$12:$A$31,A21)</f>
        <v>#REF!</v>
      </c>
      <c r="DU21" s="163" t="e">
        <f>SUM(LEN(#REF!)-LEN(SUBSTITUTE(#REF!,"- Correctivo","")))/LEN("- Correctivo")</f>
        <v>#REF!</v>
      </c>
      <c r="DV21" s="163" t="e">
        <f>SUMIFS($DU$12:$DU$31,$A$12:$A$31,A21)</f>
        <v>#REF!</v>
      </c>
      <c r="DW21" s="163" t="e">
        <f t="shared" si="1"/>
        <v>#REF!</v>
      </c>
      <c r="DX21" s="163" t="e">
        <f>SUMIFS($DW$12:$DW$31,$A$12:$A$31,A21)</f>
        <v>#REF!</v>
      </c>
      <c r="DY21" s="163" t="e">
        <f>SUM(LEN(#REF!)-LEN(SUBSTITUTE(#REF!,"- Documentado","")))/LEN("- Documentado")</f>
        <v>#REF!</v>
      </c>
      <c r="DZ21" s="163" t="e">
        <f>SUM(LEN(#REF!)-LEN(SUBSTITUTE(#REF!,"- Documentado","")))/LEN("- Documentado")</f>
        <v>#REF!</v>
      </c>
      <c r="EA21" s="163" t="e">
        <f>SUMIFS($DY$12:$DY$31,$A$12:$A$31,A21)+SUMIFS($DZ$12:$DZ$31,$A$12:$A$31,A21)</f>
        <v>#REF!</v>
      </c>
      <c r="EB21" s="163" t="e">
        <f>SUM(LEN(#REF!)-LEN(SUBSTITUTE(#REF!,"- Continua","")))/LEN("- Continua")</f>
        <v>#REF!</v>
      </c>
      <c r="EC21" s="163" t="e">
        <f>SUM(LEN(#REF!)-LEN(SUBSTITUTE(#REF!,"- Continua","")))/LEN("- Continua")</f>
        <v>#REF!</v>
      </c>
      <c r="ED21" s="163" t="e">
        <f>SUMIFS($EB$12:$EB$31,$A$12:$A$31,A21)+SUMIFS($EC$12:$EC$31,$A$12:$A$31,A21)</f>
        <v>#REF!</v>
      </c>
      <c r="EE21" s="163" t="e">
        <f>SUM(LEN(#REF!)-LEN(SUBSTITUTE(#REF!,"- Con registro","")))/LEN("- Con registro")</f>
        <v>#REF!</v>
      </c>
      <c r="EF21" s="163" t="e">
        <f>SUM(LEN(#REF!)-LEN(SUBSTITUTE(#REF!,"- Con registro","")))/LEN("- Con registro")</f>
        <v>#REF!</v>
      </c>
      <c r="EG21" s="163" t="e">
        <f>SUMIFS($EE$12:$EE$31,$A$12:$A$31,A21)+SUMIFS($EF$12:$EF$31,$A$12:$A$31,A21)</f>
        <v>#REF!</v>
      </c>
      <c r="EH21" s="168" t="e">
        <f t="shared" si="2"/>
        <v>#REF!</v>
      </c>
      <c r="EI21" s="168" t="e">
        <f t="shared" si="3"/>
        <v>#REF!</v>
      </c>
      <c r="EJ21" s="168" t="e">
        <f t="shared" si="4"/>
        <v>#REF!</v>
      </c>
      <c r="EK21" s="256" t="e">
        <f t="shared" si="5"/>
        <v>#REF!</v>
      </c>
      <c r="EL21" s="256"/>
      <c r="EM21" s="256"/>
      <c r="EN21" s="256"/>
      <c r="EO21" s="256"/>
      <c r="EP21" s="256"/>
      <c r="EQ21" s="256"/>
      <c r="ER21" s="256"/>
      <c r="ES21" s="256"/>
      <c r="ET21" s="256"/>
    </row>
    <row r="22" spans="1:150" ht="399.95" customHeight="1" x14ac:dyDescent="0.2">
      <c r="A22" s="171" t="s">
        <v>703</v>
      </c>
      <c r="B22" s="171" t="s">
        <v>704</v>
      </c>
      <c r="C22" s="172" t="s">
        <v>705</v>
      </c>
      <c r="D22" s="171" t="s">
        <v>197</v>
      </c>
      <c r="E22" s="173" t="s">
        <v>668</v>
      </c>
      <c r="F22" s="172" t="s">
        <v>706</v>
      </c>
      <c r="G22" s="173">
        <v>154</v>
      </c>
      <c r="H22" s="173" t="s">
        <v>908</v>
      </c>
      <c r="I22" s="174" t="s">
        <v>560</v>
      </c>
      <c r="J22" s="171" t="s">
        <v>63</v>
      </c>
      <c r="K22" s="171" t="s">
        <v>358</v>
      </c>
      <c r="L22" s="171" t="s">
        <v>78</v>
      </c>
      <c r="M22" s="172" t="s">
        <v>561</v>
      </c>
      <c r="N22" s="172" t="s">
        <v>562</v>
      </c>
      <c r="O22" s="172" t="s">
        <v>563</v>
      </c>
      <c r="P22" s="172" t="s">
        <v>559</v>
      </c>
      <c r="Q22" s="172" t="s">
        <v>338</v>
      </c>
      <c r="R22" s="172" t="s">
        <v>360</v>
      </c>
      <c r="S22" s="172" t="s">
        <v>816</v>
      </c>
      <c r="T22" s="172" t="s">
        <v>361</v>
      </c>
      <c r="U22" s="175" t="s">
        <v>324</v>
      </c>
      <c r="V22" s="176">
        <v>0.2</v>
      </c>
      <c r="W22" s="175" t="s">
        <v>77</v>
      </c>
      <c r="X22" s="176">
        <v>0.8</v>
      </c>
      <c r="Y22" s="67" t="s">
        <v>272</v>
      </c>
      <c r="Z22" s="172" t="s">
        <v>564</v>
      </c>
      <c r="AA22" s="175" t="s">
        <v>324</v>
      </c>
      <c r="AB22" s="178">
        <v>2.1167999999999999E-2</v>
      </c>
      <c r="AC22" s="175" t="s">
        <v>77</v>
      </c>
      <c r="AD22" s="178">
        <v>0.8</v>
      </c>
      <c r="AE22" s="67" t="s">
        <v>272</v>
      </c>
      <c r="AF22" s="172" t="s">
        <v>565</v>
      </c>
      <c r="AG22" s="171" t="s">
        <v>364</v>
      </c>
      <c r="AH22" s="183" t="s">
        <v>339</v>
      </c>
      <c r="AI22" s="183" t="s">
        <v>339</v>
      </c>
      <c r="AJ22" s="183" t="s">
        <v>339</v>
      </c>
      <c r="AK22" s="183" t="s">
        <v>339</v>
      </c>
      <c r="AL22" s="183" t="s">
        <v>339</v>
      </c>
      <c r="AM22" s="192" t="s">
        <v>963</v>
      </c>
      <c r="AN22" s="183" t="s">
        <v>707</v>
      </c>
      <c r="AO22" s="183" t="s">
        <v>708</v>
      </c>
      <c r="AP22" s="183" t="s">
        <v>709</v>
      </c>
      <c r="AQ22" s="183" t="s">
        <v>710</v>
      </c>
      <c r="AR22" s="172" t="s">
        <v>711</v>
      </c>
      <c r="AS22" s="172" t="s">
        <v>712</v>
      </c>
      <c r="AT22" s="172" t="s">
        <v>713</v>
      </c>
      <c r="AU22" s="184">
        <v>43496</v>
      </c>
      <c r="AV22" s="185" t="s">
        <v>341</v>
      </c>
      <c r="AW22" s="186" t="s">
        <v>368</v>
      </c>
      <c r="AX22" s="187">
        <v>43594</v>
      </c>
      <c r="AY22" s="188" t="s">
        <v>417</v>
      </c>
      <c r="AZ22" s="189" t="s">
        <v>566</v>
      </c>
      <c r="BA22" s="187">
        <v>43769</v>
      </c>
      <c r="BB22" s="185" t="s">
        <v>369</v>
      </c>
      <c r="BC22" s="186" t="s">
        <v>567</v>
      </c>
      <c r="BD22" s="187">
        <v>43921</v>
      </c>
      <c r="BE22" s="188" t="s">
        <v>531</v>
      </c>
      <c r="BF22" s="189" t="s">
        <v>714</v>
      </c>
      <c r="BG22" s="187">
        <v>44025</v>
      </c>
      <c r="BH22" s="185" t="s">
        <v>347</v>
      </c>
      <c r="BI22" s="186" t="s">
        <v>568</v>
      </c>
      <c r="BJ22" s="187">
        <v>44534</v>
      </c>
      <c r="BK22" s="188" t="s">
        <v>384</v>
      </c>
      <c r="BL22" s="189" t="s">
        <v>569</v>
      </c>
      <c r="BM22" s="187">
        <v>44249</v>
      </c>
      <c r="BN22" s="185" t="s">
        <v>370</v>
      </c>
      <c r="BO22" s="186" t="s">
        <v>570</v>
      </c>
      <c r="BP22" s="187">
        <v>44302</v>
      </c>
      <c r="BQ22" s="188" t="s">
        <v>384</v>
      </c>
      <c r="BR22" s="189" t="s">
        <v>571</v>
      </c>
      <c r="BS22" s="187">
        <v>44543</v>
      </c>
      <c r="BT22" s="185" t="s">
        <v>341</v>
      </c>
      <c r="BU22" s="186" t="s">
        <v>572</v>
      </c>
      <c r="BV22" s="187">
        <v>44911</v>
      </c>
      <c r="BW22" s="188" t="s">
        <v>370</v>
      </c>
      <c r="BX22" s="189" t="s">
        <v>715</v>
      </c>
      <c r="BY22" s="187" t="s">
        <v>355</v>
      </c>
      <c r="BZ22" s="185" t="s">
        <v>356</v>
      </c>
      <c r="CA22" s="186" t="s">
        <v>355</v>
      </c>
      <c r="CB22" s="187" t="s">
        <v>355</v>
      </c>
      <c r="CC22" s="188" t="s">
        <v>356</v>
      </c>
      <c r="CD22" s="190" t="s">
        <v>355</v>
      </c>
      <c r="CE22" s="191" t="e">
        <f>VLOOKUP(A22,Datos!$C$2:$AJ$25,34,0)</f>
        <v>#N/A</v>
      </c>
      <c r="CF22" s="147">
        <f>COUNTBLANK(A22:CD22)</f>
        <v>4</v>
      </c>
      <c r="CG22" s="194" t="s">
        <v>247</v>
      </c>
      <c r="CH22" s="193" t="s">
        <v>883</v>
      </c>
      <c r="CI22" s="51" t="s">
        <v>884</v>
      </c>
      <c r="CJ22" s="51" t="s">
        <v>832</v>
      </c>
      <c r="CK22" s="51" t="s">
        <v>845</v>
      </c>
      <c r="CL22" s="51" t="s">
        <v>823</v>
      </c>
      <c r="CM22" s="51" t="s">
        <v>823</v>
      </c>
      <c r="CN22" s="51" t="s">
        <v>840</v>
      </c>
      <c r="CO22" s="51" t="s">
        <v>823</v>
      </c>
      <c r="CP22" s="51" t="s">
        <v>845</v>
      </c>
      <c r="CQ22" s="51"/>
      <c r="CR22" s="51" t="s">
        <v>845</v>
      </c>
      <c r="CS22" s="51" t="s">
        <v>852</v>
      </c>
      <c r="CT22" s="51" t="s">
        <v>845</v>
      </c>
      <c r="CU22" s="51" t="s">
        <v>845</v>
      </c>
      <c r="CV22" s="51" t="s">
        <v>845</v>
      </c>
      <c r="CW22" s="51" t="s">
        <v>845</v>
      </c>
      <c r="CX22" s="51" t="s">
        <v>865</v>
      </c>
      <c r="CY22" s="51" t="s">
        <v>845</v>
      </c>
      <c r="CZ22" s="51"/>
      <c r="DA22" s="51"/>
      <c r="DB22" s="51"/>
      <c r="DC22" s="51"/>
      <c r="DD22" s="51" t="s">
        <v>845</v>
      </c>
      <c r="DF22" s="169" t="str">
        <f>J22</f>
        <v>Corrupción</v>
      </c>
      <c r="DG22" s="254" t="str">
        <f>I22</f>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H22" s="254"/>
      <c r="DI22" s="254"/>
      <c r="DJ22" s="254"/>
      <c r="DK22" s="254"/>
      <c r="DL22" s="254"/>
      <c r="DM22" s="254"/>
      <c r="DN22" s="169" t="str">
        <f>Y22</f>
        <v>Alto</v>
      </c>
      <c r="DO22" s="169" t="str">
        <f t="shared" si="0"/>
        <v>Alto</v>
      </c>
      <c r="DQ22" s="163" t="e">
        <f>SUM(LEN(#REF!)-LEN(SUBSTITUTE(#REF!,"- Preventivo","")))/LEN("- Preventivo")</f>
        <v>#REF!</v>
      </c>
      <c r="DR22" s="163" t="e">
        <f>SUMIFS($DQ$12:$DQ$31,$A$12:$A$31,A22)</f>
        <v>#REF!</v>
      </c>
      <c r="DS22" s="163" t="e">
        <f>SUM(LEN(#REF!)-LEN(SUBSTITUTE(#REF!,"- Detectivo","")))/LEN("- Detectivo")</f>
        <v>#REF!</v>
      </c>
      <c r="DT22" s="163" t="e">
        <f>SUMIFS($DS$12:$DS$31,$A$12:$A$31,A22)</f>
        <v>#REF!</v>
      </c>
      <c r="DU22" s="163" t="e">
        <f>SUM(LEN(#REF!)-LEN(SUBSTITUTE(#REF!,"- Correctivo","")))/LEN("- Correctivo")</f>
        <v>#REF!</v>
      </c>
      <c r="DV22" s="163" t="e">
        <f>SUMIFS($DU$12:$DU$31,$A$12:$A$31,A22)</f>
        <v>#REF!</v>
      </c>
      <c r="DW22" s="163" t="e">
        <f t="shared" si="1"/>
        <v>#REF!</v>
      </c>
      <c r="DX22" s="163" t="e">
        <f>SUMIFS($DW$12:$DW$31,$A$12:$A$31,A22)</f>
        <v>#REF!</v>
      </c>
      <c r="DY22" s="163" t="e">
        <f>SUM(LEN(#REF!)-LEN(SUBSTITUTE(#REF!,"- Documentado","")))/LEN("- Documentado")</f>
        <v>#REF!</v>
      </c>
      <c r="DZ22" s="163" t="e">
        <f>SUM(LEN(#REF!)-LEN(SUBSTITUTE(#REF!,"- Documentado","")))/LEN("- Documentado")</f>
        <v>#REF!</v>
      </c>
      <c r="EA22" s="163" t="e">
        <f>SUMIFS($DY$12:$DY$31,$A$12:$A$31,A22)+SUMIFS($DZ$12:$DZ$31,$A$12:$A$31,A22)</f>
        <v>#REF!</v>
      </c>
      <c r="EB22" s="163" t="e">
        <f>SUM(LEN(#REF!)-LEN(SUBSTITUTE(#REF!,"- Continua","")))/LEN("- Continua")</f>
        <v>#REF!</v>
      </c>
      <c r="EC22" s="163" t="e">
        <f>SUM(LEN(#REF!)-LEN(SUBSTITUTE(#REF!,"- Continua","")))/LEN("- Continua")</f>
        <v>#REF!</v>
      </c>
      <c r="ED22" s="163" t="e">
        <f>SUMIFS($EB$12:$EB$31,$A$12:$A$31,A22)+SUMIFS($EC$12:$EC$31,$A$12:$A$31,A22)</f>
        <v>#REF!</v>
      </c>
      <c r="EE22" s="163" t="e">
        <f>SUM(LEN(#REF!)-LEN(SUBSTITUTE(#REF!,"- Con registro","")))/LEN("- Con registro")</f>
        <v>#REF!</v>
      </c>
      <c r="EF22" s="163" t="e">
        <f>SUM(LEN(#REF!)-LEN(SUBSTITUTE(#REF!,"- Con registro","")))/LEN("- Con registro")</f>
        <v>#REF!</v>
      </c>
      <c r="EG22" s="163" t="e">
        <f>SUMIFS($EE$12:$EE$31,$A$12:$A$31,A22)+SUMIFS($EF$12:$EF$31,$A$12:$A$31,A22)</f>
        <v>#REF!</v>
      </c>
      <c r="EH22" s="168" t="e">
        <f t="shared" si="2"/>
        <v>#REF!</v>
      </c>
      <c r="EI22" s="168" t="e">
        <f t="shared" si="3"/>
        <v>#REF!</v>
      </c>
      <c r="EJ22" s="168" t="e">
        <f t="shared" si="4"/>
        <v>#REF!</v>
      </c>
      <c r="EK22" s="256" t="e">
        <f t="shared" si="5"/>
        <v>#REF!</v>
      </c>
      <c r="EL22" s="256"/>
      <c r="EM22" s="256"/>
      <c r="EN22" s="256"/>
      <c r="EO22" s="256"/>
      <c r="EP22" s="256"/>
      <c r="EQ22" s="256"/>
      <c r="ER22" s="256"/>
      <c r="ES22" s="256"/>
      <c r="ET22" s="256"/>
    </row>
    <row r="23" spans="1:150" ht="399.95" customHeight="1" x14ac:dyDescent="0.2">
      <c r="A23" s="171" t="s">
        <v>703</v>
      </c>
      <c r="B23" s="171" t="s">
        <v>704</v>
      </c>
      <c r="C23" s="172" t="s">
        <v>705</v>
      </c>
      <c r="D23" s="171" t="s">
        <v>197</v>
      </c>
      <c r="E23" s="173" t="s">
        <v>668</v>
      </c>
      <c r="F23" s="172" t="s">
        <v>716</v>
      </c>
      <c r="G23" s="173">
        <v>155</v>
      </c>
      <c r="H23" s="173" t="s">
        <v>909</v>
      </c>
      <c r="I23" s="174" t="s">
        <v>573</v>
      </c>
      <c r="J23" s="171" t="s">
        <v>63</v>
      </c>
      <c r="K23" s="171" t="s">
        <v>358</v>
      </c>
      <c r="L23" s="171" t="s">
        <v>78</v>
      </c>
      <c r="M23" s="172" t="s">
        <v>717</v>
      </c>
      <c r="N23" s="172" t="s">
        <v>562</v>
      </c>
      <c r="O23" s="172" t="s">
        <v>574</v>
      </c>
      <c r="P23" s="172" t="s">
        <v>559</v>
      </c>
      <c r="Q23" s="172" t="s">
        <v>338</v>
      </c>
      <c r="R23" s="172" t="s">
        <v>360</v>
      </c>
      <c r="S23" s="172" t="s">
        <v>816</v>
      </c>
      <c r="T23" s="172" t="s">
        <v>361</v>
      </c>
      <c r="U23" s="175" t="s">
        <v>324</v>
      </c>
      <c r="V23" s="176">
        <v>0.2</v>
      </c>
      <c r="W23" s="175" t="s">
        <v>77</v>
      </c>
      <c r="X23" s="176">
        <v>0.8</v>
      </c>
      <c r="Y23" s="67" t="s">
        <v>272</v>
      </c>
      <c r="Z23" s="172" t="s">
        <v>564</v>
      </c>
      <c r="AA23" s="175" t="s">
        <v>324</v>
      </c>
      <c r="AB23" s="178">
        <v>1.8143999999999997E-2</v>
      </c>
      <c r="AC23" s="175" t="s">
        <v>77</v>
      </c>
      <c r="AD23" s="178">
        <v>0.8</v>
      </c>
      <c r="AE23" s="67" t="s">
        <v>272</v>
      </c>
      <c r="AF23" s="172" t="s">
        <v>565</v>
      </c>
      <c r="AG23" s="171" t="s">
        <v>364</v>
      </c>
      <c r="AH23" s="183" t="s">
        <v>339</v>
      </c>
      <c r="AI23" s="183" t="s">
        <v>339</v>
      </c>
      <c r="AJ23" s="183" t="s">
        <v>339</v>
      </c>
      <c r="AK23" s="183" t="s">
        <v>339</v>
      </c>
      <c r="AL23" s="183" t="s">
        <v>339</v>
      </c>
      <c r="AM23" s="192" t="s">
        <v>964</v>
      </c>
      <c r="AN23" s="183" t="s">
        <v>718</v>
      </c>
      <c r="AO23" s="183" t="s">
        <v>719</v>
      </c>
      <c r="AP23" s="183" t="s">
        <v>720</v>
      </c>
      <c r="AQ23" s="183" t="s">
        <v>682</v>
      </c>
      <c r="AR23" s="172" t="s">
        <v>721</v>
      </c>
      <c r="AS23" s="172" t="s">
        <v>722</v>
      </c>
      <c r="AT23" s="172" t="s">
        <v>723</v>
      </c>
      <c r="AU23" s="184">
        <v>43496</v>
      </c>
      <c r="AV23" s="185" t="s">
        <v>341</v>
      </c>
      <c r="AW23" s="186" t="s">
        <v>368</v>
      </c>
      <c r="AX23" s="187">
        <v>43593</v>
      </c>
      <c r="AY23" s="188" t="s">
        <v>417</v>
      </c>
      <c r="AZ23" s="189" t="s">
        <v>575</v>
      </c>
      <c r="BA23" s="187">
        <v>43769</v>
      </c>
      <c r="BB23" s="185" t="s">
        <v>370</v>
      </c>
      <c r="BC23" s="186" t="s">
        <v>576</v>
      </c>
      <c r="BD23" s="187">
        <v>43921</v>
      </c>
      <c r="BE23" s="188" t="s">
        <v>531</v>
      </c>
      <c r="BF23" s="189" t="s">
        <v>577</v>
      </c>
      <c r="BG23" s="187">
        <v>44025</v>
      </c>
      <c r="BH23" s="185" t="s">
        <v>347</v>
      </c>
      <c r="BI23" s="186" t="s">
        <v>578</v>
      </c>
      <c r="BJ23" s="187">
        <v>44169</v>
      </c>
      <c r="BK23" s="188" t="s">
        <v>370</v>
      </c>
      <c r="BL23" s="189" t="s">
        <v>724</v>
      </c>
      <c r="BM23" s="187">
        <v>44249</v>
      </c>
      <c r="BN23" s="185" t="s">
        <v>370</v>
      </c>
      <c r="BO23" s="186" t="s">
        <v>579</v>
      </c>
      <c r="BP23" s="187">
        <v>44302</v>
      </c>
      <c r="BQ23" s="188" t="s">
        <v>384</v>
      </c>
      <c r="BR23" s="189" t="s">
        <v>580</v>
      </c>
      <c r="BS23" s="187">
        <v>44543</v>
      </c>
      <c r="BT23" s="185" t="s">
        <v>341</v>
      </c>
      <c r="BU23" s="186" t="s">
        <v>581</v>
      </c>
      <c r="BV23" s="187">
        <v>44909</v>
      </c>
      <c r="BW23" s="188" t="s">
        <v>370</v>
      </c>
      <c r="BX23" s="189" t="s">
        <v>725</v>
      </c>
      <c r="BY23" s="187">
        <v>44911</v>
      </c>
      <c r="BZ23" s="185" t="s">
        <v>370</v>
      </c>
      <c r="CA23" s="186" t="s">
        <v>726</v>
      </c>
      <c r="CB23" s="187" t="s">
        <v>355</v>
      </c>
      <c r="CC23" s="188" t="s">
        <v>356</v>
      </c>
      <c r="CD23" s="190" t="s">
        <v>355</v>
      </c>
      <c r="CE23" s="191" t="e">
        <f>VLOOKUP(A23,Datos!$C$2:$AJ$25,34,0)</f>
        <v>#N/A</v>
      </c>
      <c r="CF23" s="147">
        <f>COUNTBLANK(A23:CD23)</f>
        <v>2</v>
      </c>
      <c r="CG23" s="194" t="s">
        <v>247</v>
      </c>
      <c r="CH23" s="193" t="s">
        <v>883</v>
      </c>
      <c r="CI23" s="51" t="s">
        <v>884</v>
      </c>
      <c r="CJ23" s="51" t="s">
        <v>832</v>
      </c>
      <c r="CK23" s="51" t="s">
        <v>845</v>
      </c>
      <c r="CL23" s="51" t="s">
        <v>823</v>
      </c>
      <c r="CM23" s="51" t="s">
        <v>823</v>
      </c>
      <c r="CN23" s="51" t="s">
        <v>840</v>
      </c>
      <c r="CO23" s="51" t="s">
        <v>823</v>
      </c>
      <c r="CP23" s="51" t="s">
        <v>845</v>
      </c>
      <c r="CQ23" s="51"/>
      <c r="CR23" s="51" t="s">
        <v>845</v>
      </c>
      <c r="CS23" s="51" t="s">
        <v>852</v>
      </c>
      <c r="CT23" s="51" t="s">
        <v>845</v>
      </c>
      <c r="CU23" s="51" t="s">
        <v>845</v>
      </c>
      <c r="CV23" s="51" t="s">
        <v>845</v>
      </c>
      <c r="CW23" s="51" t="s">
        <v>845</v>
      </c>
      <c r="CX23" s="51" t="s">
        <v>866</v>
      </c>
      <c r="CY23" s="51" t="s">
        <v>845</v>
      </c>
      <c r="CZ23" s="51"/>
      <c r="DA23" s="51"/>
      <c r="DB23" s="51"/>
      <c r="DC23" s="51"/>
      <c r="DD23" s="51" t="s">
        <v>845</v>
      </c>
      <c r="DF23" s="169" t="str">
        <f>J23</f>
        <v>Corrupción</v>
      </c>
      <c r="DG23" s="254" t="str">
        <f>I23</f>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H23" s="254"/>
      <c r="DI23" s="254"/>
      <c r="DJ23" s="254"/>
      <c r="DK23" s="254"/>
      <c r="DL23" s="254"/>
      <c r="DM23" s="254"/>
      <c r="DN23" s="169" t="str">
        <f>Y23</f>
        <v>Alto</v>
      </c>
      <c r="DO23" s="169" t="str">
        <f t="shared" si="0"/>
        <v>Alto</v>
      </c>
      <c r="DQ23" s="163" t="e">
        <f>SUM(LEN(#REF!)-LEN(SUBSTITUTE(#REF!,"- Preventivo","")))/LEN("- Preventivo")</f>
        <v>#REF!</v>
      </c>
      <c r="DR23" s="163" t="e">
        <f>SUMIFS($DQ$12:$DQ$31,$A$12:$A$31,A23)</f>
        <v>#REF!</v>
      </c>
      <c r="DS23" s="163" t="e">
        <f>SUM(LEN(#REF!)-LEN(SUBSTITUTE(#REF!,"- Detectivo","")))/LEN("- Detectivo")</f>
        <v>#REF!</v>
      </c>
      <c r="DT23" s="163" t="e">
        <f>SUMIFS($DS$12:$DS$31,$A$12:$A$31,A23)</f>
        <v>#REF!</v>
      </c>
      <c r="DU23" s="163" t="e">
        <f>SUM(LEN(#REF!)-LEN(SUBSTITUTE(#REF!,"- Correctivo","")))/LEN("- Correctivo")</f>
        <v>#REF!</v>
      </c>
      <c r="DV23" s="163" t="e">
        <f>SUMIFS($DU$12:$DU$31,$A$12:$A$31,A23)</f>
        <v>#REF!</v>
      </c>
      <c r="DW23" s="163" t="e">
        <f t="shared" si="1"/>
        <v>#REF!</v>
      </c>
      <c r="DX23" s="163" t="e">
        <f>SUMIFS($DW$12:$DW$31,$A$12:$A$31,A23)</f>
        <v>#REF!</v>
      </c>
      <c r="DY23" s="163" t="e">
        <f>SUM(LEN(#REF!)-LEN(SUBSTITUTE(#REF!,"- Documentado","")))/LEN("- Documentado")</f>
        <v>#REF!</v>
      </c>
      <c r="DZ23" s="163" t="e">
        <f>SUM(LEN(#REF!)-LEN(SUBSTITUTE(#REF!,"- Documentado","")))/LEN("- Documentado")</f>
        <v>#REF!</v>
      </c>
      <c r="EA23" s="163" t="e">
        <f>SUMIFS($DY$12:$DY$31,$A$12:$A$31,A23)+SUMIFS($DZ$12:$DZ$31,$A$12:$A$31,A23)</f>
        <v>#REF!</v>
      </c>
      <c r="EB23" s="163" t="e">
        <f>SUM(LEN(#REF!)-LEN(SUBSTITUTE(#REF!,"- Continua","")))/LEN("- Continua")</f>
        <v>#REF!</v>
      </c>
      <c r="EC23" s="163" t="e">
        <f>SUM(LEN(#REF!)-LEN(SUBSTITUTE(#REF!,"- Continua","")))/LEN("- Continua")</f>
        <v>#REF!</v>
      </c>
      <c r="ED23" s="163" t="e">
        <f>SUMIFS($EB$12:$EB$31,$A$12:$A$31,A23)+SUMIFS($EC$12:$EC$31,$A$12:$A$31,A23)</f>
        <v>#REF!</v>
      </c>
      <c r="EE23" s="163" t="e">
        <f>SUM(LEN(#REF!)-LEN(SUBSTITUTE(#REF!,"- Con registro","")))/LEN("- Con registro")</f>
        <v>#REF!</v>
      </c>
      <c r="EF23" s="163" t="e">
        <f>SUM(LEN(#REF!)-LEN(SUBSTITUTE(#REF!,"- Con registro","")))/LEN("- Con registro")</f>
        <v>#REF!</v>
      </c>
      <c r="EG23" s="163" t="e">
        <f>SUMIFS($EE$12:$EE$31,$A$12:$A$31,A23)+SUMIFS($EF$12:$EF$31,$A$12:$A$31,A23)</f>
        <v>#REF!</v>
      </c>
      <c r="EH23" s="168" t="e">
        <f t="shared" si="2"/>
        <v>#REF!</v>
      </c>
      <c r="EI23" s="168" t="e">
        <f t="shared" si="3"/>
        <v>#REF!</v>
      </c>
      <c r="EJ23" s="168" t="e">
        <f t="shared" si="4"/>
        <v>#REF!</v>
      </c>
      <c r="EK23" s="256" t="e">
        <f t="shared" si="5"/>
        <v>#REF!</v>
      </c>
      <c r="EL23" s="256"/>
      <c r="EM23" s="256"/>
      <c r="EN23" s="256"/>
      <c r="EO23" s="256"/>
      <c r="EP23" s="256"/>
      <c r="EQ23" s="256"/>
      <c r="ER23" s="256"/>
      <c r="ES23" s="256"/>
      <c r="ET23" s="256"/>
    </row>
    <row r="24" spans="1:150" ht="399.95" customHeight="1" x14ac:dyDescent="0.2">
      <c r="A24" s="171" t="s">
        <v>703</v>
      </c>
      <c r="B24" s="171" t="s">
        <v>704</v>
      </c>
      <c r="C24" s="172" t="s">
        <v>705</v>
      </c>
      <c r="D24" s="171" t="s">
        <v>197</v>
      </c>
      <c r="E24" s="173" t="s">
        <v>668</v>
      </c>
      <c r="F24" s="172" t="s">
        <v>727</v>
      </c>
      <c r="G24" s="173">
        <v>156</v>
      </c>
      <c r="H24" s="173" t="s">
        <v>910</v>
      </c>
      <c r="I24" s="174" t="s">
        <v>539</v>
      </c>
      <c r="J24" s="171" t="s">
        <v>63</v>
      </c>
      <c r="K24" s="171" t="s">
        <v>358</v>
      </c>
      <c r="L24" s="171" t="s">
        <v>78</v>
      </c>
      <c r="M24" s="172" t="s">
        <v>728</v>
      </c>
      <c r="N24" s="172" t="s">
        <v>359</v>
      </c>
      <c r="O24" s="172" t="s">
        <v>729</v>
      </c>
      <c r="P24" s="172" t="s">
        <v>366</v>
      </c>
      <c r="Q24" s="172" t="s">
        <v>338</v>
      </c>
      <c r="R24" s="172" t="s">
        <v>360</v>
      </c>
      <c r="S24" s="172" t="s">
        <v>816</v>
      </c>
      <c r="T24" s="172" t="s">
        <v>361</v>
      </c>
      <c r="U24" s="175" t="s">
        <v>324</v>
      </c>
      <c r="V24" s="176">
        <v>0.2</v>
      </c>
      <c r="W24" s="175" t="s">
        <v>77</v>
      </c>
      <c r="X24" s="176">
        <v>0.8</v>
      </c>
      <c r="Y24" s="67" t="s">
        <v>272</v>
      </c>
      <c r="Z24" s="172" t="s">
        <v>405</v>
      </c>
      <c r="AA24" s="175" t="s">
        <v>324</v>
      </c>
      <c r="AB24" s="178">
        <v>5.8799999999999991E-2</v>
      </c>
      <c r="AC24" s="175" t="s">
        <v>77</v>
      </c>
      <c r="AD24" s="178">
        <v>0.8</v>
      </c>
      <c r="AE24" s="67" t="s">
        <v>272</v>
      </c>
      <c r="AF24" s="172" t="s">
        <v>540</v>
      </c>
      <c r="AG24" s="171" t="s">
        <v>364</v>
      </c>
      <c r="AH24" s="183" t="s">
        <v>339</v>
      </c>
      <c r="AI24" s="183" t="s">
        <v>339</v>
      </c>
      <c r="AJ24" s="183" t="s">
        <v>339</v>
      </c>
      <c r="AK24" s="183" t="s">
        <v>339</v>
      </c>
      <c r="AL24" s="183" t="s">
        <v>339</v>
      </c>
      <c r="AM24" s="192" t="s">
        <v>965</v>
      </c>
      <c r="AN24" s="183" t="s">
        <v>730</v>
      </c>
      <c r="AO24" s="183" t="s">
        <v>731</v>
      </c>
      <c r="AP24" s="183" t="s">
        <v>720</v>
      </c>
      <c r="AQ24" s="183" t="s">
        <v>732</v>
      </c>
      <c r="AR24" s="172" t="s">
        <v>733</v>
      </c>
      <c r="AS24" s="172" t="s">
        <v>734</v>
      </c>
      <c r="AT24" s="172" t="s">
        <v>735</v>
      </c>
      <c r="AU24" s="184">
        <v>44547</v>
      </c>
      <c r="AV24" s="185" t="s">
        <v>341</v>
      </c>
      <c r="AW24" s="186" t="s">
        <v>525</v>
      </c>
      <c r="AX24" s="187">
        <v>44600</v>
      </c>
      <c r="AY24" s="188" t="s">
        <v>384</v>
      </c>
      <c r="AZ24" s="189" t="s">
        <v>541</v>
      </c>
      <c r="BA24" s="187">
        <v>44911</v>
      </c>
      <c r="BB24" s="185" t="s">
        <v>418</v>
      </c>
      <c r="BC24" s="186" t="s">
        <v>736</v>
      </c>
      <c r="BD24" s="187">
        <v>45035</v>
      </c>
      <c r="BE24" s="188" t="s">
        <v>981</v>
      </c>
      <c r="BF24" s="189" t="s">
        <v>980</v>
      </c>
      <c r="BG24" s="187" t="s">
        <v>355</v>
      </c>
      <c r="BH24" s="185" t="s">
        <v>356</v>
      </c>
      <c r="BI24" s="186" t="s">
        <v>355</v>
      </c>
      <c r="BJ24" s="187" t="s">
        <v>355</v>
      </c>
      <c r="BK24" s="188" t="s">
        <v>356</v>
      </c>
      <c r="BL24" s="189" t="s">
        <v>355</v>
      </c>
      <c r="BM24" s="187" t="s">
        <v>355</v>
      </c>
      <c r="BN24" s="185" t="s">
        <v>356</v>
      </c>
      <c r="BO24" s="186" t="s">
        <v>355</v>
      </c>
      <c r="BP24" s="187" t="s">
        <v>355</v>
      </c>
      <c r="BQ24" s="188" t="s">
        <v>356</v>
      </c>
      <c r="BR24" s="189" t="s">
        <v>355</v>
      </c>
      <c r="BS24" s="187" t="s">
        <v>355</v>
      </c>
      <c r="BT24" s="185" t="s">
        <v>356</v>
      </c>
      <c r="BU24" s="186" t="s">
        <v>355</v>
      </c>
      <c r="BV24" s="187" t="s">
        <v>355</v>
      </c>
      <c r="BW24" s="188" t="s">
        <v>356</v>
      </c>
      <c r="BX24" s="189" t="s">
        <v>355</v>
      </c>
      <c r="BY24" s="187" t="s">
        <v>355</v>
      </c>
      <c r="BZ24" s="185" t="s">
        <v>356</v>
      </c>
      <c r="CA24" s="186" t="s">
        <v>355</v>
      </c>
      <c r="CB24" s="187" t="s">
        <v>355</v>
      </c>
      <c r="CC24" s="188" t="s">
        <v>356</v>
      </c>
      <c r="CD24" s="190" t="s">
        <v>355</v>
      </c>
      <c r="CE24" s="191" t="e">
        <f>VLOOKUP(A24,Datos!$C$2:$AJ$25,34,0)</f>
        <v>#N/A</v>
      </c>
      <c r="CF24" s="147">
        <f>COUNTBLANK(A24:CD24)</f>
        <v>16</v>
      </c>
      <c r="CG24" s="194" t="s">
        <v>247</v>
      </c>
      <c r="CH24" s="193" t="s">
        <v>883</v>
      </c>
      <c r="CI24" s="51" t="s">
        <v>884</v>
      </c>
      <c r="CJ24" s="51" t="s">
        <v>832</v>
      </c>
      <c r="CK24" s="51" t="s">
        <v>845</v>
      </c>
      <c r="CL24" s="51" t="s">
        <v>823</v>
      </c>
      <c r="CM24" s="51" t="s">
        <v>823</v>
      </c>
      <c r="CN24" s="51" t="s">
        <v>840</v>
      </c>
      <c r="CO24" s="51" t="s">
        <v>823</v>
      </c>
      <c r="CP24" s="51" t="s">
        <v>845</v>
      </c>
      <c r="CQ24" s="51"/>
      <c r="CR24" s="51" t="s">
        <v>845</v>
      </c>
      <c r="CS24" s="51" t="s">
        <v>852</v>
      </c>
      <c r="CT24" s="51" t="s">
        <v>845</v>
      </c>
      <c r="CU24" s="51" t="s">
        <v>845</v>
      </c>
      <c r="CV24" s="51" t="s">
        <v>845</v>
      </c>
      <c r="CW24" s="51" t="s">
        <v>845</v>
      </c>
      <c r="CX24" s="51" t="s">
        <v>867</v>
      </c>
      <c r="CY24" s="51" t="s">
        <v>845</v>
      </c>
      <c r="CZ24" s="51"/>
      <c r="DA24" s="51"/>
      <c r="DB24" s="51"/>
      <c r="DC24" s="51"/>
      <c r="DD24" s="51" t="s">
        <v>845</v>
      </c>
      <c r="DF24" s="169" t="str">
        <f>J24</f>
        <v>Corrupción</v>
      </c>
      <c r="DG24" s="254" t="str">
        <f>I24</f>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H24" s="254"/>
      <c r="DI24" s="254"/>
      <c r="DJ24" s="254"/>
      <c r="DK24" s="254"/>
      <c r="DL24" s="254"/>
      <c r="DM24" s="254"/>
      <c r="DN24" s="169" t="str">
        <f>Y24</f>
        <v>Alto</v>
      </c>
      <c r="DO24" s="169" t="str">
        <f t="shared" si="0"/>
        <v>Alto</v>
      </c>
      <c r="DQ24" s="163" t="e">
        <f>SUM(LEN(#REF!)-LEN(SUBSTITUTE(#REF!,"- Preventivo","")))/LEN("- Preventivo")</f>
        <v>#REF!</v>
      </c>
      <c r="DR24" s="163" t="e">
        <f>SUMIFS($DQ$12:$DQ$31,$A$12:$A$31,A24)</f>
        <v>#REF!</v>
      </c>
      <c r="DS24" s="163" t="e">
        <f>SUM(LEN(#REF!)-LEN(SUBSTITUTE(#REF!,"- Detectivo","")))/LEN("- Detectivo")</f>
        <v>#REF!</v>
      </c>
      <c r="DT24" s="163" t="e">
        <f>SUMIFS($DS$12:$DS$31,$A$12:$A$31,A24)</f>
        <v>#REF!</v>
      </c>
      <c r="DU24" s="163" t="e">
        <f>SUM(LEN(#REF!)-LEN(SUBSTITUTE(#REF!,"- Correctivo","")))/LEN("- Correctivo")</f>
        <v>#REF!</v>
      </c>
      <c r="DV24" s="163" t="e">
        <f>SUMIFS($DU$12:$DU$31,$A$12:$A$31,A24)</f>
        <v>#REF!</v>
      </c>
      <c r="DW24" s="163" t="e">
        <f t="shared" si="1"/>
        <v>#REF!</v>
      </c>
      <c r="DX24" s="163" t="e">
        <f>SUMIFS($DW$12:$DW$31,$A$12:$A$31,A24)</f>
        <v>#REF!</v>
      </c>
      <c r="DY24" s="163" t="e">
        <f>SUM(LEN(#REF!)-LEN(SUBSTITUTE(#REF!,"- Documentado","")))/LEN("- Documentado")</f>
        <v>#REF!</v>
      </c>
      <c r="DZ24" s="163" t="e">
        <f>SUM(LEN(#REF!)-LEN(SUBSTITUTE(#REF!,"- Documentado","")))/LEN("- Documentado")</f>
        <v>#REF!</v>
      </c>
      <c r="EA24" s="163" t="e">
        <f>SUMIFS($DY$12:$DY$31,$A$12:$A$31,A24)+SUMIFS($DZ$12:$DZ$31,$A$12:$A$31,A24)</f>
        <v>#REF!</v>
      </c>
      <c r="EB24" s="163" t="e">
        <f>SUM(LEN(#REF!)-LEN(SUBSTITUTE(#REF!,"- Continua","")))/LEN("- Continua")</f>
        <v>#REF!</v>
      </c>
      <c r="EC24" s="163" t="e">
        <f>SUM(LEN(#REF!)-LEN(SUBSTITUTE(#REF!,"- Continua","")))/LEN("- Continua")</f>
        <v>#REF!</v>
      </c>
      <c r="ED24" s="163" t="e">
        <f>SUMIFS($EB$12:$EB$31,$A$12:$A$31,A24)+SUMIFS($EC$12:$EC$31,$A$12:$A$31,A24)</f>
        <v>#REF!</v>
      </c>
      <c r="EE24" s="163" t="e">
        <f>SUM(LEN(#REF!)-LEN(SUBSTITUTE(#REF!,"- Con registro","")))/LEN("- Con registro")</f>
        <v>#REF!</v>
      </c>
      <c r="EF24" s="163" t="e">
        <f>SUM(LEN(#REF!)-LEN(SUBSTITUTE(#REF!,"- Con registro","")))/LEN("- Con registro")</f>
        <v>#REF!</v>
      </c>
      <c r="EG24" s="163" t="e">
        <f>SUMIFS($EE$12:$EE$31,$A$12:$A$31,A24)+SUMIFS($EF$12:$EF$31,$A$12:$A$31,A24)</f>
        <v>#REF!</v>
      </c>
      <c r="EH24" s="168" t="e">
        <f t="shared" si="2"/>
        <v>#REF!</v>
      </c>
      <c r="EI24" s="168" t="e">
        <f t="shared" si="3"/>
        <v>#REF!</v>
      </c>
      <c r="EJ24" s="168" t="e">
        <f t="shared" si="4"/>
        <v>#REF!</v>
      </c>
      <c r="EK24" s="256" t="e">
        <f t="shared" si="5"/>
        <v>#REF!</v>
      </c>
      <c r="EL24" s="256"/>
      <c r="EM24" s="256"/>
      <c r="EN24" s="256"/>
      <c r="EO24" s="256"/>
      <c r="EP24" s="256"/>
      <c r="EQ24" s="256"/>
      <c r="ER24" s="256"/>
      <c r="ES24" s="256"/>
      <c r="ET24" s="256"/>
    </row>
    <row r="25" spans="1:150" ht="399.95" customHeight="1" x14ac:dyDescent="0.2">
      <c r="A25" s="171" t="s">
        <v>276</v>
      </c>
      <c r="B25" s="171" t="s">
        <v>737</v>
      </c>
      <c r="C25" s="172" t="s">
        <v>738</v>
      </c>
      <c r="D25" s="171" t="s">
        <v>739</v>
      </c>
      <c r="E25" s="173" t="s">
        <v>668</v>
      </c>
      <c r="F25" s="172" t="s">
        <v>849</v>
      </c>
      <c r="G25" s="173">
        <v>169</v>
      </c>
      <c r="H25" s="173" t="s">
        <v>911</v>
      </c>
      <c r="I25" s="174" t="s">
        <v>584</v>
      </c>
      <c r="J25" s="171" t="s">
        <v>63</v>
      </c>
      <c r="K25" s="171" t="s">
        <v>365</v>
      </c>
      <c r="L25" s="171" t="s">
        <v>78</v>
      </c>
      <c r="M25" s="172" t="s">
        <v>585</v>
      </c>
      <c r="N25" s="172" t="s">
        <v>586</v>
      </c>
      <c r="O25" s="172" t="s">
        <v>587</v>
      </c>
      <c r="P25" s="172" t="s">
        <v>740</v>
      </c>
      <c r="Q25" s="172" t="s">
        <v>338</v>
      </c>
      <c r="R25" s="172" t="s">
        <v>588</v>
      </c>
      <c r="S25" s="172" t="s">
        <v>816</v>
      </c>
      <c r="T25" s="172" t="s">
        <v>361</v>
      </c>
      <c r="U25" s="175" t="s">
        <v>324</v>
      </c>
      <c r="V25" s="176">
        <v>0.2</v>
      </c>
      <c r="W25" s="175" t="s">
        <v>51</v>
      </c>
      <c r="X25" s="176">
        <v>1</v>
      </c>
      <c r="Y25" s="67" t="s">
        <v>273</v>
      </c>
      <c r="Z25" s="172" t="s">
        <v>589</v>
      </c>
      <c r="AA25" s="175" t="s">
        <v>324</v>
      </c>
      <c r="AB25" s="178">
        <v>1.2700799999999998E-2</v>
      </c>
      <c r="AC25" s="175" t="s">
        <v>51</v>
      </c>
      <c r="AD25" s="178">
        <v>1</v>
      </c>
      <c r="AE25" s="67" t="s">
        <v>273</v>
      </c>
      <c r="AF25" s="172" t="s">
        <v>507</v>
      </c>
      <c r="AG25" s="171" t="s">
        <v>364</v>
      </c>
      <c r="AH25" s="183" t="s">
        <v>339</v>
      </c>
      <c r="AI25" s="183" t="s">
        <v>339</v>
      </c>
      <c r="AJ25" s="183" t="s">
        <v>339</v>
      </c>
      <c r="AK25" s="183" t="s">
        <v>339</v>
      </c>
      <c r="AL25" s="183" t="s">
        <v>339</v>
      </c>
      <c r="AM25" s="192" t="s">
        <v>966</v>
      </c>
      <c r="AN25" s="183" t="s">
        <v>741</v>
      </c>
      <c r="AO25" s="183" t="s">
        <v>742</v>
      </c>
      <c r="AP25" s="183" t="s">
        <v>675</v>
      </c>
      <c r="AQ25" s="183" t="s">
        <v>743</v>
      </c>
      <c r="AR25" s="172" t="s">
        <v>590</v>
      </c>
      <c r="AS25" s="172" t="s">
        <v>744</v>
      </c>
      <c r="AT25" s="172" t="s">
        <v>591</v>
      </c>
      <c r="AU25" s="184">
        <v>44013</v>
      </c>
      <c r="AV25" s="185" t="s">
        <v>341</v>
      </c>
      <c r="AW25" s="186" t="s">
        <v>592</v>
      </c>
      <c r="AX25" s="187">
        <v>44167</v>
      </c>
      <c r="AY25" s="188" t="s">
        <v>419</v>
      </c>
      <c r="AZ25" s="189" t="s">
        <v>593</v>
      </c>
      <c r="BA25" s="187">
        <v>44245</v>
      </c>
      <c r="BB25" s="185" t="s">
        <v>371</v>
      </c>
      <c r="BC25" s="186" t="s">
        <v>594</v>
      </c>
      <c r="BD25" s="187">
        <v>44319</v>
      </c>
      <c r="BE25" s="188" t="s">
        <v>384</v>
      </c>
      <c r="BF25" s="189" t="s">
        <v>595</v>
      </c>
      <c r="BG25" s="187">
        <v>44392</v>
      </c>
      <c r="BH25" s="185" t="s">
        <v>384</v>
      </c>
      <c r="BI25" s="186" t="s">
        <v>595</v>
      </c>
      <c r="BJ25" s="187">
        <v>44449</v>
      </c>
      <c r="BK25" s="188" t="s">
        <v>583</v>
      </c>
      <c r="BL25" s="189" t="s">
        <v>596</v>
      </c>
      <c r="BM25" s="187">
        <v>44532</v>
      </c>
      <c r="BN25" s="185" t="s">
        <v>341</v>
      </c>
      <c r="BO25" s="186" t="s">
        <v>597</v>
      </c>
      <c r="BP25" s="187">
        <v>44907</v>
      </c>
      <c r="BQ25" s="188" t="s">
        <v>371</v>
      </c>
      <c r="BR25" s="189" t="s">
        <v>868</v>
      </c>
      <c r="BS25" s="187" t="s">
        <v>355</v>
      </c>
      <c r="BT25" s="185" t="s">
        <v>356</v>
      </c>
      <c r="BU25" s="186" t="s">
        <v>355</v>
      </c>
      <c r="BV25" s="187" t="s">
        <v>355</v>
      </c>
      <c r="BW25" s="188" t="s">
        <v>356</v>
      </c>
      <c r="BX25" s="189" t="s">
        <v>355</v>
      </c>
      <c r="BY25" s="187" t="s">
        <v>355</v>
      </c>
      <c r="BZ25" s="185" t="s">
        <v>356</v>
      </c>
      <c r="CA25" s="186" t="s">
        <v>355</v>
      </c>
      <c r="CB25" s="187" t="s">
        <v>355</v>
      </c>
      <c r="CC25" s="188" t="s">
        <v>356</v>
      </c>
      <c r="CD25" s="190" t="s">
        <v>355</v>
      </c>
      <c r="CE25" s="191" t="str">
        <f>VLOOKUP(A25,Datos!$C$2:$AJ$25,34,0)</f>
        <v>Subdirección Financiera</v>
      </c>
      <c r="CF25" s="147">
        <f>COUNTBLANK(A25:CD25)</f>
        <v>8</v>
      </c>
      <c r="CG25" s="194" t="s">
        <v>258</v>
      </c>
      <c r="CH25" s="193" t="s">
        <v>919</v>
      </c>
      <c r="CI25" s="51" t="s">
        <v>888</v>
      </c>
      <c r="CJ25" s="51" t="s">
        <v>833</v>
      </c>
      <c r="CK25" s="51" t="s">
        <v>826</v>
      </c>
      <c r="CL25" s="51" t="s">
        <v>823</v>
      </c>
      <c r="CM25" s="51" t="s">
        <v>823</v>
      </c>
      <c r="CN25" s="51" t="s">
        <v>840</v>
      </c>
      <c r="CO25" s="51" t="s">
        <v>823</v>
      </c>
      <c r="CP25" s="51" t="s">
        <v>845</v>
      </c>
      <c r="CQ25" s="51" t="s">
        <v>848</v>
      </c>
      <c r="CR25" s="51" t="s">
        <v>845</v>
      </c>
      <c r="CS25" s="51" t="s">
        <v>852</v>
      </c>
      <c r="CT25" s="51" t="s">
        <v>845</v>
      </c>
      <c r="CU25" s="51" t="s">
        <v>845</v>
      </c>
      <c r="CV25" s="51" t="s">
        <v>845</v>
      </c>
      <c r="CW25" s="51" t="s">
        <v>845</v>
      </c>
      <c r="CX25" s="51" t="s">
        <v>869</v>
      </c>
      <c r="CY25" s="51" t="s">
        <v>845</v>
      </c>
      <c r="CZ25" s="51" t="s">
        <v>845</v>
      </c>
      <c r="DA25" s="51" t="s">
        <v>845</v>
      </c>
      <c r="DB25" s="51" t="s">
        <v>845</v>
      </c>
      <c r="DC25" s="51" t="s">
        <v>845</v>
      </c>
      <c r="DD25" s="51" t="s">
        <v>845</v>
      </c>
      <c r="DF25" s="169" t="str">
        <f>J25</f>
        <v>Corrupción</v>
      </c>
      <c r="DG25" s="254" t="str">
        <f>I25</f>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H25" s="254"/>
      <c r="DI25" s="254"/>
      <c r="DJ25" s="254"/>
      <c r="DK25" s="254"/>
      <c r="DL25" s="254"/>
      <c r="DM25" s="254"/>
      <c r="DN25" s="169" t="str">
        <f>Y25</f>
        <v>Extremo</v>
      </c>
      <c r="DO25" s="169" t="str">
        <f t="shared" si="0"/>
        <v>Extremo</v>
      </c>
      <c r="DQ25" s="163" t="e">
        <f>SUM(LEN(#REF!)-LEN(SUBSTITUTE(#REF!,"- Preventivo","")))/LEN("- Preventivo")</f>
        <v>#REF!</v>
      </c>
      <c r="DR25" s="163" t="e">
        <f>SUMIFS($DQ$12:$DQ$31,$A$12:$A$31,A25)</f>
        <v>#REF!</v>
      </c>
      <c r="DS25" s="163" t="e">
        <f>SUM(LEN(#REF!)-LEN(SUBSTITUTE(#REF!,"- Detectivo","")))/LEN("- Detectivo")</f>
        <v>#REF!</v>
      </c>
      <c r="DT25" s="163" t="e">
        <f>SUMIFS($DS$12:$DS$31,$A$12:$A$31,A25)</f>
        <v>#REF!</v>
      </c>
      <c r="DU25" s="163" t="e">
        <f>SUM(LEN(#REF!)-LEN(SUBSTITUTE(#REF!,"- Correctivo","")))/LEN("- Correctivo")</f>
        <v>#REF!</v>
      </c>
      <c r="DV25" s="163" t="e">
        <f>SUMIFS($DU$12:$DU$31,$A$12:$A$31,A25)</f>
        <v>#REF!</v>
      </c>
      <c r="DW25" s="163" t="e">
        <f t="shared" si="1"/>
        <v>#REF!</v>
      </c>
      <c r="DX25" s="163" t="e">
        <f>SUMIFS($DW$12:$DW$31,$A$12:$A$31,A25)</f>
        <v>#REF!</v>
      </c>
      <c r="DY25" s="163" t="e">
        <f>SUM(LEN(#REF!)-LEN(SUBSTITUTE(#REF!,"- Documentado","")))/LEN("- Documentado")</f>
        <v>#REF!</v>
      </c>
      <c r="DZ25" s="163" t="e">
        <f>SUM(LEN(#REF!)-LEN(SUBSTITUTE(#REF!,"- Documentado","")))/LEN("- Documentado")</f>
        <v>#REF!</v>
      </c>
      <c r="EA25" s="163" t="e">
        <f>SUMIFS($DY$12:$DY$31,$A$12:$A$31,A25)+SUMIFS($DZ$12:$DZ$31,$A$12:$A$31,A25)</f>
        <v>#REF!</v>
      </c>
      <c r="EB25" s="163" t="e">
        <f>SUM(LEN(#REF!)-LEN(SUBSTITUTE(#REF!,"- Continua","")))/LEN("- Continua")</f>
        <v>#REF!</v>
      </c>
      <c r="EC25" s="163" t="e">
        <f>SUM(LEN(#REF!)-LEN(SUBSTITUTE(#REF!,"- Continua","")))/LEN("- Continua")</f>
        <v>#REF!</v>
      </c>
      <c r="ED25" s="163" t="e">
        <f>SUMIFS($EB$12:$EB$31,$A$12:$A$31,A25)+SUMIFS($EC$12:$EC$31,$A$12:$A$31,A25)</f>
        <v>#REF!</v>
      </c>
      <c r="EE25" s="163" t="e">
        <f>SUM(LEN(#REF!)-LEN(SUBSTITUTE(#REF!,"- Con registro","")))/LEN("- Con registro")</f>
        <v>#REF!</v>
      </c>
      <c r="EF25" s="163" t="e">
        <f>SUM(LEN(#REF!)-LEN(SUBSTITUTE(#REF!,"- Con registro","")))/LEN("- Con registro")</f>
        <v>#REF!</v>
      </c>
      <c r="EG25" s="163" t="e">
        <f>SUMIFS($EE$12:$EE$31,$A$12:$A$31,A25)+SUMIFS($EF$12:$EF$31,$A$12:$A$31,A25)</f>
        <v>#REF!</v>
      </c>
      <c r="EH25" s="168" t="e">
        <f t="shared" si="2"/>
        <v>#REF!</v>
      </c>
      <c r="EI25" s="168" t="e">
        <f t="shared" si="3"/>
        <v>#REF!</v>
      </c>
      <c r="EJ25" s="168" t="e">
        <f t="shared" si="4"/>
        <v>#REF!</v>
      </c>
      <c r="EK25" s="256" t="e">
        <f t="shared" si="5"/>
        <v>#REF!</v>
      </c>
      <c r="EL25" s="256"/>
      <c r="EM25" s="256"/>
      <c r="EN25" s="256"/>
      <c r="EO25" s="256"/>
      <c r="EP25" s="256"/>
      <c r="EQ25" s="256"/>
      <c r="ER25" s="256"/>
      <c r="ES25" s="256"/>
      <c r="ET25" s="256"/>
    </row>
    <row r="26" spans="1:150" ht="399.95" customHeight="1" x14ac:dyDescent="0.2">
      <c r="A26" s="171" t="s">
        <v>276</v>
      </c>
      <c r="B26" s="171" t="s">
        <v>737</v>
      </c>
      <c r="C26" s="172" t="s">
        <v>738</v>
      </c>
      <c r="D26" s="171" t="s">
        <v>739</v>
      </c>
      <c r="E26" s="173" t="s">
        <v>668</v>
      </c>
      <c r="F26" s="172" t="s">
        <v>847</v>
      </c>
      <c r="G26" s="173">
        <v>170</v>
      </c>
      <c r="H26" s="173" t="s">
        <v>912</v>
      </c>
      <c r="I26" s="174" t="s">
        <v>598</v>
      </c>
      <c r="J26" s="171" t="s">
        <v>63</v>
      </c>
      <c r="K26" s="171" t="s">
        <v>365</v>
      </c>
      <c r="L26" s="171" t="s">
        <v>52</v>
      </c>
      <c r="M26" s="172" t="s">
        <v>599</v>
      </c>
      <c r="N26" s="172" t="s">
        <v>586</v>
      </c>
      <c r="O26" s="172" t="s">
        <v>600</v>
      </c>
      <c r="P26" s="172" t="s">
        <v>740</v>
      </c>
      <c r="Q26" s="172" t="s">
        <v>338</v>
      </c>
      <c r="R26" s="172" t="s">
        <v>601</v>
      </c>
      <c r="S26" s="172" t="s">
        <v>816</v>
      </c>
      <c r="T26" s="172" t="s">
        <v>361</v>
      </c>
      <c r="U26" s="175" t="s">
        <v>324</v>
      </c>
      <c r="V26" s="176">
        <v>0.2</v>
      </c>
      <c r="W26" s="175" t="s">
        <v>51</v>
      </c>
      <c r="X26" s="176">
        <v>1</v>
      </c>
      <c r="Y26" s="67" t="s">
        <v>273</v>
      </c>
      <c r="Z26" s="172" t="s">
        <v>507</v>
      </c>
      <c r="AA26" s="175" t="s">
        <v>324</v>
      </c>
      <c r="AB26" s="178">
        <v>1.8143999999999997E-2</v>
      </c>
      <c r="AC26" s="175" t="s">
        <v>51</v>
      </c>
      <c r="AD26" s="178">
        <v>1</v>
      </c>
      <c r="AE26" s="67" t="s">
        <v>273</v>
      </c>
      <c r="AF26" s="172" t="s">
        <v>507</v>
      </c>
      <c r="AG26" s="171" t="s">
        <v>364</v>
      </c>
      <c r="AH26" s="183" t="s">
        <v>339</v>
      </c>
      <c r="AI26" s="183" t="s">
        <v>339</v>
      </c>
      <c r="AJ26" s="183" t="s">
        <v>339</v>
      </c>
      <c r="AK26" s="183" t="s">
        <v>339</v>
      </c>
      <c r="AL26" s="183" t="s">
        <v>339</v>
      </c>
      <c r="AM26" s="192" t="s">
        <v>967</v>
      </c>
      <c r="AN26" s="183" t="s">
        <v>741</v>
      </c>
      <c r="AO26" s="183" t="s">
        <v>742</v>
      </c>
      <c r="AP26" s="183" t="s">
        <v>675</v>
      </c>
      <c r="AQ26" s="183" t="s">
        <v>743</v>
      </c>
      <c r="AR26" s="172" t="s">
        <v>602</v>
      </c>
      <c r="AS26" s="172" t="s">
        <v>746</v>
      </c>
      <c r="AT26" s="172" t="s">
        <v>603</v>
      </c>
      <c r="AU26" s="184">
        <v>44013</v>
      </c>
      <c r="AV26" s="185" t="s">
        <v>341</v>
      </c>
      <c r="AW26" s="186" t="s">
        <v>592</v>
      </c>
      <c r="AX26" s="187">
        <v>44167</v>
      </c>
      <c r="AY26" s="188" t="s">
        <v>419</v>
      </c>
      <c r="AZ26" s="189" t="s">
        <v>593</v>
      </c>
      <c r="BA26" s="187">
        <v>44245</v>
      </c>
      <c r="BB26" s="185" t="s">
        <v>371</v>
      </c>
      <c r="BC26" s="186" t="s">
        <v>604</v>
      </c>
      <c r="BD26" s="187">
        <v>44315</v>
      </c>
      <c r="BE26" s="188" t="s">
        <v>384</v>
      </c>
      <c r="BF26" s="189" t="s">
        <v>605</v>
      </c>
      <c r="BG26" s="187">
        <v>44319</v>
      </c>
      <c r="BH26" s="185" t="s">
        <v>384</v>
      </c>
      <c r="BI26" s="186" t="s">
        <v>606</v>
      </c>
      <c r="BJ26" s="187">
        <v>44392</v>
      </c>
      <c r="BK26" s="188" t="s">
        <v>384</v>
      </c>
      <c r="BL26" s="189" t="s">
        <v>607</v>
      </c>
      <c r="BM26" s="187">
        <v>44449</v>
      </c>
      <c r="BN26" s="185" t="s">
        <v>583</v>
      </c>
      <c r="BO26" s="186" t="s">
        <v>608</v>
      </c>
      <c r="BP26" s="187">
        <v>44532</v>
      </c>
      <c r="BQ26" s="188" t="s">
        <v>341</v>
      </c>
      <c r="BR26" s="189" t="s">
        <v>582</v>
      </c>
      <c r="BS26" s="187">
        <v>44907</v>
      </c>
      <c r="BT26" s="185" t="s">
        <v>371</v>
      </c>
      <c r="BU26" s="186" t="s">
        <v>745</v>
      </c>
      <c r="BV26" s="187" t="s">
        <v>355</v>
      </c>
      <c r="BW26" s="188" t="s">
        <v>356</v>
      </c>
      <c r="BX26" s="189" t="s">
        <v>355</v>
      </c>
      <c r="BY26" s="187" t="s">
        <v>355</v>
      </c>
      <c r="BZ26" s="185" t="s">
        <v>356</v>
      </c>
      <c r="CA26" s="186" t="s">
        <v>355</v>
      </c>
      <c r="CB26" s="187" t="s">
        <v>355</v>
      </c>
      <c r="CC26" s="188" t="s">
        <v>356</v>
      </c>
      <c r="CD26" s="190" t="s">
        <v>355</v>
      </c>
      <c r="CE26" s="191" t="str">
        <f>VLOOKUP(A26,Datos!$C$2:$AJ$25,34,0)</f>
        <v>Subdirección Financiera</v>
      </c>
      <c r="CF26" s="147">
        <f>COUNTBLANK(A26:CD26)</f>
        <v>6</v>
      </c>
      <c r="CG26" s="194" t="s">
        <v>258</v>
      </c>
      <c r="CH26" s="193" t="s">
        <v>919</v>
      </c>
      <c r="CI26" s="51" t="s">
        <v>888</v>
      </c>
      <c r="CJ26" s="51" t="s">
        <v>833</v>
      </c>
      <c r="CK26" s="51" t="s">
        <v>826</v>
      </c>
      <c r="CL26" s="51" t="s">
        <v>823</v>
      </c>
      <c r="CM26" s="51" t="s">
        <v>823</v>
      </c>
      <c r="CN26" s="51" t="s">
        <v>840</v>
      </c>
      <c r="CO26" s="51" t="s">
        <v>823</v>
      </c>
      <c r="CP26" s="51" t="s">
        <v>845</v>
      </c>
      <c r="CQ26" s="51" t="s">
        <v>848</v>
      </c>
      <c r="CR26" s="51" t="s">
        <v>845</v>
      </c>
      <c r="CS26" s="51" t="s">
        <v>852</v>
      </c>
      <c r="CT26" s="51" t="s">
        <v>845</v>
      </c>
      <c r="CU26" s="51" t="s">
        <v>845</v>
      </c>
      <c r="CV26" s="51" t="s">
        <v>845</v>
      </c>
      <c r="CW26" s="51" t="s">
        <v>845</v>
      </c>
      <c r="CX26" s="51" t="s">
        <v>869</v>
      </c>
      <c r="CY26" s="51" t="s">
        <v>845</v>
      </c>
      <c r="CZ26" s="51" t="s">
        <v>845</v>
      </c>
      <c r="DA26" s="51" t="s">
        <v>845</v>
      </c>
      <c r="DB26" s="51" t="s">
        <v>845</v>
      </c>
      <c r="DC26" s="51" t="s">
        <v>845</v>
      </c>
      <c r="DD26" s="51" t="s">
        <v>845</v>
      </c>
      <c r="DF26" s="169" t="str">
        <f>J26</f>
        <v>Corrupción</v>
      </c>
      <c r="DG26" s="254" t="str">
        <f>I26</f>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H26" s="254"/>
      <c r="DI26" s="254"/>
      <c r="DJ26" s="254"/>
      <c r="DK26" s="254"/>
      <c r="DL26" s="254"/>
      <c r="DM26" s="254"/>
      <c r="DN26" s="169" t="str">
        <f>Y26</f>
        <v>Extremo</v>
      </c>
      <c r="DO26" s="169" t="str">
        <f t="shared" si="0"/>
        <v>Extremo</v>
      </c>
      <c r="DQ26" s="163" t="e">
        <f>SUM(LEN(#REF!)-LEN(SUBSTITUTE(#REF!,"- Preventivo","")))/LEN("- Preventivo")</f>
        <v>#REF!</v>
      </c>
      <c r="DR26" s="163" t="e">
        <f>SUMIFS($DQ$12:$DQ$31,$A$12:$A$31,A26)</f>
        <v>#REF!</v>
      </c>
      <c r="DS26" s="163" t="e">
        <f>SUM(LEN(#REF!)-LEN(SUBSTITUTE(#REF!,"- Detectivo","")))/LEN("- Detectivo")</f>
        <v>#REF!</v>
      </c>
      <c r="DT26" s="163" t="e">
        <f>SUMIFS($DS$12:$DS$31,$A$12:$A$31,A26)</f>
        <v>#REF!</v>
      </c>
      <c r="DU26" s="163" t="e">
        <f>SUM(LEN(#REF!)-LEN(SUBSTITUTE(#REF!,"- Correctivo","")))/LEN("- Correctivo")</f>
        <v>#REF!</v>
      </c>
      <c r="DV26" s="163" t="e">
        <f>SUMIFS($DU$12:$DU$31,$A$12:$A$31,A26)</f>
        <v>#REF!</v>
      </c>
      <c r="DW26" s="163" t="e">
        <f t="shared" si="1"/>
        <v>#REF!</v>
      </c>
      <c r="DX26" s="163" t="e">
        <f>SUMIFS($DW$12:$DW$31,$A$12:$A$31,A26)</f>
        <v>#REF!</v>
      </c>
      <c r="DY26" s="163" t="e">
        <f>SUM(LEN(#REF!)-LEN(SUBSTITUTE(#REF!,"- Documentado","")))/LEN("- Documentado")</f>
        <v>#REF!</v>
      </c>
      <c r="DZ26" s="163" t="e">
        <f>SUM(LEN(#REF!)-LEN(SUBSTITUTE(#REF!,"- Documentado","")))/LEN("- Documentado")</f>
        <v>#REF!</v>
      </c>
      <c r="EA26" s="163" t="e">
        <f>SUMIFS($DY$12:$DY$31,$A$12:$A$31,A26)+SUMIFS($DZ$12:$DZ$31,$A$12:$A$31,A26)</f>
        <v>#REF!</v>
      </c>
      <c r="EB26" s="163" t="e">
        <f>SUM(LEN(#REF!)-LEN(SUBSTITUTE(#REF!,"- Continua","")))/LEN("- Continua")</f>
        <v>#REF!</v>
      </c>
      <c r="EC26" s="163" t="e">
        <f>SUM(LEN(#REF!)-LEN(SUBSTITUTE(#REF!,"- Continua","")))/LEN("- Continua")</f>
        <v>#REF!</v>
      </c>
      <c r="ED26" s="163" t="e">
        <f>SUMIFS($EB$12:$EB$31,$A$12:$A$31,A26)+SUMIFS($EC$12:$EC$31,$A$12:$A$31,A26)</f>
        <v>#REF!</v>
      </c>
      <c r="EE26" s="163" t="e">
        <f>SUM(LEN(#REF!)-LEN(SUBSTITUTE(#REF!,"- Con registro","")))/LEN("- Con registro")</f>
        <v>#REF!</v>
      </c>
      <c r="EF26" s="163" t="e">
        <f>SUM(LEN(#REF!)-LEN(SUBSTITUTE(#REF!,"- Con registro","")))/LEN("- Con registro")</f>
        <v>#REF!</v>
      </c>
      <c r="EG26" s="163" t="e">
        <f>SUMIFS($EE$12:$EE$31,$A$12:$A$31,A26)+SUMIFS($EF$12:$EF$31,$A$12:$A$31,A26)</f>
        <v>#REF!</v>
      </c>
      <c r="EH26" s="168" t="e">
        <f t="shared" si="2"/>
        <v>#REF!</v>
      </c>
      <c r="EI26" s="168" t="e">
        <f t="shared" si="3"/>
        <v>#REF!</v>
      </c>
      <c r="EJ26" s="168" t="e">
        <f t="shared" si="4"/>
        <v>#REF!</v>
      </c>
      <c r="EK26" s="256" t="e">
        <f t="shared" si="5"/>
        <v>#REF!</v>
      </c>
      <c r="EL26" s="256"/>
      <c r="EM26" s="256"/>
      <c r="EN26" s="256"/>
      <c r="EO26" s="256"/>
      <c r="EP26" s="256"/>
      <c r="EQ26" s="256"/>
      <c r="ER26" s="256"/>
      <c r="ES26" s="256"/>
      <c r="ET26" s="256"/>
    </row>
    <row r="27" spans="1:150" ht="399.95" customHeight="1" x14ac:dyDescent="0.2">
      <c r="A27" s="171" t="s">
        <v>277</v>
      </c>
      <c r="B27" s="171" t="s">
        <v>747</v>
      </c>
      <c r="C27" s="172" t="s">
        <v>748</v>
      </c>
      <c r="D27" s="171" t="s">
        <v>627</v>
      </c>
      <c r="E27" s="173" t="s">
        <v>668</v>
      </c>
      <c r="F27" s="172" t="s">
        <v>749</v>
      </c>
      <c r="G27" s="173">
        <v>175</v>
      </c>
      <c r="H27" s="173" t="s">
        <v>913</v>
      </c>
      <c r="I27" s="174" t="s">
        <v>532</v>
      </c>
      <c r="J27" s="171" t="s">
        <v>63</v>
      </c>
      <c r="K27" s="171" t="s">
        <v>358</v>
      </c>
      <c r="L27" s="171" t="s">
        <v>78</v>
      </c>
      <c r="M27" s="172" t="s">
        <v>533</v>
      </c>
      <c r="N27" s="172" t="s">
        <v>524</v>
      </c>
      <c r="O27" s="172" t="s">
        <v>534</v>
      </c>
      <c r="P27" s="172" t="s">
        <v>366</v>
      </c>
      <c r="Q27" s="172" t="s">
        <v>338</v>
      </c>
      <c r="R27" s="172" t="s">
        <v>367</v>
      </c>
      <c r="S27" s="172" t="s">
        <v>816</v>
      </c>
      <c r="T27" s="172" t="s">
        <v>361</v>
      </c>
      <c r="U27" s="175" t="s">
        <v>324</v>
      </c>
      <c r="V27" s="176">
        <v>0.2</v>
      </c>
      <c r="W27" s="175" t="s">
        <v>101</v>
      </c>
      <c r="X27" s="176">
        <v>0.6</v>
      </c>
      <c r="Y27" s="67" t="s">
        <v>84</v>
      </c>
      <c r="Z27" s="172" t="s">
        <v>750</v>
      </c>
      <c r="AA27" s="175" t="s">
        <v>324</v>
      </c>
      <c r="AB27" s="178">
        <v>3.0239999999999996E-2</v>
      </c>
      <c r="AC27" s="175" t="s">
        <v>101</v>
      </c>
      <c r="AD27" s="178">
        <v>0.6</v>
      </c>
      <c r="AE27" s="67" t="s">
        <v>84</v>
      </c>
      <c r="AF27" s="172" t="s">
        <v>751</v>
      </c>
      <c r="AG27" s="171" t="s">
        <v>364</v>
      </c>
      <c r="AH27" s="183" t="s">
        <v>339</v>
      </c>
      <c r="AI27" s="183" t="s">
        <v>339</v>
      </c>
      <c r="AJ27" s="183" t="s">
        <v>339</v>
      </c>
      <c r="AK27" s="183" t="s">
        <v>339</v>
      </c>
      <c r="AL27" s="183" t="s">
        <v>339</v>
      </c>
      <c r="AM27" s="192" t="s">
        <v>968</v>
      </c>
      <c r="AN27" s="183" t="s">
        <v>752</v>
      </c>
      <c r="AO27" s="183" t="s">
        <v>753</v>
      </c>
      <c r="AP27" s="183" t="s">
        <v>754</v>
      </c>
      <c r="AQ27" s="183" t="s">
        <v>755</v>
      </c>
      <c r="AR27" s="172" t="s">
        <v>756</v>
      </c>
      <c r="AS27" s="172" t="s">
        <v>757</v>
      </c>
      <c r="AT27" s="172" t="s">
        <v>758</v>
      </c>
      <c r="AU27" s="184">
        <v>43599</v>
      </c>
      <c r="AV27" s="185" t="s">
        <v>341</v>
      </c>
      <c r="AW27" s="186" t="s">
        <v>525</v>
      </c>
      <c r="AX27" s="187">
        <v>43767</v>
      </c>
      <c r="AY27" s="188" t="s">
        <v>388</v>
      </c>
      <c r="AZ27" s="189" t="s">
        <v>535</v>
      </c>
      <c r="BA27" s="187">
        <v>43901</v>
      </c>
      <c r="BB27" s="185" t="s">
        <v>371</v>
      </c>
      <c r="BC27" s="186" t="s">
        <v>536</v>
      </c>
      <c r="BD27" s="187">
        <v>44074</v>
      </c>
      <c r="BE27" s="188" t="s">
        <v>349</v>
      </c>
      <c r="BF27" s="189" t="s">
        <v>526</v>
      </c>
      <c r="BG27" s="187">
        <v>44169</v>
      </c>
      <c r="BH27" s="185" t="s">
        <v>384</v>
      </c>
      <c r="BI27" s="186" t="s">
        <v>537</v>
      </c>
      <c r="BJ27" s="187">
        <v>44244</v>
      </c>
      <c r="BK27" s="188" t="s">
        <v>384</v>
      </c>
      <c r="BL27" s="189" t="s">
        <v>538</v>
      </c>
      <c r="BM27" s="187">
        <v>44249</v>
      </c>
      <c r="BN27" s="185" t="s">
        <v>347</v>
      </c>
      <c r="BO27" s="186" t="s">
        <v>527</v>
      </c>
      <c r="BP27" s="187">
        <v>44419</v>
      </c>
      <c r="BQ27" s="188" t="s">
        <v>349</v>
      </c>
      <c r="BR27" s="189" t="s">
        <v>528</v>
      </c>
      <c r="BS27" s="187">
        <v>44544</v>
      </c>
      <c r="BT27" s="185" t="s">
        <v>341</v>
      </c>
      <c r="BU27" s="186" t="s">
        <v>529</v>
      </c>
      <c r="BV27" s="187">
        <v>44645</v>
      </c>
      <c r="BW27" s="188" t="s">
        <v>347</v>
      </c>
      <c r="BX27" s="189" t="s">
        <v>530</v>
      </c>
      <c r="BY27" s="187">
        <v>44897</v>
      </c>
      <c r="BZ27" s="185" t="s">
        <v>370</v>
      </c>
      <c r="CA27" s="186" t="s">
        <v>759</v>
      </c>
      <c r="CB27" s="187">
        <v>45042</v>
      </c>
      <c r="CC27" s="185" t="s">
        <v>982</v>
      </c>
      <c r="CD27" s="190" t="s">
        <v>983</v>
      </c>
      <c r="CE27" s="191" t="str">
        <f>VLOOKUP(A27,Datos!$C$2:$AJ$25,34,0)</f>
        <v>Oficina Jurídica</v>
      </c>
      <c r="CF27" s="147">
        <f>COUNTBLANK(A27:CD27)</f>
        <v>0</v>
      </c>
      <c r="CG27" s="194" t="s">
        <v>628</v>
      </c>
      <c r="CH27" s="193" t="s">
        <v>892</v>
      </c>
      <c r="CI27" s="51" t="s">
        <v>893</v>
      </c>
      <c r="CJ27" s="51" t="s">
        <v>834</v>
      </c>
      <c r="CK27" s="51" t="s">
        <v>845</v>
      </c>
      <c r="CL27" s="51" t="s">
        <v>823</v>
      </c>
      <c r="CM27" s="51" t="s">
        <v>823</v>
      </c>
      <c r="CN27" s="51" t="s">
        <v>840</v>
      </c>
      <c r="CO27" s="51" t="s">
        <v>823</v>
      </c>
      <c r="CP27" s="51" t="s">
        <v>845</v>
      </c>
      <c r="CQ27" s="51"/>
      <c r="CR27" s="51" t="s">
        <v>845</v>
      </c>
      <c r="CS27" s="51" t="s">
        <v>852</v>
      </c>
      <c r="CT27" s="51" t="s">
        <v>845</v>
      </c>
      <c r="CU27" s="51" t="s">
        <v>845</v>
      </c>
      <c r="CV27" s="51" t="s">
        <v>845</v>
      </c>
      <c r="CW27" s="51" t="s">
        <v>845</v>
      </c>
      <c r="CX27" s="51" t="s">
        <v>870</v>
      </c>
      <c r="CY27" s="51" t="s">
        <v>845</v>
      </c>
      <c r="CZ27" s="51" t="s">
        <v>845</v>
      </c>
      <c r="DA27" s="51" t="s">
        <v>845</v>
      </c>
      <c r="DB27" s="51" t="s">
        <v>845</v>
      </c>
      <c r="DC27" s="51" t="s">
        <v>845</v>
      </c>
      <c r="DD27" s="51" t="s">
        <v>845</v>
      </c>
      <c r="DF27" s="169" t="str">
        <f>J27</f>
        <v>Corrupción</v>
      </c>
      <c r="DG27" s="254" t="str">
        <f>I27</f>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DH27" s="254"/>
      <c r="DI27" s="254"/>
      <c r="DJ27" s="254"/>
      <c r="DK27" s="254"/>
      <c r="DL27" s="254"/>
      <c r="DM27" s="254"/>
      <c r="DN27" s="169" t="str">
        <f>Y27</f>
        <v>Moderado</v>
      </c>
      <c r="DO27" s="169" t="str">
        <f t="shared" si="0"/>
        <v>Moderado</v>
      </c>
      <c r="DQ27" s="163" t="e">
        <f>SUM(LEN(#REF!)-LEN(SUBSTITUTE(#REF!,"- Preventivo","")))/LEN("- Preventivo")</f>
        <v>#REF!</v>
      </c>
      <c r="DR27" s="163" t="e">
        <f>SUMIFS($DQ$12:$DQ$31,$A$12:$A$31,A27)</f>
        <v>#REF!</v>
      </c>
      <c r="DS27" s="163" t="e">
        <f>SUM(LEN(#REF!)-LEN(SUBSTITUTE(#REF!,"- Detectivo","")))/LEN("- Detectivo")</f>
        <v>#REF!</v>
      </c>
      <c r="DT27" s="163" t="e">
        <f>SUMIFS($DS$12:$DS$31,$A$12:$A$31,A27)</f>
        <v>#REF!</v>
      </c>
      <c r="DU27" s="163" t="e">
        <f>SUM(LEN(#REF!)-LEN(SUBSTITUTE(#REF!,"- Correctivo","")))/LEN("- Correctivo")</f>
        <v>#REF!</v>
      </c>
      <c r="DV27" s="163" t="e">
        <f>SUMIFS($DU$12:$DU$31,$A$12:$A$31,A27)</f>
        <v>#REF!</v>
      </c>
      <c r="DW27" s="163" t="e">
        <f t="shared" si="1"/>
        <v>#REF!</v>
      </c>
      <c r="DX27" s="163" t="e">
        <f>SUMIFS($DW$12:$DW$31,$A$12:$A$31,A27)</f>
        <v>#REF!</v>
      </c>
      <c r="DY27" s="163" t="e">
        <f>SUM(LEN(#REF!)-LEN(SUBSTITUTE(#REF!,"- Documentado","")))/LEN("- Documentado")</f>
        <v>#REF!</v>
      </c>
      <c r="DZ27" s="163" t="e">
        <f>SUM(LEN(#REF!)-LEN(SUBSTITUTE(#REF!,"- Documentado","")))/LEN("- Documentado")</f>
        <v>#REF!</v>
      </c>
      <c r="EA27" s="163" t="e">
        <f>SUMIFS($DY$12:$DY$31,$A$12:$A$31,A27)+SUMIFS($DZ$12:$DZ$31,$A$12:$A$31,A27)</f>
        <v>#REF!</v>
      </c>
      <c r="EB27" s="163" t="e">
        <f>SUM(LEN(#REF!)-LEN(SUBSTITUTE(#REF!,"- Continua","")))/LEN("- Continua")</f>
        <v>#REF!</v>
      </c>
      <c r="EC27" s="163" t="e">
        <f>SUM(LEN(#REF!)-LEN(SUBSTITUTE(#REF!,"- Continua","")))/LEN("- Continua")</f>
        <v>#REF!</v>
      </c>
      <c r="ED27" s="163" t="e">
        <f>SUMIFS($EB$12:$EB$31,$A$12:$A$31,A27)+SUMIFS($EC$12:$EC$31,$A$12:$A$31,A27)</f>
        <v>#REF!</v>
      </c>
      <c r="EE27" s="163" t="e">
        <f>SUM(LEN(#REF!)-LEN(SUBSTITUTE(#REF!,"- Con registro","")))/LEN("- Con registro")</f>
        <v>#REF!</v>
      </c>
      <c r="EF27" s="163" t="e">
        <f>SUM(LEN(#REF!)-LEN(SUBSTITUTE(#REF!,"- Con registro","")))/LEN("- Con registro")</f>
        <v>#REF!</v>
      </c>
      <c r="EG27" s="163" t="e">
        <f>SUMIFS($EE$12:$EE$31,$A$12:$A$31,A27)+SUMIFS($EF$12:$EF$31,$A$12:$A$31,A27)</f>
        <v>#REF!</v>
      </c>
      <c r="EH27" s="168" t="e">
        <f t="shared" si="2"/>
        <v>#REF!</v>
      </c>
      <c r="EI27" s="168" t="e">
        <f t="shared" si="3"/>
        <v>#REF!</v>
      </c>
      <c r="EJ27" s="168" t="e">
        <f t="shared" si="4"/>
        <v>#REF!</v>
      </c>
      <c r="EK27" s="256" t="e">
        <f t="shared" si="5"/>
        <v>#REF!</v>
      </c>
      <c r="EL27" s="256"/>
      <c r="EM27" s="256"/>
      <c r="EN27" s="256"/>
      <c r="EO27" s="256"/>
      <c r="EP27" s="256"/>
      <c r="EQ27" s="256"/>
      <c r="ER27" s="256"/>
      <c r="ES27" s="256"/>
      <c r="ET27" s="256"/>
    </row>
    <row r="28" spans="1:150" ht="399.95" customHeight="1" x14ac:dyDescent="0.2">
      <c r="A28" s="171" t="s">
        <v>760</v>
      </c>
      <c r="B28" s="171" t="s">
        <v>761</v>
      </c>
      <c r="C28" s="172" t="s">
        <v>762</v>
      </c>
      <c r="D28" s="171" t="s">
        <v>763</v>
      </c>
      <c r="E28" s="173" t="s">
        <v>38</v>
      </c>
      <c r="F28" s="172" t="s">
        <v>764</v>
      </c>
      <c r="G28" s="173">
        <v>179</v>
      </c>
      <c r="H28" s="173" t="s">
        <v>914</v>
      </c>
      <c r="I28" s="174" t="s">
        <v>473</v>
      </c>
      <c r="J28" s="171" t="s">
        <v>63</v>
      </c>
      <c r="K28" s="171" t="s">
        <v>358</v>
      </c>
      <c r="L28" s="171" t="s">
        <v>52</v>
      </c>
      <c r="M28" s="172" t="s">
        <v>474</v>
      </c>
      <c r="N28" s="172" t="s">
        <v>471</v>
      </c>
      <c r="O28" s="172" t="s">
        <v>765</v>
      </c>
      <c r="P28" s="172" t="s">
        <v>467</v>
      </c>
      <c r="Q28" s="172" t="s">
        <v>338</v>
      </c>
      <c r="R28" s="172" t="s">
        <v>475</v>
      </c>
      <c r="S28" s="172" t="s">
        <v>816</v>
      </c>
      <c r="T28" s="172" t="s">
        <v>361</v>
      </c>
      <c r="U28" s="175" t="s">
        <v>322</v>
      </c>
      <c r="V28" s="176">
        <v>0.4</v>
      </c>
      <c r="W28" s="175" t="s">
        <v>77</v>
      </c>
      <c r="X28" s="176">
        <v>0.8</v>
      </c>
      <c r="Y28" s="67" t="s">
        <v>272</v>
      </c>
      <c r="Z28" s="172" t="s">
        <v>476</v>
      </c>
      <c r="AA28" s="175" t="s">
        <v>324</v>
      </c>
      <c r="AB28" s="178">
        <v>0.11759999999999998</v>
      </c>
      <c r="AC28" s="175" t="s">
        <v>77</v>
      </c>
      <c r="AD28" s="178">
        <v>0.8</v>
      </c>
      <c r="AE28" s="67" t="s">
        <v>272</v>
      </c>
      <c r="AF28" s="172" t="s">
        <v>477</v>
      </c>
      <c r="AG28" s="171" t="s">
        <v>364</v>
      </c>
      <c r="AH28" s="183" t="s">
        <v>339</v>
      </c>
      <c r="AI28" s="183" t="s">
        <v>339</v>
      </c>
      <c r="AJ28" s="183" t="s">
        <v>339</v>
      </c>
      <c r="AK28" s="183" t="s">
        <v>339</v>
      </c>
      <c r="AL28" s="183" t="s">
        <v>339</v>
      </c>
      <c r="AM28" s="192" t="s">
        <v>969</v>
      </c>
      <c r="AN28" s="183" t="s">
        <v>478</v>
      </c>
      <c r="AO28" s="183" t="s">
        <v>766</v>
      </c>
      <c r="AP28" s="183" t="s">
        <v>675</v>
      </c>
      <c r="AQ28" s="183" t="s">
        <v>682</v>
      </c>
      <c r="AR28" s="172" t="s">
        <v>767</v>
      </c>
      <c r="AS28" s="172" t="s">
        <v>768</v>
      </c>
      <c r="AT28" s="172" t="s">
        <v>769</v>
      </c>
      <c r="AU28" s="184">
        <v>43496</v>
      </c>
      <c r="AV28" s="185" t="s">
        <v>341</v>
      </c>
      <c r="AW28" s="186" t="s">
        <v>479</v>
      </c>
      <c r="AX28" s="187">
        <v>43759</v>
      </c>
      <c r="AY28" s="188" t="s">
        <v>418</v>
      </c>
      <c r="AZ28" s="189" t="s">
        <v>480</v>
      </c>
      <c r="BA28" s="187">
        <v>43909</v>
      </c>
      <c r="BB28" s="185" t="s">
        <v>409</v>
      </c>
      <c r="BC28" s="186" t="s">
        <v>481</v>
      </c>
      <c r="BD28" s="187">
        <v>44074</v>
      </c>
      <c r="BE28" s="188" t="s">
        <v>352</v>
      </c>
      <c r="BF28" s="189" t="s">
        <v>482</v>
      </c>
      <c r="BG28" s="187">
        <v>44168</v>
      </c>
      <c r="BH28" s="185" t="s">
        <v>384</v>
      </c>
      <c r="BI28" s="186" t="s">
        <v>483</v>
      </c>
      <c r="BJ28" s="187">
        <v>44249</v>
      </c>
      <c r="BK28" s="188" t="s">
        <v>370</v>
      </c>
      <c r="BL28" s="189" t="s">
        <v>484</v>
      </c>
      <c r="BM28" s="187">
        <v>44404</v>
      </c>
      <c r="BN28" s="185" t="s">
        <v>369</v>
      </c>
      <c r="BO28" s="186" t="s">
        <v>485</v>
      </c>
      <c r="BP28" s="187">
        <v>44455</v>
      </c>
      <c r="BQ28" s="188" t="s">
        <v>349</v>
      </c>
      <c r="BR28" s="189" t="s">
        <v>470</v>
      </c>
      <c r="BS28" s="187">
        <v>44540</v>
      </c>
      <c r="BT28" s="185" t="s">
        <v>341</v>
      </c>
      <c r="BU28" s="186" t="s">
        <v>486</v>
      </c>
      <c r="BV28" s="187">
        <v>44897</v>
      </c>
      <c r="BW28" s="188" t="s">
        <v>370</v>
      </c>
      <c r="BX28" s="189" t="s">
        <v>770</v>
      </c>
      <c r="BY28" s="187" t="s">
        <v>355</v>
      </c>
      <c r="BZ28" s="185" t="s">
        <v>356</v>
      </c>
      <c r="CA28" s="186" t="s">
        <v>355</v>
      </c>
      <c r="CB28" s="187" t="s">
        <v>355</v>
      </c>
      <c r="CC28" s="188" t="s">
        <v>356</v>
      </c>
      <c r="CD28" s="190" t="s">
        <v>355</v>
      </c>
      <c r="CE28" s="191" t="e">
        <f>VLOOKUP(A28,Datos!$C$2:$AJ$25,34,0)</f>
        <v>#N/A</v>
      </c>
      <c r="CF28" s="147">
        <f>COUNTBLANK(A28:CD28)</f>
        <v>4</v>
      </c>
      <c r="CG28" s="194" t="s">
        <v>249</v>
      </c>
      <c r="CH28" s="193" t="s">
        <v>878</v>
      </c>
      <c r="CI28" s="51" t="s">
        <v>879</v>
      </c>
      <c r="CJ28" s="51" t="s">
        <v>835</v>
      </c>
      <c r="CK28" s="51" t="s">
        <v>845</v>
      </c>
      <c r="CL28" s="51" t="s">
        <v>823</v>
      </c>
      <c r="CM28" s="51" t="s">
        <v>823</v>
      </c>
      <c r="CN28" s="51" t="s">
        <v>840</v>
      </c>
      <c r="CO28" s="51" t="s">
        <v>823</v>
      </c>
      <c r="CP28" s="51" t="s">
        <v>845</v>
      </c>
      <c r="CQ28" s="51"/>
      <c r="CR28" s="51" t="s">
        <v>845</v>
      </c>
      <c r="CS28" s="51" t="s">
        <v>852</v>
      </c>
      <c r="CT28" s="51" t="s">
        <v>845</v>
      </c>
      <c r="CU28" s="51" t="s">
        <v>845</v>
      </c>
      <c r="CV28" s="51" t="s">
        <v>845</v>
      </c>
      <c r="CW28" s="51" t="s">
        <v>845</v>
      </c>
      <c r="CX28" s="51" t="s">
        <v>871</v>
      </c>
      <c r="CY28" s="51" t="s">
        <v>845</v>
      </c>
      <c r="CZ28" s="51" t="s">
        <v>845</v>
      </c>
      <c r="DA28" s="51" t="s">
        <v>845</v>
      </c>
      <c r="DB28" s="51" t="s">
        <v>845</v>
      </c>
      <c r="DC28" s="51" t="s">
        <v>845</v>
      </c>
      <c r="DD28" s="51" t="s">
        <v>845</v>
      </c>
      <c r="DF28" s="169" t="str">
        <f>J28</f>
        <v>Corrupción</v>
      </c>
      <c r="DG28" s="254" t="str">
        <f>I28</f>
        <v>Posibilidad de afectación reputacional por pérdida de credibilidad y confianza en la Secretaría General, debido a realización de cobros indebidos durante la prestación del servicio en el canal presencial de la Red CADE dispuesto para el servicio a la ciudadanía</v>
      </c>
      <c r="DH28" s="254"/>
      <c r="DI28" s="254"/>
      <c r="DJ28" s="254"/>
      <c r="DK28" s="254"/>
      <c r="DL28" s="254"/>
      <c r="DM28" s="254"/>
      <c r="DN28" s="169" t="str">
        <f>Y28</f>
        <v>Alto</v>
      </c>
      <c r="DO28" s="169" t="str">
        <f t="shared" ref="DO28:DO31" si="6">AE28</f>
        <v>Alto</v>
      </c>
      <c r="DQ28" s="163" t="e">
        <f>SUM(LEN(#REF!)-LEN(SUBSTITUTE(#REF!,"- Preventivo","")))/LEN("- Preventivo")</f>
        <v>#REF!</v>
      </c>
      <c r="DR28" s="163" t="e">
        <f>SUMIFS($DQ$12:$DQ$31,$A$12:$A$31,A28)</f>
        <v>#REF!</v>
      </c>
      <c r="DS28" s="163" t="e">
        <f>SUM(LEN(#REF!)-LEN(SUBSTITUTE(#REF!,"- Detectivo","")))/LEN("- Detectivo")</f>
        <v>#REF!</v>
      </c>
      <c r="DT28" s="163" t="e">
        <f>SUMIFS($DS$12:$DS$31,$A$12:$A$31,A28)</f>
        <v>#REF!</v>
      </c>
      <c r="DU28" s="163" t="e">
        <f>SUM(LEN(#REF!)-LEN(SUBSTITUTE(#REF!,"- Correctivo","")))/LEN("- Correctivo")</f>
        <v>#REF!</v>
      </c>
      <c r="DV28" s="163" t="e">
        <f>SUMIFS($DU$12:$DU$31,$A$12:$A$31,A28)</f>
        <v>#REF!</v>
      </c>
      <c r="DW28" s="163" t="e">
        <f t="shared" ref="DW28:DW31" si="7">DQ28+DS28+DU28</f>
        <v>#REF!</v>
      </c>
      <c r="DX28" s="163" t="e">
        <f>SUMIFS($DW$12:$DW$31,$A$12:$A$31,A28)</f>
        <v>#REF!</v>
      </c>
      <c r="DY28" s="163" t="e">
        <f>SUM(LEN(#REF!)-LEN(SUBSTITUTE(#REF!,"- Documentado","")))/LEN("- Documentado")</f>
        <v>#REF!</v>
      </c>
      <c r="DZ28" s="163" t="e">
        <f>SUM(LEN(#REF!)-LEN(SUBSTITUTE(#REF!,"- Documentado","")))/LEN("- Documentado")</f>
        <v>#REF!</v>
      </c>
      <c r="EA28" s="163" t="e">
        <f>SUMIFS($DY$12:$DY$31,$A$12:$A$31,A28)+SUMIFS($DZ$12:$DZ$31,$A$12:$A$31,A28)</f>
        <v>#REF!</v>
      </c>
      <c r="EB28" s="163" t="e">
        <f>SUM(LEN(#REF!)-LEN(SUBSTITUTE(#REF!,"- Continua","")))/LEN("- Continua")</f>
        <v>#REF!</v>
      </c>
      <c r="EC28" s="163" t="e">
        <f>SUM(LEN(#REF!)-LEN(SUBSTITUTE(#REF!,"- Continua","")))/LEN("- Continua")</f>
        <v>#REF!</v>
      </c>
      <c r="ED28" s="163" t="e">
        <f>SUMIFS($EB$12:$EB$31,$A$12:$A$31,A28)+SUMIFS($EC$12:$EC$31,$A$12:$A$31,A28)</f>
        <v>#REF!</v>
      </c>
      <c r="EE28" s="163" t="e">
        <f>SUM(LEN(#REF!)-LEN(SUBSTITUTE(#REF!,"- Con registro","")))/LEN("- Con registro")</f>
        <v>#REF!</v>
      </c>
      <c r="EF28" s="163" t="e">
        <f>SUM(LEN(#REF!)-LEN(SUBSTITUTE(#REF!,"- Con registro","")))/LEN("- Con registro")</f>
        <v>#REF!</v>
      </c>
      <c r="EG28" s="163" t="e">
        <f>SUMIFS($EE$12:$EE$31,$A$12:$A$31,A28)+SUMIFS($EF$12:$EF$31,$A$12:$A$31,A28)</f>
        <v>#REF!</v>
      </c>
      <c r="EH28" s="168" t="e">
        <f t="shared" ref="EH28:EH31" si="8">CONCATENATE("El proceso estableció ",DX28," controles frente a los riesgos identificados, de los cuales:
")</f>
        <v>#REF!</v>
      </c>
      <c r="EI28" s="168" t="e">
        <f t="shared" ref="EI28:EI31" si="9">CONCATENATE("- ",DR28," son preventivos, ",DT28," detectivos y ",DV28," correctivos.
")</f>
        <v>#REF!</v>
      </c>
      <c r="EJ28" s="168" t="e">
        <f t="shared" ref="EJ28:EJ31" si="10">CONCATENATE("- ",EA28," están documentados, ",ED28," se aplican continuamente de acuerdo con la periodicidad establecida y en ",EG28," se deja registro de la aplicación.")</f>
        <v>#REF!</v>
      </c>
      <c r="EK28" s="256" t="e">
        <f t="shared" ref="EK28:EK31" si="11">CONCATENATE(EH28,EI28,EJ28)</f>
        <v>#REF!</v>
      </c>
      <c r="EL28" s="256"/>
      <c r="EM28" s="256"/>
      <c r="EN28" s="256"/>
      <c r="EO28" s="256"/>
      <c r="EP28" s="256"/>
      <c r="EQ28" s="256"/>
      <c r="ER28" s="256"/>
      <c r="ES28" s="256"/>
      <c r="ET28" s="256"/>
    </row>
    <row r="29" spans="1:150" ht="399.95" customHeight="1" x14ac:dyDescent="0.2">
      <c r="A29" s="171" t="s">
        <v>760</v>
      </c>
      <c r="B29" s="171" t="s">
        <v>761</v>
      </c>
      <c r="C29" s="172" t="s">
        <v>762</v>
      </c>
      <c r="D29" s="171" t="s">
        <v>763</v>
      </c>
      <c r="E29" s="173" t="s">
        <v>38</v>
      </c>
      <c r="F29" s="172" t="s">
        <v>771</v>
      </c>
      <c r="G29" s="173">
        <v>180</v>
      </c>
      <c r="H29" s="173" t="s">
        <v>915</v>
      </c>
      <c r="I29" s="174" t="s">
        <v>487</v>
      </c>
      <c r="J29" s="171" t="s">
        <v>63</v>
      </c>
      <c r="K29" s="171" t="s">
        <v>337</v>
      </c>
      <c r="L29" s="171" t="s">
        <v>52</v>
      </c>
      <c r="M29" s="172" t="s">
        <v>469</v>
      </c>
      <c r="N29" s="172" t="s">
        <v>471</v>
      </c>
      <c r="O29" s="172" t="s">
        <v>488</v>
      </c>
      <c r="P29" s="172" t="s">
        <v>467</v>
      </c>
      <c r="Q29" s="172" t="s">
        <v>338</v>
      </c>
      <c r="R29" s="172" t="s">
        <v>437</v>
      </c>
      <c r="S29" s="172" t="s">
        <v>816</v>
      </c>
      <c r="T29" s="172" t="s">
        <v>361</v>
      </c>
      <c r="U29" s="175" t="s">
        <v>324</v>
      </c>
      <c r="V29" s="176">
        <v>0.2</v>
      </c>
      <c r="W29" s="175" t="s">
        <v>101</v>
      </c>
      <c r="X29" s="176">
        <v>0.6</v>
      </c>
      <c r="Y29" s="67" t="s">
        <v>84</v>
      </c>
      <c r="Z29" s="172" t="s">
        <v>489</v>
      </c>
      <c r="AA29" s="175" t="s">
        <v>324</v>
      </c>
      <c r="AB29" s="178">
        <v>8.3999999999999991E-2</v>
      </c>
      <c r="AC29" s="175" t="s">
        <v>101</v>
      </c>
      <c r="AD29" s="178">
        <v>0.6</v>
      </c>
      <c r="AE29" s="67" t="s">
        <v>84</v>
      </c>
      <c r="AF29" s="172" t="s">
        <v>490</v>
      </c>
      <c r="AG29" s="171" t="s">
        <v>364</v>
      </c>
      <c r="AH29" s="183" t="s">
        <v>339</v>
      </c>
      <c r="AI29" s="183" t="s">
        <v>339</v>
      </c>
      <c r="AJ29" s="183" t="s">
        <v>339</v>
      </c>
      <c r="AK29" s="183" t="s">
        <v>339</v>
      </c>
      <c r="AL29" s="183" t="s">
        <v>339</v>
      </c>
      <c r="AM29" s="192" t="s">
        <v>970</v>
      </c>
      <c r="AN29" s="183" t="s">
        <v>491</v>
      </c>
      <c r="AO29" s="183" t="s">
        <v>492</v>
      </c>
      <c r="AP29" s="183" t="s">
        <v>675</v>
      </c>
      <c r="AQ29" s="183" t="s">
        <v>772</v>
      </c>
      <c r="AR29" s="172" t="s">
        <v>773</v>
      </c>
      <c r="AS29" s="172" t="s">
        <v>774</v>
      </c>
      <c r="AT29" s="172" t="s">
        <v>775</v>
      </c>
      <c r="AU29" s="184">
        <v>43496</v>
      </c>
      <c r="AV29" s="185" t="s">
        <v>341</v>
      </c>
      <c r="AW29" s="186" t="s">
        <v>468</v>
      </c>
      <c r="AX29" s="187">
        <v>43593</v>
      </c>
      <c r="AY29" s="188" t="s">
        <v>341</v>
      </c>
      <c r="AZ29" s="189" t="s">
        <v>493</v>
      </c>
      <c r="BA29" s="187">
        <v>43759</v>
      </c>
      <c r="BB29" s="185" t="s">
        <v>369</v>
      </c>
      <c r="BC29" s="186" t="s">
        <v>494</v>
      </c>
      <c r="BD29" s="187">
        <v>43909</v>
      </c>
      <c r="BE29" s="188" t="s">
        <v>495</v>
      </c>
      <c r="BF29" s="189" t="s">
        <v>496</v>
      </c>
      <c r="BG29" s="187">
        <v>44074</v>
      </c>
      <c r="BH29" s="185" t="s">
        <v>352</v>
      </c>
      <c r="BI29" s="186" t="s">
        <v>497</v>
      </c>
      <c r="BJ29" s="187">
        <v>44168</v>
      </c>
      <c r="BK29" s="188" t="s">
        <v>369</v>
      </c>
      <c r="BL29" s="189" t="s">
        <v>498</v>
      </c>
      <c r="BM29" s="187">
        <v>44249</v>
      </c>
      <c r="BN29" s="185" t="s">
        <v>371</v>
      </c>
      <c r="BO29" s="186" t="s">
        <v>472</v>
      </c>
      <c r="BP29" s="187">
        <v>44540</v>
      </c>
      <c r="BQ29" s="188" t="s">
        <v>341</v>
      </c>
      <c r="BR29" s="189" t="s">
        <v>499</v>
      </c>
      <c r="BS29" s="187">
        <v>44897</v>
      </c>
      <c r="BT29" s="185" t="s">
        <v>370</v>
      </c>
      <c r="BU29" s="186" t="s">
        <v>776</v>
      </c>
      <c r="BV29" s="187">
        <v>45037</v>
      </c>
      <c r="BW29" s="185" t="s">
        <v>984</v>
      </c>
      <c r="BX29" s="186" t="s">
        <v>985</v>
      </c>
      <c r="BY29" s="187" t="s">
        <v>355</v>
      </c>
      <c r="BZ29" s="185" t="s">
        <v>356</v>
      </c>
      <c r="CA29" s="186" t="s">
        <v>355</v>
      </c>
      <c r="CB29" s="187" t="s">
        <v>355</v>
      </c>
      <c r="CC29" s="188" t="s">
        <v>356</v>
      </c>
      <c r="CD29" s="190" t="s">
        <v>355</v>
      </c>
      <c r="CE29" s="191" t="e">
        <f>VLOOKUP(A29,Datos!$C$2:$AJ$25,34,0)</f>
        <v>#N/A</v>
      </c>
      <c r="CF29" s="147">
        <f>COUNTBLANK(A29:CD29)</f>
        <v>4</v>
      </c>
      <c r="CG29" s="194" t="s">
        <v>249</v>
      </c>
      <c r="CH29" s="193" t="s">
        <v>878</v>
      </c>
      <c r="CI29" s="51" t="s">
        <v>879</v>
      </c>
      <c r="CJ29" s="51" t="s">
        <v>835</v>
      </c>
      <c r="CK29" s="51" t="s">
        <v>845</v>
      </c>
      <c r="CL29" s="51" t="s">
        <v>823</v>
      </c>
      <c r="CM29" s="51" t="s">
        <v>823</v>
      </c>
      <c r="CN29" s="51" t="s">
        <v>840</v>
      </c>
      <c r="CO29" s="51" t="s">
        <v>823</v>
      </c>
      <c r="CP29" s="51" t="s">
        <v>845</v>
      </c>
      <c r="CQ29" s="51"/>
      <c r="CR29" s="51" t="s">
        <v>845</v>
      </c>
      <c r="CS29" s="51" t="s">
        <v>852</v>
      </c>
      <c r="CT29" s="51" t="s">
        <v>845</v>
      </c>
      <c r="CU29" s="51" t="s">
        <v>845</v>
      </c>
      <c r="CV29" s="51" t="s">
        <v>845</v>
      </c>
      <c r="CW29" s="51" t="s">
        <v>845</v>
      </c>
      <c r="CX29" s="51" t="s">
        <v>872</v>
      </c>
      <c r="CY29" s="51" t="s">
        <v>845</v>
      </c>
      <c r="CZ29" s="51" t="s">
        <v>845</v>
      </c>
      <c r="DA29" s="51" t="s">
        <v>845</v>
      </c>
      <c r="DB29" s="51" t="s">
        <v>845</v>
      </c>
      <c r="DC29" s="51" t="s">
        <v>845</v>
      </c>
      <c r="DD29" s="51" t="s">
        <v>845</v>
      </c>
      <c r="DF29" s="169" t="str">
        <f>J29</f>
        <v>Corrupción</v>
      </c>
      <c r="DG29" s="254" t="str">
        <f>I29</f>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H29" s="254"/>
      <c r="DI29" s="254"/>
      <c r="DJ29" s="254"/>
      <c r="DK29" s="254"/>
      <c r="DL29" s="254"/>
      <c r="DM29" s="254"/>
      <c r="DN29" s="169" t="str">
        <f>Y29</f>
        <v>Moderado</v>
      </c>
      <c r="DO29" s="169" t="str">
        <f t="shared" si="6"/>
        <v>Moderado</v>
      </c>
      <c r="DQ29" s="163" t="e">
        <f>SUM(LEN(#REF!)-LEN(SUBSTITUTE(#REF!,"- Preventivo","")))/LEN("- Preventivo")</f>
        <v>#REF!</v>
      </c>
      <c r="DR29" s="163" t="e">
        <f>SUMIFS($DQ$12:$DQ$31,$A$12:$A$31,A29)</f>
        <v>#REF!</v>
      </c>
      <c r="DS29" s="163" t="e">
        <f>SUM(LEN(#REF!)-LEN(SUBSTITUTE(#REF!,"- Detectivo","")))/LEN("- Detectivo")</f>
        <v>#REF!</v>
      </c>
      <c r="DT29" s="163" t="e">
        <f>SUMIFS($DS$12:$DS$31,$A$12:$A$31,A29)</f>
        <v>#REF!</v>
      </c>
      <c r="DU29" s="163" t="e">
        <f>SUM(LEN(#REF!)-LEN(SUBSTITUTE(#REF!,"- Correctivo","")))/LEN("- Correctivo")</f>
        <v>#REF!</v>
      </c>
      <c r="DV29" s="163" t="e">
        <f>SUMIFS($DU$12:$DU$31,$A$12:$A$31,A29)</f>
        <v>#REF!</v>
      </c>
      <c r="DW29" s="163" t="e">
        <f t="shared" si="7"/>
        <v>#REF!</v>
      </c>
      <c r="DX29" s="163" t="e">
        <f>SUMIFS($DW$12:$DW$31,$A$12:$A$31,A29)</f>
        <v>#REF!</v>
      </c>
      <c r="DY29" s="163" t="e">
        <f>SUM(LEN(#REF!)-LEN(SUBSTITUTE(#REF!,"- Documentado","")))/LEN("- Documentado")</f>
        <v>#REF!</v>
      </c>
      <c r="DZ29" s="163" t="e">
        <f>SUM(LEN(#REF!)-LEN(SUBSTITUTE(#REF!,"- Documentado","")))/LEN("- Documentado")</f>
        <v>#REF!</v>
      </c>
      <c r="EA29" s="163" t="e">
        <f>SUMIFS($DY$12:$DY$31,$A$12:$A$31,A29)+SUMIFS($DZ$12:$DZ$31,$A$12:$A$31,A29)</f>
        <v>#REF!</v>
      </c>
      <c r="EB29" s="163" t="e">
        <f>SUM(LEN(#REF!)-LEN(SUBSTITUTE(#REF!,"- Continua","")))/LEN("- Continua")</f>
        <v>#REF!</v>
      </c>
      <c r="EC29" s="163" t="e">
        <f>SUM(LEN(#REF!)-LEN(SUBSTITUTE(#REF!,"- Continua","")))/LEN("- Continua")</f>
        <v>#REF!</v>
      </c>
      <c r="ED29" s="163" t="e">
        <f>SUMIFS($EB$12:$EB$31,$A$12:$A$31,A29)+SUMIFS($EC$12:$EC$31,$A$12:$A$31,A29)</f>
        <v>#REF!</v>
      </c>
      <c r="EE29" s="163" t="e">
        <f>SUM(LEN(#REF!)-LEN(SUBSTITUTE(#REF!,"- Con registro","")))/LEN("- Con registro")</f>
        <v>#REF!</v>
      </c>
      <c r="EF29" s="163" t="e">
        <f>SUM(LEN(#REF!)-LEN(SUBSTITUTE(#REF!,"- Con registro","")))/LEN("- Con registro")</f>
        <v>#REF!</v>
      </c>
      <c r="EG29" s="163" t="e">
        <f>SUMIFS($EE$12:$EE$31,$A$12:$A$31,A29)+SUMIFS($EF$12:$EF$31,$A$12:$A$31,A29)</f>
        <v>#REF!</v>
      </c>
      <c r="EH29" s="168" t="e">
        <f t="shared" si="8"/>
        <v>#REF!</v>
      </c>
      <c r="EI29" s="168" t="e">
        <f t="shared" si="9"/>
        <v>#REF!</v>
      </c>
      <c r="EJ29" s="168" t="e">
        <f t="shared" si="10"/>
        <v>#REF!</v>
      </c>
      <c r="EK29" s="256" t="e">
        <f t="shared" si="11"/>
        <v>#REF!</v>
      </c>
      <c r="EL29" s="256"/>
      <c r="EM29" s="256"/>
      <c r="EN29" s="256"/>
      <c r="EO29" s="256"/>
      <c r="EP29" s="256"/>
      <c r="EQ29" s="256"/>
      <c r="ER29" s="256"/>
      <c r="ES29" s="256"/>
      <c r="ET29" s="256"/>
    </row>
    <row r="30" spans="1:150" ht="399.95" customHeight="1" x14ac:dyDescent="0.2">
      <c r="A30" s="171" t="s">
        <v>760</v>
      </c>
      <c r="B30" s="171" t="s">
        <v>761</v>
      </c>
      <c r="C30" s="172" t="s">
        <v>762</v>
      </c>
      <c r="D30" s="171" t="s">
        <v>763</v>
      </c>
      <c r="E30" s="173" t="s">
        <v>38</v>
      </c>
      <c r="F30" s="172" t="s">
        <v>778</v>
      </c>
      <c r="G30" s="173">
        <v>181</v>
      </c>
      <c r="H30" s="173" t="s">
        <v>916</v>
      </c>
      <c r="I30" s="174" t="s">
        <v>357</v>
      </c>
      <c r="J30" s="171" t="s">
        <v>63</v>
      </c>
      <c r="K30" s="171" t="s">
        <v>358</v>
      </c>
      <c r="L30" s="171" t="s">
        <v>52</v>
      </c>
      <c r="M30" s="172" t="s">
        <v>469</v>
      </c>
      <c r="N30" s="172" t="s">
        <v>471</v>
      </c>
      <c r="O30" s="172" t="s">
        <v>779</v>
      </c>
      <c r="P30" s="172" t="s">
        <v>467</v>
      </c>
      <c r="Q30" s="172" t="s">
        <v>338</v>
      </c>
      <c r="R30" s="172" t="s">
        <v>360</v>
      </c>
      <c r="S30" s="172" t="s">
        <v>816</v>
      </c>
      <c r="T30" s="172" t="s">
        <v>361</v>
      </c>
      <c r="U30" s="175" t="s">
        <v>324</v>
      </c>
      <c r="V30" s="176">
        <v>0.2</v>
      </c>
      <c r="W30" s="175" t="s">
        <v>51</v>
      </c>
      <c r="X30" s="176">
        <v>1</v>
      </c>
      <c r="Y30" s="67" t="s">
        <v>273</v>
      </c>
      <c r="Z30" s="172" t="s">
        <v>362</v>
      </c>
      <c r="AA30" s="175" t="s">
        <v>324</v>
      </c>
      <c r="AB30" s="178">
        <v>5.04E-2</v>
      </c>
      <c r="AC30" s="175" t="s">
        <v>51</v>
      </c>
      <c r="AD30" s="178">
        <v>1</v>
      </c>
      <c r="AE30" s="67" t="s">
        <v>273</v>
      </c>
      <c r="AF30" s="172" t="s">
        <v>363</v>
      </c>
      <c r="AG30" s="171" t="s">
        <v>364</v>
      </c>
      <c r="AH30" s="183" t="s">
        <v>339</v>
      </c>
      <c r="AI30" s="183" t="s">
        <v>339</v>
      </c>
      <c r="AJ30" s="183" t="s">
        <v>339</v>
      </c>
      <c r="AK30" s="183" t="s">
        <v>339</v>
      </c>
      <c r="AL30" s="183" t="s">
        <v>339</v>
      </c>
      <c r="AM30" s="192" t="s">
        <v>971</v>
      </c>
      <c r="AN30" s="183" t="s">
        <v>780</v>
      </c>
      <c r="AO30" s="183" t="s">
        <v>781</v>
      </c>
      <c r="AP30" s="183" t="s">
        <v>782</v>
      </c>
      <c r="AQ30" s="183" t="s">
        <v>682</v>
      </c>
      <c r="AR30" s="172" t="s">
        <v>783</v>
      </c>
      <c r="AS30" s="172" t="s">
        <v>784</v>
      </c>
      <c r="AT30" s="172" t="s">
        <v>785</v>
      </c>
      <c r="AU30" s="184">
        <v>43350</v>
      </c>
      <c r="AV30" s="185" t="s">
        <v>341</v>
      </c>
      <c r="AW30" s="186" t="s">
        <v>342</v>
      </c>
      <c r="AX30" s="187">
        <v>43593</v>
      </c>
      <c r="AY30" s="188" t="s">
        <v>343</v>
      </c>
      <c r="AZ30" s="189" t="s">
        <v>344</v>
      </c>
      <c r="BA30" s="187">
        <v>43755</v>
      </c>
      <c r="BB30" s="185" t="s">
        <v>345</v>
      </c>
      <c r="BC30" s="186" t="s">
        <v>346</v>
      </c>
      <c r="BD30" s="187">
        <v>43896</v>
      </c>
      <c r="BE30" s="188" t="s">
        <v>347</v>
      </c>
      <c r="BF30" s="189" t="s">
        <v>348</v>
      </c>
      <c r="BG30" s="187">
        <v>44056</v>
      </c>
      <c r="BH30" s="185" t="s">
        <v>349</v>
      </c>
      <c r="BI30" s="186" t="s">
        <v>350</v>
      </c>
      <c r="BJ30" s="187">
        <v>44168</v>
      </c>
      <c r="BK30" s="188" t="s">
        <v>345</v>
      </c>
      <c r="BL30" s="189" t="s">
        <v>351</v>
      </c>
      <c r="BM30" s="187">
        <v>44249</v>
      </c>
      <c r="BN30" s="185" t="s">
        <v>352</v>
      </c>
      <c r="BO30" s="186" t="s">
        <v>777</v>
      </c>
      <c r="BP30" s="187">
        <v>44335</v>
      </c>
      <c r="BQ30" s="188" t="s">
        <v>349</v>
      </c>
      <c r="BR30" s="189" t="s">
        <v>353</v>
      </c>
      <c r="BS30" s="187">
        <v>44530</v>
      </c>
      <c r="BT30" s="185" t="s">
        <v>341</v>
      </c>
      <c r="BU30" s="186" t="s">
        <v>354</v>
      </c>
      <c r="BV30" s="187">
        <v>44690</v>
      </c>
      <c r="BW30" s="188" t="s">
        <v>349</v>
      </c>
      <c r="BX30" s="189" t="s">
        <v>632</v>
      </c>
      <c r="BY30" s="187">
        <v>44897</v>
      </c>
      <c r="BZ30" s="185" t="s">
        <v>370</v>
      </c>
      <c r="CA30" s="186" t="s">
        <v>786</v>
      </c>
      <c r="CB30" s="187" t="s">
        <v>355</v>
      </c>
      <c r="CC30" s="188" t="s">
        <v>356</v>
      </c>
      <c r="CD30" s="190" t="s">
        <v>355</v>
      </c>
      <c r="CE30" s="191" t="e">
        <f>VLOOKUP(A30,Datos!$C$2:$AJ$25,34,0)</f>
        <v>#N/A</v>
      </c>
      <c r="CF30" s="147">
        <f>COUNTBLANK(A30:CD30)</f>
        <v>2</v>
      </c>
      <c r="CG30" s="194" t="s">
        <v>820</v>
      </c>
      <c r="CH30" s="193" t="s">
        <v>897</v>
      </c>
      <c r="CI30" s="51" t="s">
        <v>880</v>
      </c>
      <c r="CJ30" s="51" t="s">
        <v>835</v>
      </c>
      <c r="CK30" s="51" t="s">
        <v>826</v>
      </c>
      <c r="CL30" s="51" t="s">
        <v>823</v>
      </c>
      <c r="CM30" s="51" t="s">
        <v>823</v>
      </c>
      <c r="CN30" s="51" t="s">
        <v>840</v>
      </c>
      <c r="CO30" s="51" t="s">
        <v>823</v>
      </c>
      <c r="CP30" s="51" t="s">
        <v>845</v>
      </c>
      <c r="CQ30" s="51"/>
      <c r="CR30" s="51" t="s">
        <v>845</v>
      </c>
      <c r="CS30" s="51" t="s">
        <v>852</v>
      </c>
      <c r="CT30" s="51" t="s">
        <v>845</v>
      </c>
      <c r="CU30" s="51" t="s">
        <v>845</v>
      </c>
      <c r="CV30" s="51" t="s">
        <v>845</v>
      </c>
      <c r="CW30" s="51" t="s">
        <v>845</v>
      </c>
      <c r="CX30" s="51" t="s">
        <v>872</v>
      </c>
      <c r="CY30" s="51" t="s">
        <v>845</v>
      </c>
      <c r="CZ30" s="51" t="s">
        <v>845</v>
      </c>
      <c r="DA30" s="51" t="s">
        <v>845</v>
      </c>
      <c r="DB30" s="51" t="s">
        <v>845</v>
      </c>
      <c r="DC30" s="51" t="s">
        <v>845</v>
      </c>
      <c r="DD30" s="51" t="s">
        <v>845</v>
      </c>
      <c r="DF30" s="169" t="str">
        <f>J30</f>
        <v>Corrupción</v>
      </c>
      <c r="DG30" s="254" t="str">
        <f>I30</f>
        <v>Posibilidad de afectación económica (o presupuestal) por sanción de un ente de control o ente regulador, debido a decisiones ajustadas a intereses propios o de terceros en la ejecución de Proyectos en materia TIC y Transformación digital, para obtener dádivas o beneficios</v>
      </c>
      <c r="DH30" s="254"/>
      <c r="DI30" s="254"/>
      <c r="DJ30" s="254"/>
      <c r="DK30" s="254"/>
      <c r="DL30" s="254"/>
      <c r="DM30" s="254"/>
      <c r="DN30" s="169" t="str">
        <f>Y30</f>
        <v>Extremo</v>
      </c>
      <c r="DO30" s="169" t="str">
        <f t="shared" si="6"/>
        <v>Extremo</v>
      </c>
      <c r="DQ30" s="163" t="e">
        <f>SUM(LEN(#REF!)-LEN(SUBSTITUTE(#REF!,"- Preventivo","")))/LEN("- Preventivo")</f>
        <v>#REF!</v>
      </c>
      <c r="DR30" s="163" t="e">
        <f>SUMIFS($DQ$12:$DQ$31,$A$12:$A$31,A30)</f>
        <v>#REF!</v>
      </c>
      <c r="DS30" s="163" t="e">
        <f>SUM(LEN(#REF!)-LEN(SUBSTITUTE(#REF!,"- Detectivo","")))/LEN("- Detectivo")</f>
        <v>#REF!</v>
      </c>
      <c r="DT30" s="163" t="e">
        <f>SUMIFS($DS$12:$DS$31,$A$12:$A$31,A30)</f>
        <v>#REF!</v>
      </c>
      <c r="DU30" s="163" t="e">
        <f>SUM(LEN(#REF!)-LEN(SUBSTITUTE(#REF!,"- Correctivo","")))/LEN("- Correctivo")</f>
        <v>#REF!</v>
      </c>
      <c r="DV30" s="163" t="e">
        <f>SUMIFS($DU$12:$DU$31,$A$12:$A$31,A30)</f>
        <v>#REF!</v>
      </c>
      <c r="DW30" s="163" t="e">
        <f t="shared" si="7"/>
        <v>#REF!</v>
      </c>
      <c r="DX30" s="163" t="e">
        <f>SUMIFS($DW$12:$DW$31,$A$12:$A$31,A30)</f>
        <v>#REF!</v>
      </c>
      <c r="DY30" s="163" t="e">
        <f>SUM(LEN(#REF!)-LEN(SUBSTITUTE(#REF!,"- Documentado","")))/LEN("- Documentado")</f>
        <v>#REF!</v>
      </c>
      <c r="DZ30" s="163" t="e">
        <f>SUM(LEN(#REF!)-LEN(SUBSTITUTE(#REF!,"- Documentado","")))/LEN("- Documentado")</f>
        <v>#REF!</v>
      </c>
      <c r="EA30" s="163" t="e">
        <f>SUMIFS($DY$12:$DY$31,$A$12:$A$31,A30)+SUMIFS($DZ$12:$DZ$31,$A$12:$A$31,A30)</f>
        <v>#REF!</v>
      </c>
      <c r="EB30" s="163" t="e">
        <f>SUM(LEN(#REF!)-LEN(SUBSTITUTE(#REF!,"- Continua","")))/LEN("- Continua")</f>
        <v>#REF!</v>
      </c>
      <c r="EC30" s="163" t="e">
        <f>SUM(LEN(#REF!)-LEN(SUBSTITUTE(#REF!,"- Continua","")))/LEN("- Continua")</f>
        <v>#REF!</v>
      </c>
      <c r="ED30" s="163" t="e">
        <f>SUMIFS($EB$12:$EB$31,$A$12:$A$31,A30)+SUMIFS($EC$12:$EC$31,$A$12:$A$31,A30)</f>
        <v>#REF!</v>
      </c>
      <c r="EE30" s="163" t="e">
        <f>SUM(LEN(#REF!)-LEN(SUBSTITUTE(#REF!,"- Con registro","")))/LEN("- Con registro")</f>
        <v>#REF!</v>
      </c>
      <c r="EF30" s="163" t="e">
        <f>SUM(LEN(#REF!)-LEN(SUBSTITUTE(#REF!,"- Con registro","")))/LEN("- Con registro")</f>
        <v>#REF!</v>
      </c>
      <c r="EG30" s="163" t="e">
        <f>SUMIFS($EE$12:$EE$31,$A$12:$A$31,A30)+SUMIFS($EF$12:$EF$31,$A$12:$A$31,A30)</f>
        <v>#REF!</v>
      </c>
      <c r="EH30" s="168" t="e">
        <f t="shared" si="8"/>
        <v>#REF!</v>
      </c>
      <c r="EI30" s="168" t="e">
        <f t="shared" si="9"/>
        <v>#REF!</v>
      </c>
      <c r="EJ30" s="168" t="e">
        <f t="shared" si="10"/>
        <v>#REF!</v>
      </c>
      <c r="EK30" s="256" t="e">
        <f t="shared" si="11"/>
        <v>#REF!</v>
      </c>
      <c r="EL30" s="256"/>
      <c r="EM30" s="256"/>
      <c r="EN30" s="256"/>
      <c r="EO30" s="256"/>
      <c r="EP30" s="256"/>
      <c r="EQ30" s="256"/>
      <c r="ER30" s="256"/>
      <c r="ES30" s="256"/>
      <c r="ET30" s="256"/>
    </row>
    <row r="31" spans="1:150" ht="399.95" customHeight="1" x14ac:dyDescent="0.2">
      <c r="A31" s="171" t="s">
        <v>787</v>
      </c>
      <c r="B31" s="171" t="s">
        <v>788</v>
      </c>
      <c r="C31" s="172" t="s">
        <v>789</v>
      </c>
      <c r="D31" s="171" t="s">
        <v>790</v>
      </c>
      <c r="E31" s="173" t="s">
        <v>38</v>
      </c>
      <c r="F31" s="172" t="s">
        <v>791</v>
      </c>
      <c r="G31" s="173">
        <v>197</v>
      </c>
      <c r="H31" s="173" t="s">
        <v>917</v>
      </c>
      <c r="I31" s="174" t="s">
        <v>612</v>
      </c>
      <c r="J31" s="171" t="s">
        <v>63</v>
      </c>
      <c r="K31" s="171" t="s">
        <v>358</v>
      </c>
      <c r="L31" s="171" t="s">
        <v>78</v>
      </c>
      <c r="M31" s="172" t="s">
        <v>613</v>
      </c>
      <c r="N31" s="172" t="s">
        <v>614</v>
      </c>
      <c r="O31" s="172" t="s">
        <v>615</v>
      </c>
      <c r="P31" s="172" t="s">
        <v>609</v>
      </c>
      <c r="Q31" s="172" t="s">
        <v>338</v>
      </c>
      <c r="R31" s="172" t="s">
        <v>360</v>
      </c>
      <c r="S31" s="172" t="s">
        <v>817</v>
      </c>
      <c r="T31" s="172" t="s">
        <v>610</v>
      </c>
      <c r="U31" s="175" t="s">
        <v>324</v>
      </c>
      <c r="V31" s="176">
        <v>0.2</v>
      </c>
      <c r="W31" s="175" t="s">
        <v>77</v>
      </c>
      <c r="X31" s="176">
        <v>0.8</v>
      </c>
      <c r="Y31" s="67" t="s">
        <v>272</v>
      </c>
      <c r="Z31" s="172" t="s">
        <v>405</v>
      </c>
      <c r="AA31" s="175" t="s">
        <v>324</v>
      </c>
      <c r="AB31" s="178">
        <v>2.4695999999999999E-2</v>
      </c>
      <c r="AC31" s="175" t="s">
        <v>77</v>
      </c>
      <c r="AD31" s="178">
        <v>0.8</v>
      </c>
      <c r="AE31" s="67" t="s">
        <v>272</v>
      </c>
      <c r="AF31" s="172" t="s">
        <v>406</v>
      </c>
      <c r="AG31" s="171" t="s">
        <v>364</v>
      </c>
      <c r="AH31" s="192" t="s">
        <v>972</v>
      </c>
      <c r="AI31" s="183" t="s">
        <v>792</v>
      </c>
      <c r="AJ31" s="183" t="s">
        <v>616</v>
      </c>
      <c r="AK31" s="183" t="s">
        <v>664</v>
      </c>
      <c r="AL31" s="183" t="s">
        <v>793</v>
      </c>
      <c r="AM31" s="183" t="s">
        <v>340</v>
      </c>
      <c r="AN31" s="183" t="s">
        <v>340</v>
      </c>
      <c r="AO31" s="183" t="s">
        <v>340</v>
      </c>
      <c r="AP31" s="183" t="s">
        <v>340</v>
      </c>
      <c r="AQ31" s="183" t="s">
        <v>340</v>
      </c>
      <c r="AR31" s="172" t="s">
        <v>794</v>
      </c>
      <c r="AS31" s="172" t="s">
        <v>795</v>
      </c>
      <c r="AT31" s="172" t="s">
        <v>796</v>
      </c>
      <c r="AU31" s="184">
        <v>43496</v>
      </c>
      <c r="AV31" s="185" t="s">
        <v>341</v>
      </c>
      <c r="AW31" s="186" t="s">
        <v>525</v>
      </c>
      <c r="AX31" s="187">
        <v>43599</v>
      </c>
      <c r="AY31" s="188" t="s">
        <v>341</v>
      </c>
      <c r="AZ31" s="189" t="s">
        <v>617</v>
      </c>
      <c r="BA31" s="187">
        <v>43759</v>
      </c>
      <c r="BB31" s="185" t="s">
        <v>419</v>
      </c>
      <c r="BC31" s="186" t="s">
        <v>618</v>
      </c>
      <c r="BD31" s="187">
        <v>43896</v>
      </c>
      <c r="BE31" s="188" t="s">
        <v>418</v>
      </c>
      <c r="BF31" s="189" t="s">
        <v>619</v>
      </c>
      <c r="BG31" s="187">
        <v>44075</v>
      </c>
      <c r="BH31" s="185" t="s">
        <v>349</v>
      </c>
      <c r="BI31" s="186" t="s">
        <v>611</v>
      </c>
      <c r="BJ31" s="187">
        <v>44168</v>
      </c>
      <c r="BK31" s="188" t="s">
        <v>384</v>
      </c>
      <c r="BL31" s="189" t="s">
        <v>537</v>
      </c>
      <c r="BM31" s="187">
        <v>44246</v>
      </c>
      <c r="BN31" s="185" t="s">
        <v>583</v>
      </c>
      <c r="BO31" s="186" t="s">
        <v>620</v>
      </c>
      <c r="BP31" s="187">
        <v>44545</v>
      </c>
      <c r="BQ31" s="188" t="s">
        <v>341</v>
      </c>
      <c r="BR31" s="189" t="s">
        <v>621</v>
      </c>
      <c r="BS31" s="187">
        <v>44904</v>
      </c>
      <c r="BT31" s="185" t="s">
        <v>370</v>
      </c>
      <c r="BU31" s="186" t="s">
        <v>797</v>
      </c>
      <c r="BV31" s="187" t="s">
        <v>355</v>
      </c>
      <c r="BW31" s="188" t="s">
        <v>356</v>
      </c>
      <c r="BX31" s="189" t="s">
        <v>355</v>
      </c>
      <c r="BY31" s="187" t="s">
        <v>355</v>
      </c>
      <c r="BZ31" s="185" t="s">
        <v>356</v>
      </c>
      <c r="CA31" s="186" t="s">
        <v>355</v>
      </c>
      <c r="CB31" s="187" t="s">
        <v>355</v>
      </c>
      <c r="CC31" s="188" t="s">
        <v>356</v>
      </c>
      <c r="CD31" s="190" t="s">
        <v>355</v>
      </c>
      <c r="CE31" s="191" t="e">
        <f>VLOOKUP(A31,Datos!$C$2:$AJ$25,34,0)</f>
        <v>#N/A</v>
      </c>
      <c r="CF31" s="147">
        <f>COUNTBLANK(A31:CD31)</f>
        <v>6</v>
      </c>
      <c r="CG31" s="194" t="s">
        <v>819</v>
      </c>
      <c r="CH31" s="193" t="s">
        <v>890</v>
      </c>
      <c r="CI31" s="51" t="s">
        <v>891</v>
      </c>
      <c r="CJ31" s="51" t="s">
        <v>836</v>
      </c>
      <c r="CK31" s="51" t="s">
        <v>826</v>
      </c>
      <c r="CL31" s="51" t="s">
        <v>823</v>
      </c>
      <c r="CM31" s="51" t="s">
        <v>823</v>
      </c>
      <c r="CN31" s="51" t="s">
        <v>840</v>
      </c>
      <c r="CO31" s="51" t="s">
        <v>823</v>
      </c>
      <c r="CP31" s="51" t="s">
        <v>845</v>
      </c>
      <c r="CQ31" s="51"/>
      <c r="CR31" s="51" t="s">
        <v>845</v>
      </c>
      <c r="CS31" s="51" t="s">
        <v>852</v>
      </c>
      <c r="CT31" s="51" t="s">
        <v>845</v>
      </c>
      <c r="CU31" s="51" t="s">
        <v>845</v>
      </c>
      <c r="CV31" s="51" t="s">
        <v>845</v>
      </c>
      <c r="CW31" s="51" t="s">
        <v>845</v>
      </c>
      <c r="CX31" s="51" t="s">
        <v>873</v>
      </c>
      <c r="CY31" s="51" t="s">
        <v>845</v>
      </c>
      <c r="CZ31" s="51" t="s">
        <v>845</v>
      </c>
      <c r="DA31" s="51" t="s">
        <v>845</v>
      </c>
      <c r="DB31" s="51" t="s">
        <v>845</v>
      </c>
      <c r="DC31" s="51" t="s">
        <v>845</v>
      </c>
      <c r="DD31" s="51" t="s">
        <v>845</v>
      </c>
      <c r="DF31" s="169" t="str">
        <f>J31</f>
        <v>Corrupción</v>
      </c>
      <c r="DG31" s="254" t="str">
        <f>I31</f>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H31" s="254"/>
      <c r="DI31" s="254"/>
      <c r="DJ31" s="254"/>
      <c r="DK31" s="254"/>
      <c r="DL31" s="254"/>
      <c r="DM31" s="254"/>
      <c r="DN31" s="169" t="str">
        <f>Y31</f>
        <v>Alto</v>
      </c>
      <c r="DO31" s="169" t="str">
        <f t="shared" si="6"/>
        <v>Alto</v>
      </c>
      <c r="DQ31" s="163" t="e">
        <f>SUM(LEN(#REF!)-LEN(SUBSTITUTE(#REF!,"- Preventivo","")))/LEN("- Preventivo")</f>
        <v>#REF!</v>
      </c>
      <c r="DR31" s="163" t="e">
        <f>SUMIFS($DQ$12:$DQ$31,$A$12:$A$31,A31)</f>
        <v>#REF!</v>
      </c>
      <c r="DS31" s="163" t="e">
        <f>SUM(LEN(#REF!)-LEN(SUBSTITUTE(#REF!,"- Detectivo","")))/LEN("- Detectivo")</f>
        <v>#REF!</v>
      </c>
      <c r="DT31" s="163" t="e">
        <f>SUMIFS($DS$12:$DS$31,$A$12:$A$31,A31)</f>
        <v>#REF!</v>
      </c>
      <c r="DU31" s="163" t="e">
        <f>SUM(LEN(#REF!)-LEN(SUBSTITUTE(#REF!,"- Correctivo","")))/LEN("- Correctivo")</f>
        <v>#REF!</v>
      </c>
      <c r="DV31" s="163" t="e">
        <f>SUMIFS($DU$12:$DU$31,$A$12:$A$31,A31)</f>
        <v>#REF!</v>
      </c>
      <c r="DW31" s="163" t="e">
        <f t="shared" si="7"/>
        <v>#REF!</v>
      </c>
      <c r="DX31" s="163" t="e">
        <f>SUMIFS($DW$12:$DW$31,$A$12:$A$31,A31)</f>
        <v>#REF!</v>
      </c>
      <c r="DY31" s="163" t="e">
        <f>SUM(LEN(#REF!)-LEN(SUBSTITUTE(#REF!,"- Documentado","")))/LEN("- Documentado")</f>
        <v>#REF!</v>
      </c>
      <c r="DZ31" s="163" t="e">
        <f>SUM(LEN(#REF!)-LEN(SUBSTITUTE(#REF!,"- Documentado","")))/LEN("- Documentado")</f>
        <v>#REF!</v>
      </c>
      <c r="EA31" s="163" t="e">
        <f>SUMIFS($DY$12:$DY$31,$A$12:$A$31,A31)+SUMIFS($DZ$12:$DZ$31,$A$12:$A$31,A31)</f>
        <v>#REF!</v>
      </c>
      <c r="EB31" s="163" t="e">
        <f>SUM(LEN(#REF!)-LEN(SUBSTITUTE(#REF!,"- Continua","")))/LEN("- Continua")</f>
        <v>#REF!</v>
      </c>
      <c r="EC31" s="163" t="e">
        <f>SUM(LEN(#REF!)-LEN(SUBSTITUTE(#REF!,"- Continua","")))/LEN("- Continua")</f>
        <v>#REF!</v>
      </c>
      <c r="ED31" s="163" t="e">
        <f>SUMIFS($EB$12:$EB$31,$A$12:$A$31,A31)+SUMIFS($EC$12:$EC$31,$A$12:$A$31,A31)</f>
        <v>#REF!</v>
      </c>
      <c r="EE31" s="163" t="e">
        <f>SUM(LEN(#REF!)-LEN(SUBSTITUTE(#REF!,"- Con registro","")))/LEN("- Con registro")</f>
        <v>#REF!</v>
      </c>
      <c r="EF31" s="163" t="e">
        <f>SUM(LEN(#REF!)-LEN(SUBSTITUTE(#REF!,"- Con registro","")))/LEN("- Con registro")</f>
        <v>#REF!</v>
      </c>
      <c r="EG31" s="163" t="e">
        <f>SUMIFS($EE$12:$EE$31,$A$12:$A$31,A31)+SUMIFS($EF$12:$EF$31,$A$12:$A$31,A31)</f>
        <v>#REF!</v>
      </c>
      <c r="EH31" s="168" t="e">
        <f t="shared" si="8"/>
        <v>#REF!</v>
      </c>
      <c r="EI31" s="168" t="e">
        <f t="shared" si="9"/>
        <v>#REF!</v>
      </c>
      <c r="EJ31" s="168" t="e">
        <f t="shared" si="10"/>
        <v>#REF!</v>
      </c>
      <c r="EK31" s="256" t="e">
        <f t="shared" si="11"/>
        <v>#REF!</v>
      </c>
      <c r="EL31" s="256"/>
      <c r="EM31" s="256"/>
      <c r="EN31" s="256"/>
      <c r="EO31" s="256"/>
      <c r="EP31" s="256"/>
      <c r="EQ31" s="256"/>
      <c r="ER31" s="256"/>
      <c r="ES31" s="256"/>
      <c r="ET31" s="256"/>
    </row>
    <row r="32" spans="1:150" x14ac:dyDescent="0.2">
      <c r="DG32" s="255"/>
      <c r="DH32" s="255"/>
      <c r="DI32" s="255"/>
      <c r="DJ32" s="255"/>
      <c r="DK32" s="255"/>
      <c r="DL32" s="255"/>
      <c r="DM32" s="255"/>
      <c r="EK32" s="255"/>
      <c r="EL32" s="255"/>
      <c r="EM32" s="255"/>
      <c r="EN32" s="255"/>
      <c r="EO32" s="255"/>
      <c r="EP32" s="255"/>
      <c r="EQ32" s="255"/>
      <c r="ER32" s="255"/>
      <c r="ES32" s="255"/>
      <c r="ET32" s="255"/>
    </row>
    <row r="33" spans="111:150" x14ac:dyDescent="0.2">
      <c r="DG33" s="255"/>
      <c r="DH33" s="255"/>
      <c r="DI33" s="255"/>
      <c r="DJ33" s="255"/>
      <c r="DK33" s="255"/>
      <c r="DL33" s="255"/>
      <c r="DM33" s="255"/>
      <c r="EK33" s="255"/>
      <c r="EL33" s="255"/>
      <c r="EM33" s="255"/>
      <c r="EN33" s="255"/>
      <c r="EO33" s="255"/>
      <c r="EP33" s="255"/>
      <c r="EQ33" s="255"/>
      <c r="ER33" s="255"/>
      <c r="ES33" s="255"/>
      <c r="ET33" s="255"/>
    </row>
    <row r="34" spans="111:150" x14ac:dyDescent="0.2">
      <c r="DG34" s="255"/>
      <c r="DH34" s="255"/>
      <c r="DI34" s="255"/>
      <c r="DJ34" s="255"/>
      <c r="DK34" s="255"/>
      <c r="DL34" s="255"/>
      <c r="DM34" s="255"/>
      <c r="EK34" s="255"/>
      <c r="EL34" s="255"/>
      <c r="EM34" s="255"/>
      <c r="EN34" s="255"/>
      <c r="EO34" s="255"/>
      <c r="EP34" s="255"/>
      <c r="EQ34" s="255"/>
      <c r="ER34" s="255"/>
      <c r="ES34" s="255"/>
      <c r="ET34" s="255"/>
    </row>
    <row r="35" spans="111:150" x14ac:dyDescent="0.2">
      <c r="DG35" s="255"/>
      <c r="DH35" s="255"/>
      <c r="DI35" s="255"/>
      <c r="DJ35" s="255"/>
      <c r="DK35" s="255"/>
      <c r="DL35" s="255"/>
      <c r="DM35" s="255"/>
      <c r="EK35" s="255"/>
      <c r="EL35" s="255"/>
      <c r="EM35" s="255"/>
      <c r="EN35" s="255"/>
      <c r="EO35" s="255"/>
      <c r="EP35" s="255"/>
      <c r="EQ35" s="255"/>
      <c r="ER35" s="255"/>
      <c r="ES35" s="255"/>
      <c r="ET35" s="255"/>
    </row>
  </sheetData>
  <sheetProtection formatColumns="0" formatRows="0" autoFilter="0"/>
  <autoFilter ref="A11:ET31" xr:uid="{00000000-0001-0000-0300-000000000000}">
    <filterColumn colId="110" showButton="0"/>
    <filterColumn colId="111" showButton="0"/>
    <filterColumn colId="112" showButton="0"/>
    <filterColumn colId="113" showButton="0"/>
    <filterColumn colId="114" showButton="0"/>
    <filterColumn colId="115"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7" showButton="0"/>
    <filterColumn colId="148" showButton="0"/>
  </autoFilter>
  <mergeCells count="74">
    <mergeCell ref="DQ10:DX10"/>
    <mergeCell ref="EH11:ET11"/>
    <mergeCell ref="EK12:ET12"/>
    <mergeCell ref="EK17:ET17"/>
    <mergeCell ref="EK18:ET18"/>
    <mergeCell ref="DG33:DM33"/>
    <mergeCell ref="DG34:DM34"/>
    <mergeCell ref="DG27:DM27"/>
    <mergeCell ref="DG28:DM28"/>
    <mergeCell ref="DG29:DM29"/>
    <mergeCell ref="DG32:DM32"/>
    <mergeCell ref="EK31:ET31"/>
    <mergeCell ref="EK32:ET32"/>
    <mergeCell ref="EK33:ET33"/>
    <mergeCell ref="EK27:ET27"/>
    <mergeCell ref="EK28:ET28"/>
    <mergeCell ref="EK24:ET24"/>
    <mergeCell ref="EK25:ET25"/>
    <mergeCell ref="EK26:ET26"/>
    <mergeCell ref="EK29:ET29"/>
    <mergeCell ref="EK30:ET30"/>
    <mergeCell ref="EK13:ET13"/>
    <mergeCell ref="EK14:ET14"/>
    <mergeCell ref="EK15:ET15"/>
    <mergeCell ref="EK22:ET22"/>
    <mergeCell ref="EK23:ET23"/>
    <mergeCell ref="EK19:ET19"/>
    <mergeCell ref="EK20:ET20"/>
    <mergeCell ref="EK21:ET21"/>
    <mergeCell ref="EK16:ET16"/>
    <mergeCell ref="EK34:ET34"/>
    <mergeCell ref="EK35:ET35"/>
    <mergeCell ref="DG22:DM22"/>
    <mergeCell ref="DG16:DM16"/>
    <mergeCell ref="DG17:DM17"/>
    <mergeCell ref="DG23:DM23"/>
    <mergeCell ref="DG24:DM24"/>
    <mergeCell ref="DG25:DM25"/>
    <mergeCell ref="DG26:DM26"/>
    <mergeCell ref="DG30:DM30"/>
    <mergeCell ref="DG31:DM31"/>
    <mergeCell ref="DG18:DM18"/>
    <mergeCell ref="DG19:DM19"/>
    <mergeCell ref="DG20:DM20"/>
    <mergeCell ref="DG21:DM21"/>
    <mergeCell ref="DG35:DM35"/>
    <mergeCell ref="DG14:DM14"/>
    <mergeCell ref="DG15:DM15"/>
    <mergeCell ref="DG13:DM13"/>
    <mergeCell ref="DG11:DM11"/>
    <mergeCell ref="DG12:DM12"/>
    <mergeCell ref="DB10:DC10"/>
    <mergeCell ref="AR10:AT10"/>
    <mergeCell ref="CT10:CU10"/>
    <mergeCell ref="CV10:CW10"/>
    <mergeCell ref="CR10:CS10"/>
    <mergeCell ref="CM10:CN10"/>
    <mergeCell ref="CJ10:CK10"/>
    <mergeCell ref="CO10:CQ10"/>
    <mergeCell ref="CX10:CY10"/>
    <mergeCell ref="CZ10:DA10"/>
    <mergeCell ref="AG9:AT9"/>
    <mergeCell ref="AU9:CD10"/>
    <mergeCell ref="AH10:AL10"/>
    <mergeCell ref="AM10:AQ10"/>
    <mergeCell ref="A1:AE1"/>
    <mergeCell ref="M9:O10"/>
    <mergeCell ref="P9:T10"/>
    <mergeCell ref="U9:V9"/>
    <mergeCell ref="W9:Z10"/>
    <mergeCell ref="AA9:AF10"/>
    <mergeCell ref="A2:AE4"/>
    <mergeCell ref="A5:AE5"/>
    <mergeCell ref="U6:AF7"/>
  </mergeCells>
  <conditionalFormatting sqref="Y12:Y31">
    <cfRule type="cellIs" dxfId="21" priority="593" operator="equal">
      <formula>"Bajo"</formula>
    </cfRule>
    <cfRule type="cellIs" dxfId="20" priority="594" operator="equal">
      <formula>"Alto"</formula>
    </cfRule>
    <cfRule type="cellIs" dxfId="19" priority="595" operator="equal">
      <formula>"Extremo"</formula>
    </cfRule>
    <cfRule type="cellIs" dxfId="18" priority="596" operator="equal">
      <formula>"Moderado"</formula>
    </cfRule>
  </conditionalFormatting>
  <conditionalFormatting sqref="AE12:AE31">
    <cfRule type="cellIs" dxfId="17" priority="589" operator="equal">
      <formula>"Alto"</formula>
    </cfRule>
    <cfRule type="cellIs" dxfId="16" priority="590" operator="equal">
      <formula>"Moderado"</formula>
    </cfRule>
    <cfRule type="cellIs" dxfId="15" priority="591" operator="equal">
      <formula>"Extremo"</formula>
    </cfRule>
    <cfRule type="cellIs" dxfId="14"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3" max="121" man="1"/>
    <brk id="79"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Y28:Y31 AE28:AE31 Y12:Y26 AE12:AE26</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AE27 Y27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B2:E17"/>
  <sheetViews>
    <sheetView showGridLines="0" workbookViewId="0"/>
  </sheetViews>
  <sheetFormatPr baseColWidth="10" defaultColWidth="11.42578125" defaultRowHeight="15" x14ac:dyDescent="0.25"/>
  <cols>
    <col min="1" max="1" width="11.42578125" style="69"/>
    <col min="2" max="2" width="37.5703125" style="69" customWidth="1"/>
    <col min="3" max="3" width="48.7109375" style="69" customWidth="1"/>
    <col min="4" max="4" width="12.7109375" style="69" customWidth="1"/>
    <col min="5" max="16384" width="11.42578125" style="69"/>
  </cols>
  <sheetData>
    <row r="2" spans="2:5" x14ac:dyDescent="0.25">
      <c r="B2" s="111" t="s">
        <v>268</v>
      </c>
      <c r="C2" s="111" t="s">
        <v>236</v>
      </c>
      <c r="D2" s="111" t="s">
        <v>265</v>
      </c>
      <c r="E2" s="111" t="s">
        <v>269</v>
      </c>
    </row>
    <row r="3" spans="2:5" ht="15" customHeight="1" x14ac:dyDescent="0.25">
      <c r="B3" s="112" t="s">
        <v>63</v>
      </c>
      <c r="C3" s="107" t="s">
        <v>328</v>
      </c>
      <c r="D3" s="99">
        <v>13</v>
      </c>
      <c r="E3" s="113">
        <f>D3/$D$5</f>
        <v>0.65</v>
      </c>
    </row>
    <row r="4" spans="2:5" ht="15" customHeight="1" x14ac:dyDescent="0.25">
      <c r="B4" s="107"/>
      <c r="C4" s="107" t="s">
        <v>329</v>
      </c>
      <c r="D4" s="99">
        <v>7</v>
      </c>
      <c r="E4" s="113">
        <f>D4/$D$5</f>
        <v>0.35</v>
      </c>
    </row>
    <row r="5" spans="2:5" ht="15" customHeight="1" x14ac:dyDescent="0.25">
      <c r="B5" s="110" t="s">
        <v>267</v>
      </c>
      <c r="C5" s="108"/>
      <c r="D5" s="100">
        <f>SUM(D3:D4)</f>
        <v>20</v>
      </c>
      <c r="E5" s="114">
        <f>SUM(E3:E4)</f>
        <v>1</v>
      </c>
    </row>
    <row r="6" spans="2:5" x14ac:dyDescent="0.25">
      <c r="B6" s="107"/>
      <c r="C6" s="107"/>
      <c r="D6" s="107"/>
      <c r="E6" s="107"/>
    </row>
    <row r="7" spans="2:5" x14ac:dyDescent="0.25">
      <c r="B7" s="107"/>
      <c r="C7" s="107"/>
      <c r="D7" s="107"/>
      <c r="E7" s="107"/>
    </row>
    <row r="8" spans="2:5" x14ac:dyDescent="0.25">
      <c r="B8" s="107"/>
      <c r="C8" s="107"/>
      <c r="D8" s="107"/>
      <c r="E8" s="107"/>
    </row>
    <row r="9" spans="2:5" x14ac:dyDescent="0.25">
      <c r="B9" s="107"/>
      <c r="C9" s="107"/>
      <c r="D9" s="107"/>
      <c r="E9" s="107"/>
    </row>
    <row r="10" spans="2:5" x14ac:dyDescent="0.25">
      <c r="B10" s="107"/>
      <c r="C10" s="107"/>
      <c r="D10" s="107"/>
      <c r="E10" s="107"/>
    </row>
    <row r="11" spans="2:5" x14ac:dyDescent="0.25">
      <c r="B11" s="107"/>
      <c r="C11" s="107"/>
      <c r="D11" s="107"/>
      <c r="E11" s="107"/>
    </row>
    <row r="12" spans="2:5" x14ac:dyDescent="0.25">
      <c r="B12" s="107"/>
      <c r="C12" s="107"/>
      <c r="D12" s="107"/>
      <c r="E12" s="107"/>
    </row>
    <row r="13" spans="2:5" x14ac:dyDescent="0.25">
      <c r="B13" s="107"/>
      <c r="C13" s="107"/>
      <c r="D13" s="107"/>
    </row>
    <row r="14" spans="2:5" x14ac:dyDescent="0.25">
      <c r="B14" s="107"/>
      <c r="C14" s="107"/>
      <c r="D14" s="107"/>
    </row>
    <row r="15" spans="2:5" x14ac:dyDescent="0.25">
      <c r="B15" s="107"/>
      <c r="C15" s="107"/>
      <c r="D15" s="107"/>
    </row>
    <row r="16" spans="2:5" x14ac:dyDescent="0.25">
      <c r="B16" s="107"/>
      <c r="C16" s="107"/>
      <c r="D16" s="107"/>
    </row>
    <row r="17" spans="2:4" x14ac:dyDescent="0.25">
      <c r="B17" s="107"/>
      <c r="C17" s="107"/>
      <c r="D17" s="10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7109375" style="68" bestFit="1" customWidth="1"/>
    <col min="2" max="2" width="14" style="68" bestFit="1" customWidth="1"/>
    <col min="3" max="3" width="7.7109375" style="68" bestFit="1" customWidth="1"/>
    <col min="4" max="4" width="9.28515625" style="68" bestFit="1" customWidth="1"/>
    <col min="5" max="5" width="12.5703125" style="68" bestFit="1" customWidth="1"/>
    <col min="6" max="9" width="45.7109375" style="68" customWidth="1"/>
    <col min="10" max="16384" width="87.140625" style="68"/>
  </cols>
  <sheetData>
    <row r="4" spans="1:5" ht="30" x14ac:dyDescent="0.25">
      <c r="A4" s="150" t="s">
        <v>278</v>
      </c>
      <c r="B4" s="160" t="s">
        <v>989</v>
      </c>
      <c r="C4" s="161"/>
      <c r="D4"/>
      <c r="E4"/>
    </row>
    <row r="5" spans="1:5" ht="30" x14ac:dyDescent="0.25">
      <c r="A5" s="159" t="s">
        <v>286</v>
      </c>
      <c r="B5" s="201" t="s">
        <v>63</v>
      </c>
      <c r="C5" s="162" t="s">
        <v>244</v>
      </c>
      <c r="D5"/>
      <c r="E5"/>
    </row>
    <row r="6" spans="1:5" x14ac:dyDescent="0.25">
      <c r="A6" s="158" t="s">
        <v>274</v>
      </c>
      <c r="B6" s="199">
        <v>1</v>
      </c>
      <c r="C6" s="152">
        <v>1</v>
      </c>
      <c r="D6"/>
      <c r="E6"/>
    </row>
    <row r="7" spans="1:5" x14ac:dyDescent="0.25">
      <c r="A7" s="158" t="s">
        <v>275</v>
      </c>
      <c r="B7" s="199">
        <v>1</v>
      </c>
      <c r="C7" s="152">
        <v>1</v>
      </c>
      <c r="D7"/>
      <c r="E7"/>
    </row>
    <row r="8" spans="1:5" x14ac:dyDescent="0.25">
      <c r="A8" s="158" t="s">
        <v>190</v>
      </c>
      <c r="B8" s="199">
        <v>2</v>
      </c>
      <c r="C8" s="152">
        <v>2</v>
      </c>
      <c r="D8"/>
      <c r="E8"/>
    </row>
    <row r="9" spans="1:5" x14ac:dyDescent="0.25">
      <c r="A9" s="158" t="s">
        <v>276</v>
      </c>
      <c r="B9" s="199">
        <v>2</v>
      </c>
      <c r="C9" s="152">
        <v>2</v>
      </c>
      <c r="D9"/>
      <c r="E9"/>
    </row>
    <row r="10" spans="1:5" x14ac:dyDescent="0.25">
      <c r="A10" s="158" t="s">
        <v>277</v>
      </c>
      <c r="B10" s="199">
        <v>1</v>
      </c>
      <c r="C10" s="152">
        <v>1</v>
      </c>
      <c r="D10"/>
      <c r="E10"/>
    </row>
    <row r="11" spans="1:5" x14ac:dyDescent="0.25">
      <c r="A11" s="158" t="s">
        <v>651</v>
      </c>
      <c r="B11" s="199">
        <v>2</v>
      </c>
      <c r="C11" s="152">
        <v>2</v>
      </c>
      <c r="D11"/>
      <c r="E11"/>
    </row>
    <row r="12" spans="1:5" x14ac:dyDescent="0.25">
      <c r="A12" s="158" t="s">
        <v>665</v>
      </c>
      <c r="B12" s="199">
        <v>2</v>
      </c>
      <c r="C12" s="152">
        <v>2</v>
      </c>
      <c r="D12"/>
      <c r="E12"/>
    </row>
    <row r="13" spans="1:5" x14ac:dyDescent="0.25">
      <c r="A13" s="158" t="s">
        <v>805</v>
      </c>
      <c r="B13" s="199">
        <v>2</v>
      </c>
      <c r="C13" s="152">
        <v>2</v>
      </c>
      <c r="D13"/>
      <c r="E13"/>
    </row>
    <row r="14" spans="1:5" x14ac:dyDescent="0.25">
      <c r="A14" s="158" t="s">
        <v>703</v>
      </c>
      <c r="B14" s="199">
        <v>3</v>
      </c>
      <c r="C14" s="152">
        <v>3</v>
      </c>
      <c r="D14"/>
      <c r="E14"/>
    </row>
    <row r="15" spans="1:5" x14ac:dyDescent="0.25">
      <c r="A15" s="158" t="s">
        <v>760</v>
      </c>
      <c r="B15" s="199">
        <v>3</v>
      </c>
      <c r="C15" s="152">
        <v>3</v>
      </c>
      <c r="D15"/>
      <c r="E15"/>
    </row>
    <row r="16" spans="1:5" x14ac:dyDescent="0.25">
      <c r="A16" s="157" t="s">
        <v>787</v>
      </c>
      <c r="B16" s="200">
        <v>1</v>
      </c>
      <c r="C16" s="151">
        <v>1</v>
      </c>
      <c r="D16"/>
      <c r="E16"/>
    </row>
    <row r="17" spans="1:5" x14ac:dyDescent="0.25">
      <c r="A17" s="154" t="s">
        <v>244</v>
      </c>
      <c r="B17" s="202">
        <v>20</v>
      </c>
      <c r="C17" s="182">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79" t="s">
        <v>278</v>
      </c>
      <c r="B30" s="180" t="s">
        <v>989</v>
      </c>
      <c r="C30" s="198"/>
      <c r="D30"/>
      <c r="E30"/>
    </row>
    <row r="31" spans="1:5" ht="30" x14ac:dyDescent="0.25">
      <c r="A31" s="179" t="s">
        <v>818</v>
      </c>
      <c r="B31" s="181" t="s">
        <v>63</v>
      </c>
      <c r="C31" s="181" t="s">
        <v>244</v>
      </c>
      <c r="D31"/>
      <c r="E31"/>
    </row>
    <row r="32" spans="1:5" ht="15" customHeight="1" x14ac:dyDescent="0.25">
      <c r="A32" s="156" t="s">
        <v>257</v>
      </c>
      <c r="B32" s="203">
        <v>2</v>
      </c>
      <c r="C32" s="155">
        <v>2</v>
      </c>
      <c r="D32"/>
      <c r="E32"/>
    </row>
    <row r="33" spans="1:5" ht="15" customHeight="1" x14ac:dyDescent="0.25">
      <c r="A33" s="158" t="s">
        <v>247</v>
      </c>
      <c r="B33" s="199">
        <v>3</v>
      </c>
      <c r="C33" s="152">
        <v>3</v>
      </c>
      <c r="D33"/>
      <c r="E33"/>
    </row>
    <row r="34" spans="1:5" ht="15" customHeight="1" x14ac:dyDescent="0.25">
      <c r="A34" s="158" t="s">
        <v>252</v>
      </c>
      <c r="B34" s="199">
        <v>2</v>
      </c>
      <c r="C34" s="152">
        <v>2</v>
      </c>
      <c r="D34"/>
      <c r="E34"/>
    </row>
    <row r="35" spans="1:5" ht="15" customHeight="1" x14ac:dyDescent="0.25">
      <c r="A35" s="158" t="s">
        <v>819</v>
      </c>
      <c r="B35" s="199">
        <v>1</v>
      </c>
      <c r="C35" s="152">
        <v>1</v>
      </c>
      <c r="D35"/>
      <c r="E35"/>
    </row>
    <row r="36" spans="1:5" ht="15" customHeight="1" x14ac:dyDescent="0.25">
      <c r="A36" s="158" t="s">
        <v>820</v>
      </c>
      <c r="B36" s="199">
        <v>1</v>
      </c>
      <c r="C36" s="152">
        <v>1</v>
      </c>
      <c r="D36"/>
      <c r="E36"/>
    </row>
    <row r="37" spans="1:5" x14ac:dyDescent="0.25">
      <c r="A37" s="158" t="s">
        <v>334</v>
      </c>
      <c r="B37" s="199">
        <v>1</v>
      </c>
      <c r="C37" s="152">
        <v>1</v>
      </c>
      <c r="D37"/>
      <c r="E37"/>
    </row>
    <row r="38" spans="1:5" x14ac:dyDescent="0.25">
      <c r="A38" s="158" t="s">
        <v>628</v>
      </c>
      <c r="B38" s="199">
        <v>1</v>
      </c>
      <c r="C38" s="152">
        <v>1</v>
      </c>
      <c r="D38"/>
      <c r="E38"/>
    </row>
    <row r="39" spans="1:5" ht="15" customHeight="1" x14ac:dyDescent="0.25">
      <c r="A39" s="158" t="s">
        <v>821</v>
      </c>
      <c r="B39" s="199">
        <v>1</v>
      </c>
      <c r="C39" s="152">
        <v>1</v>
      </c>
      <c r="D39"/>
      <c r="E39"/>
    </row>
    <row r="40" spans="1:5" ht="15" customHeight="1" x14ac:dyDescent="0.25">
      <c r="A40" s="158" t="s">
        <v>259</v>
      </c>
      <c r="B40" s="199">
        <v>3</v>
      </c>
      <c r="C40" s="152">
        <v>3</v>
      </c>
      <c r="D40"/>
      <c r="E40"/>
    </row>
    <row r="41" spans="1:5" ht="15" customHeight="1" x14ac:dyDescent="0.25">
      <c r="A41" s="158" t="s">
        <v>258</v>
      </c>
      <c r="B41" s="199">
        <v>2</v>
      </c>
      <c r="C41" s="152">
        <v>2</v>
      </c>
      <c r="D41"/>
      <c r="E41"/>
    </row>
    <row r="42" spans="1:5" ht="15" customHeight="1" x14ac:dyDescent="0.25">
      <c r="A42" s="158" t="s">
        <v>249</v>
      </c>
      <c r="B42" s="199">
        <v>2</v>
      </c>
      <c r="C42" s="152">
        <v>2</v>
      </c>
      <c r="D42"/>
      <c r="E42"/>
    </row>
    <row r="43" spans="1:5" x14ac:dyDescent="0.25">
      <c r="A43" s="157" t="s">
        <v>824</v>
      </c>
      <c r="B43" s="200">
        <v>1</v>
      </c>
      <c r="C43" s="153">
        <v>1</v>
      </c>
      <c r="D43"/>
      <c r="E43"/>
    </row>
    <row r="44" spans="1:5" ht="15" customHeight="1" x14ac:dyDescent="0.25">
      <c r="A44" s="197" t="s">
        <v>244</v>
      </c>
      <c r="B44" s="196">
        <v>20</v>
      </c>
      <c r="C44" s="195">
        <v>20</v>
      </c>
      <c r="D44"/>
      <c r="E44"/>
    </row>
    <row r="45" spans="1:5" ht="15" customHeight="1" x14ac:dyDescent="0.25">
      <c r="A45"/>
      <c r="B45"/>
      <c r="C45"/>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x14ac:dyDescent="0.25">
      <c r="A52"/>
      <c r="B52"/>
    </row>
    <row r="53" spans="1:5" x14ac:dyDescent="0.25">
      <c r="A53"/>
      <c r="B53"/>
    </row>
    <row r="54" spans="1:5" x14ac:dyDescent="0.25">
      <c r="A54"/>
    </row>
    <row r="55" spans="1:5" x14ac:dyDescent="0.25">
      <c r="A55"/>
    </row>
    <row r="56" spans="1:5" x14ac:dyDescent="0.25">
      <c r="A56"/>
    </row>
    <row r="57" spans="1:5" x14ac:dyDescent="0.25">
      <c r="A57"/>
    </row>
    <row r="58" spans="1:5" x14ac:dyDescent="0.25">
      <c r="A58"/>
    </row>
    <row r="59" spans="1:5" x14ac:dyDescent="0.25">
      <c r="A59"/>
    </row>
    <row r="60" spans="1:5" x14ac:dyDescent="0.25">
      <c r="A60"/>
    </row>
    <row r="61" spans="1:5" x14ac:dyDescent="0.25">
      <c r="A61"/>
    </row>
    <row r="62" spans="1:5" x14ac:dyDescent="0.25">
      <c r="A62"/>
    </row>
    <row r="63" spans="1:5" x14ac:dyDescent="0.25">
      <c r="A63"/>
    </row>
    <row r="64" spans="1:5"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19.5" customHeight="1" x14ac:dyDescent="0.25"/>
    <row r="2" spans="2:18" ht="27" customHeight="1" x14ac:dyDescent="0.25">
      <c r="B2" s="259" t="s">
        <v>279</v>
      </c>
      <c r="C2" s="260"/>
      <c r="D2" s="260"/>
      <c r="E2" s="260"/>
      <c r="F2" s="260"/>
      <c r="G2" s="260"/>
      <c r="H2" s="260"/>
      <c r="I2" s="260"/>
      <c r="J2" s="260"/>
      <c r="K2" s="260"/>
      <c r="L2" s="260"/>
      <c r="M2" s="260"/>
      <c r="N2" s="260"/>
      <c r="O2" s="261"/>
    </row>
    <row r="3" spans="2:18" ht="30" customHeight="1" x14ac:dyDescent="0.25">
      <c r="B3" s="262"/>
      <c r="C3" s="263"/>
      <c r="D3" s="263"/>
      <c r="E3" s="263"/>
      <c r="F3" s="263"/>
      <c r="G3" s="263"/>
      <c r="H3" s="263"/>
      <c r="I3" s="263"/>
      <c r="J3" s="263"/>
      <c r="K3" s="263"/>
      <c r="L3" s="263"/>
      <c r="M3" s="263"/>
      <c r="N3" s="263"/>
      <c r="O3" s="264"/>
    </row>
    <row r="4" spans="2:18" ht="19.5" customHeight="1" x14ac:dyDescent="0.25">
      <c r="B4" s="71"/>
      <c r="C4" s="70"/>
      <c r="D4" s="70"/>
      <c r="E4" s="70"/>
      <c r="F4" s="70"/>
      <c r="G4" s="70"/>
      <c r="H4" s="70"/>
      <c r="I4" s="70"/>
      <c r="J4" s="70"/>
      <c r="K4" s="70"/>
      <c r="L4" s="70"/>
      <c r="M4" s="70"/>
      <c r="N4" s="70"/>
      <c r="O4" s="85"/>
    </row>
    <row r="5" spans="2:18" x14ac:dyDescent="0.25">
      <c r="B5" s="71"/>
      <c r="C5" s="73"/>
      <c r="D5" s="72"/>
      <c r="E5" s="73"/>
      <c r="F5" s="72"/>
      <c r="G5" s="72"/>
      <c r="H5" s="72"/>
      <c r="I5" s="73"/>
      <c r="J5" s="72"/>
      <c r="K5" s="73"/>
      <c r="L5" s="72"/>
      <c r="M5" s="73"/>
      <c r="N5" s="72"/>
      <c r="O5" s="85"/>
    </row>
    <row r="6" spans="2:18" ht="40.5" customHeight="1" x14ac:dyDescent="0.25">
      <c r="B6" s="71"/>
      <c r="C6" s="258" t="s">
        <v>271</v>
      </c>
      <c r="D6" s="74" t="str">
        <f>Datos!T2</f>
        <v>Muy alta (5)</v>
      </c>
      <c r="E6" s="73"/>
      <c r="F6" s="72"/>
      <c r="G6" s="72"/>
      <c r="H6" s="72"/>
      <c r="I6" s="76"/>
      <c r="J6" s="75">
        <f>COUNTIFS(Mapa_riesgos!$U$12:$U$31,$D6,Mapa_riesgos!$W$12:$W$31,J$16)</f>
        <v>0</v>
      </c>
      <c r="K6" s="76"/>
      <c r="L6" s="75">
        <f>COUNTIFS(Mapa_riesgos!$U$12:$U$31,$D6,Mapa_riesgos!$W$12:$W$31,L$16)</f>
        <v>0</v>
      </c>
      <c r="M6" s="76"/>
      <c r="N6" s="77">
        <f>COUNTIFS(Mapa_riesgos!$U$12:$U$31,$D6,Mapa_riesgos!$W$12:$W$31,N$16)</f>
        <v>0</v>
      </c>
      <c r="O6" s="85"/>
    </row>
    <row r="7" spans="2:18" ht="12" customHeight="1" x14ac:dyDescent="0.25">
      <c r="B7" s="71"/>
      <c r="C7" s="258"/>
      <c r="D7" s="78"/>
      <c r="E7" s="73"/>
      <c r="F7" s="79"/>
      <c r="G7" s="79"/>
      <c r="H7" s="79"/>
      <c r="I7" s="76"/>
      <c r="J7" s="79"/>
      <c r="K7" s="76"/>
      <c r="L7" s="79"/>
      <c r="M7" s="76"/>
      <c r="N7" s="79"/>
      <c r="O7" s="85"/>
    </row>
    <row r="8" spans="2:18" ht="40.5" customHeight="1" x14ac:dyDescent="0.25">
      <c r="B8" s="71"/>
      <c r="C8" s="258"/>
      <c r="D8" s="74" t="str">
        <f>Datos!T3</f>
        <v>Alta (4)</v>
      </c>
      <c r="E8" s="73"/>
      <c r="F8" s="72"/>
      <c r="G8" s="72"/>
      <c r="H8" s="72"/>
      <c r="I8" s="76"/>
      <c r="J8" s="75">
        <f>COUNTIFS(Mapa_riesgos!$U$12:$U$31,$D8,Mapa_riesgos!$W$12:$W$31,J$16)</f>
        <v>0</v>
      </c>
      <c r="K8" s="76"/>
      <c r="L8" s="75">
        <f>COUNTIFS(Mapa_riesgos!$U$12:$U$31,$D8,Mapa_riesgos!$W$12:$W$31,L$16)</f>
        <v>0</v>
      </c>
      <c r="M8" s="76"/>
      <c r="N8" s="77">
        <f>COUNTIFS(Mapa_riesgos!$U$12:$U$31,$D8,Mapa_riesgos!$W$12:$W$31,N$16)</f>
        <v>0</v>
      </c>
      <c r="O8" s="85"/>
    </row>
    <row r="9" spans="2:18" ht="11.25" customHeight="1" x14ac:dyDescent="0.25">
      <c r="B9" s="71"/>
      <c r="C9" s="258"/>
      <c r="D9" s="78"/>
      <c r="E9" s="73"/>
      <c r="F9" s="79"/>
      <c r="G9" s="79"/>
      <c r="H9" s="79"/>
      <c r="I9" s="76"/>
      <c r="J9" s="79"/>
      <c r="K9" s="76"/>
      <c r="L9" s="79"/>
      <c r="M9" s="76"/>
      <c r="N9" s="79"/>
      <c r="O9" s="85"/>
    </row>
    <row r="10" spans="2:18" ht="40.5" customHeight="1" x14ac:dyDescent="0.25">
      <c r="B10" s="71"/>
      <c r="C10" s="258"/>
      <c r="D10" s="74" t="str">
        <f>Datos!T4</f>
        <v>Media (3)</v>
      </c>
      <c r="E10" s="73"/>
      <c r="F10" s="72"/>
      <c r="G10" s="72"/>
      <c r="H10" s="72"/>
      <c r="I10" s="76"/>
      <c r="J10" s="80">
        <f>COUNTIFS(Mapa_riesgos!$U$12:$U$31,$D10,Mapa_riesgos!$W$12:$W$31,J$16)</f>
        <v>0</v>
      </c>
      <c r="K10" s="76"/>
      <c r="L10" s="75">
        <f>COUNTIFS(Mapa_riesgos!$U$12:$U$31,$D10,Mapa_riesgos!$W$12:$W$31,L$16)</f>
        <v>0</v>
      </c>
      <c r="M10" s="76"/>
      <c r="N10" s="77">
        <f>COUNTIFS(Mapa_riesgos!$U$12:$U$31,$D10,Mapa_riesgos!$W$12:$W$31,N$16)</f>
        <v>0</v>
      </c>
      <c r="O10" s="85"/>
      <c r="Q10" s="101"/>
      <c r="R10" s="102"/>
    </row>
    <row r="11" spans="2:18" ht="9" customHeight="1" x14ac:dyDescent="0.25">
      <c r="B11" s="71"/>
      <c r="C11" s="258"/>
      <c r="D11" s="78"/>
      <c r="E11" s="73"/>
      <c r="F11" s="79"/>
      <c r="G11" s="79"/>
      <c r="H11" s="79"/>
      <c r="I11" s="76"/>
      <c r="J11" s="79"/>
      <c r="K11" s="76"/>
      <c r="L11" s="79"/>
      <c r="M11" s="76"/>
      <c r="N11" s="79"/>
      <c r="O11" s="85"/>
    </row>
    <row r="12" spans="2:18" ht="40.5" customHeight="1" x14ac:dyDescent="0.25">
      <c r="B12" s="71"/>
      <c r="C12" s="258"/>
      <c r="D12" s="74" t="str">
        <f>Datos!T5</f>
        <v>Baja (2)</v>
      </c>
      <c r="E12" s="73"/>
      <c r="F12" s="72"/>
      <c r="G12" s="72"/>
      <c r="H12" s="72"/>
      <c r="I12" s="76"/>
      <c r="J12" s="80">
        <f>COUNTIFS(Mapa_riesgos!$U$12:$U$31,$D12,Mapa_riesgos!$W$12:$W$31,J$16)</f>
        <v>0</v>
      </c>
      <c r="K12" s="76"/>
      <c r="L12" s="75">
        <f>COUNTIFS(Mapa_riesgos!$U$12:$U$31,$D12,Mapa_riesgos!$W$12:$W$31,L$16)</f>
        <v>1</v>
      </c>
      <c r="M12" s="76"/>
      <c r="N12" s="77">
        <f>COUNTIFS(Mapa_riesgos!$U$12:$U$31,$D12,Mapa_riesgos!$W$12:$W$31,N$16)</f>
        <v>0</v>
      </c>
      <c r="O12" s="85"/>
      <c r="Q12" s="101"/>
      <c r="R12" s="103"/>
    </row>
    <row r="13" spans="2:18" ht="9.75" customHeight="1" x14ac:dyDescent="0.25">
      <c r="B13" s="71"/>
      <c r="C13" s="258"/>
      <c r="D13" s="78"/>
      <c r="E13" s="73"/>
      <c r="F13" s="79"/>
      <c r="G13" s="79"/>
      <c r="H13" s="79"/>
      <c r="I13" s="76"/>
      <c r="J13" s="79"/>
      <c r="K13" s="76"/>
      <c r="L13" s="79"/>
      <c r="M13" s="76"/>
      <c r="N13" s="79"/>
      <c r="O13" s="85"/>
    </row>
    <row r="14" spans="2:18" ht="40.5" customHeight="1" x14ac:dyDescent="0.25">
      <c r="B14" s="71"/>
      <c r="C14" s="258"/>
      <c r="D14" s="74" t="str">
        <f>Datos!T6</f>
        <v>Muy baja (1)</v>
      </c>
      <c r="E14" s="73"/>
      <c r="F14" s="72"/>
      <c r="G14" s="72"/>
      <c r="H14" s="72"/>
      <c r="I14" s="76"/>
      <c r="J14" s="80">
        <f>COUNTIFS(Mapa_riesgos!$U$12:$U$31,$D14,Mapa_riesgos!$W$12:$W$31,J$16)</f>
        <v>2</v>
      </c>
      <c r="K14" s="76"/>
      <c r="L14" s="75">
        <f>COUNTIFS(Mapa_riesgos!$U$12:$U$31,$D14,Mapa_riesgos!$W$12:$W$31,L$16)</f>
        <v>11</v>
      </c>
      <c r="M14" s="76"/>
      <c r="N14" s="77">
        <f>COUNTIFS(Mapa_riesgos!$U$12:$U$31,$D14,Mapa_riesgos!$W$12:$W$31,N$16)</f>
        <v>6</v>
      </c>
      <c r="O14" s="85"/>
    </row>
    <row r="15" spans="2:18" ht="27.75" customHeight="1" x14ac:dyDescent="0.25">
      <c r="B15" s="71"/>
      <c r="C15" s="73"/>
      <c r="D15" s="72"/>
      <c r="E15" s="73"/>
      <c r="F15" s="204"/>
      <c r="G15" s="204"/>
      <c r="H15" s="204"/>
      <c r="I15" s="73"/>
      <c r="J15" s="72"/>
      <c r="K15" s="73"/>
      <c r="L15" s="72"/>
      <c r="M15" s="73"/>
      <c r="N15" s="72"/>
      <c r="O15" s="85"/>
    </row>
    <row r="16" spans="2:18" ht="41.25" customHeight="1" x14ac:dyDescent="0.25">
      <c r="B16" s="71"/>
      <c r="C16" s="73"/>
      <c r="D16" s="73"/>
      <c r="E16" s="73"/>
      <c r="F16" s="205"/>
      <c r="G16" s="206"/>
      <c r="H16" s="205"/>
      <c r="I16" s="81"/>
      <c r="J16" s="74" t="str">
        <f>Datos!U4</f>
        <v>Moderado (3)</v>
      </c>
      <c r="K16" s="81"/>
      <c r="L16" s="74" t="str">
        <f>Datos!U3</f>
        <v>Mayor (4)</v>
      </c>
      <c r="M16" s="81"/>
      <c r="N16" s="74" t="str">
        <f>Datos!U2</f>
        <v>Catastrófico (5)</v>
      </c>
      <c r="O16" s="85"/>
    </row>
    <row r="17" spans="2:15" ht="41.25" customHeight="1" x14ac:dyDescent="0.25">
      <c r="B17" s="71"/>
      <c r="C17" s="73"/>
      <c r="D17" s="73"/>
      <c r="E17" s="73"/>
      <c r="F17" s="207"/>
      <c r="G17" s="207"/>
      <c r="H17" s="207"/>
      <c r="I17" s="83"/>
      <c r="J17" s="84"/>
      <c r="K17" s="83"/>
      <c r="L17" s="84" t="s">
        <v>270</v>
      </c>
      <c r="M17" s="83"/>
      <c r="N17" s="82"/>
      <c r="O17" s="85"/>
    </row>
    <row r="18" spans="2:15" ht="18" customHeight="1" x14ac:dyDescent="0.25">
      <c r="B18" s="71"/>
      <c r="C18" s="73"/>
      <c r="D18" s="73"/>
      <c r="E18" s="73"/>
      <c r="F18" s="73"/>
      <c r="G18" s="73"/>
      <c r="H18" s="73"/>
      <c r="I18" s="73"/>
      <c r="J18" s="73"/>
      <c r="K18" s="73"/>
      <c r="L18" s="73"/>
      <c r="M18" s="73"/>
      <c r="N18" s="73"/>
      <c r="O18" s="85"/>
    </row>
    <row r="19" spans="2:15" ht="26.25" customHeight="1" x14ac:dyDescent="0.25">
      <c r="B19" s="71"/>
      <c r="C19" s="73"/>
      <c r="D19" s="84" t="s">
        <v>224</v>
      </c>
      <c r="E19" s="73"/>
      <c r="F19" s="86"/>
      <c r="G19" s="76"/>
      <c r="H19" s="86">
        <f>+F8+F10+H8+H10+H12+J10+J12+J14</f>
        <v>2</v>
      </c>
      <c r="I19" s="76"/>
      <c r="J19" s="86">
        <f>+F6+H6+J6+J8+L6+L8+L10+L12+L14</f>
        <v>12</v>
      </c>
      <c r="K19" s="76"/>
      <c r="L19" s="86">
        <f>+N6+N8+N10+N12+N14</f>
        <v>6</v>
      </c>
      <c r="M19" s="83"/>
      <c r="N19" s="83"/>
      <c r="O19" s="85"/>
    </row>
    <row r="20" spans="2:15" ht="26.25" customHeight="1" x14ac:dyDescent="0.3">
      <c r="B20" s="71"/>
      <c r="C20" s="73"/>
      <c r="D20" s="87">
        <f>SUM(F6:N14)</f>
        <v>20</v>
      </c>
      <c r="E20" s="73"/>
      <c r="F20" s="86"/>
      <c r="G20" s="88"/>
      <c r="H20" s="89" t="s">
        <v>84</v>
      </c>
      <c r="I20" s="88"/>
      <c r="J20" s="90" t="s">
        <v>272</v>
      </c>
      <c r="K20" s="88"/>
      <c r="L20" s="91" t="s">
        <v>273</v>
      </c>
      <c r="M20" s="73"/>
      <c r="N20" s="73"/>
      <c r="O20" s="85"/>
    </row>
    <row r="21" spans="2:15" x14ac:dyDescent="0.25">
      <c r="B21" s="92"/>
      <c r="C21" s="93"/>
      <c r="D21" s="93"/>
      <c r="E21" s="93"/>
      <c r="F21" s="93"/>
      <c r="G21" s="93"/>
      <c r="H21" s="93"/>
      <c r="I21" s="93"/>
      <c r="J21" s="93"/>
      <c r="K21" s="93"/>
      <c r="L21" s="93"/>
      <c r="M21" s="93"/>
      <c r="N21" s="93"/>
      <c r="O21" s="94"/>
    </row>
  </sheetData>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249977111117893"/>
  </sheetPr>
  <dimension ref="A1:F27"/>
  <sheetViews>
    <sheetView showGridLines="0" zoomScaleNormal="100" workbookViewId="0"/>
  </sheetViews>
  <sheetFormatPr baseColWidth="10" defaultRowHeight="15" x14ac:dyDescent="0.25"/>
  <cols>
    <col min="1" max="1" width="23.140625" style="139" customWidth="1"/>
    <col min="2" max="2" width="31.140625" style="139" customWidth="1"/>
    <col min="3" max="3" width="14.42578125" style="139" customWidth="1"/>
    <col min="4" max="4" width="32.85546875" style="139" customWidth="1"/>
    <col min="5" max="5" width="14.42578125" style="139" customWidth="1"/>
    <col min="6" max="16384" width="11.42578125" style="139"/>
  </cols>
  <sheetData>
    <row r="1" spans="1:6" ht="27" customHeight="1" x14ac:dyDescent="0.25">
      <c r="A1" s="97"/>
      <c r="B1" s="97"/>
      <c r="C1" s="97"/>
      <c r="D1" s="97"/>
      <c r="E1" s="97"/>
      <c r="F1" s="97"/>
    </row>
    <row r="2" spans="1:6" x14ac:dyDescent="0.25">
      <c r="A2" s="97"/>
      <c r="B2" s="140" t="s">
        <v>223</v>
      </c>
      <c r="C2" s="140" t="s">
        <v>265</v>
      </c>
      <c r="D2" s="140" t="s">
        <v>225</v>
      </c>
      <c r="E2" s="140" t="s">
        <v>265</v>
      </c>
      <c r="F2" s="97"/>
    </row>
    <row r="3" spans="1:6" x14ac:dyDescent="0.25">
      <c r="A3" s="97"/>
      <c r="B3" s="141" t="s">
        <v>273</v>
      </c>
      <c r="C3" s="148">
        <f>COUNTIFS(Mapa_riesgos!$Y$12:$Y$31,$B$3)</f>
        <v>6</v>
      </c>
      <c r="D3" s="141" t="s">
        <v>273</v>
      </c>
      <c r="E3" s="148">
        <f>COUNTIFS(Mapa_riesgos!$Y$12:$Y$31,$B$3,Mapa_riesgos!$AE$12:$AE$31,D3)</f>
        <v>6</v>
      </c>
      <c r="F3" s="97"/>
    </row>
    <row r="4" spans="1:6" x14ac:dyDescent="0.25">
      <c r="A4" s="97"/>
      <c r="B4" s="142"/>
      <c r="C4" s="148"/>
      <c r="D4" s="143" t="s">
        <v>272</v>
      </c>
      <c r="E4" s="148">
        <f>COUNTIFS(Mapa_riesgos!$Y$12:$Y$31,$B$3,Mapa_riesgos!$AE$12:$AE$31,D4)</f>
        <v>0</v>
      </c>
      <c r="F4" s="97"/>
    </row>
    <row r="5" spans="1:6" x14ac:dyDescent="0.25">
      <c r="A5" s="97"/>
      <c r="B5" s="142"/>
      <c r="C5" s="148"/>
      <c r="D5" s="144" t="s">
        <v>84</v>
      </c>
      <c r="E5" s="148">
        <f>COUNTIFS(Mapa_riesgos!$Y$12:$Y$31,$B$3,Mapa_riesgos!$AE$12:$AE$31,D5)</f>
        <v>0</v>
      </c>
      <c r="F5" s="97"/>
    </row>
    <row r="6" spans="1:6" x14ac:dyDescent="0.25">
      <c r="A6" s="97"/>
      <c r="B6" s="143" t="s">
        <v>272</v>
      </c>
      <c r="C6" s="148">
        <f>COUNTIFS(Mapa_riesgos!$Y$12:$Y$31,$B$6)</f>
        <v>12</v>
      </c>
      <c r="D6" s="141" t="s">
        <v>273</v>
      </c>
      <c r="E6" s="148">
        <f>COUNTIFS(Mapa_riesgos!$Y$12:$Y$31,$B$6,Mapa_riesgos!$AE$12:$AE$31,D6)</f>
        <v>0</v>
      </c>
      <c r="F6" s="97"/>
    </row>
    <row r="7" spans="1:6" x14ac:dyDescent="0.25">
      <c r="A7" s="97"/>
      <c r="B7" s="142"/>
      <c r="C7" s="148"/>
      <c r="D7" s="143" t="s">
        <v>272</v>
      </c>
      <c r="E7" s="148">
        <f>COUNTIFS(Mapa_riesgos!$Y$12:$Y$31,$B$6,Mapa_riesgos!$AE$12:$AE$31,D7)</f>
        <v>12</v>
      </c>
      <c r="F7" s="97"/>
    </row>
    <row r="8" spans="1:6" x14ac:dyDescent="0.25">
      <c r="A8" s="97"/>
      <c r="B8" s="142"/>
      <c r="C8" s="148"/>
      <c r="D8" s="144" t="s">
        <v>84</v>
      </c>
      <c r="E8" s="148">
        <f>COUNTIFS(Mapa_riesgos!$Y$12:$Y$31,$B$6,Mapa_riesgos!$AE$12:$AE$31,D8)</f>
        <v>0</v>
      </c>
      <c r="F8" s="97"/>
    </row>
    <row r="9" spans="1:6" x14ac:dyDescent="0.25">
      <c r="A9" s="97"/>
      <c r="B9" s="144" t="s">
        <v>84</v>
      </c>
      <c r="C9" s="148">
        <f>COUNTIFS(Mapa_riesgos!$Y$12:$Y$31,$B$9)</f>
        <v>2</v>
      </c>
      <c r="D9" s="141" t="s">
        <v>273</v>
      </c>
      <c r="E9" s="148">
        <f>COUNTIFS(Mapa_riesgos!$Y$12:$Y$31,$B$9,Mapa_riesgos!$AE$12:$AE$31,D9)</f>
        <v>0</v>
      </c>
      <c r="F9" s="97"/>
    </row>
    <row r="10" spans="1:6" x14ac:dyDescent="0.25">
      <c r="A10" s="97"/>
      <c r="B10" s="142"/>
      <c r="C10" s="148"/>
      <c r="D10" s="143" t="s">
        <v>272</v>
      </c>
      <c r="E10" s="148">
        <f>COUNTIFS(Mapa_riesgos!$Y$12:$Y$31,$B$9,Mapa_riesgos!$AE$12:$AE$31,D10)</f>
        <v>0</v>
      </c>
      <c r="F10" s="97"/>
    </row>
    <row r="11" spans="1:6" x14ac:dyDescent="0.25">
      <c r="A11" s="97"/>
      <c r="B11" s="142"/>
      <c r="C11" s="148"/>
      <c r="D11" s="144" t="s">
        <v>84</v>
      </c>
      <c r="E11" s="148">
        <f>COUNTIFS(Mapa_riesgos!$Y$12:$Y$31,$B$9,Mapa_riesgos!$AE$12:$AE$31,D11)</f>
        <v>2</v>
      </c>
      <c r="F11" s="97"/>
    </row>
    <row r="12" spans="1:6" x14ac:dyDescent="0.25">
      <c r="A12" s="97"/>
      <c r="B12" s="145"/>
      <c r="C12" s="98"/>
      <c r="D12" s="145"/>
      <c r="E12" s="98"/>
      <c r="F12" s="97"/>
    </row>
    <row r="13" spans="1:6" x14ac:dyDescent="0.25">
      <c r="A13" s="97"/>
      <c r="B13" s="146" t="s">
        <v>266</v>
      </c>
      <c r="C13" s="146"/>
      <c r="D13" s="98"/>
      <c r="E13" s="98">
        <f>SUM(E3:E11)</f>
        <v>20</v>
      </c>
      <c r="F13" s="97"/>
    </row>
    <row r="14" spans="1:6" x14ac:dyDescent="0.25">
      <c r="A14" s="97"/>
      <c r="B14" s="97"/>
      <c r="C14" s="97"/>
      <c r="D14" s="97"/>
      <c r="E14" s="97"/>
      <c r="F14" s="97"/>
    </row>
    <row r="15" spans="1:6" x14ac:dyDescent="0.25">
      <c r="A15" s="97"/>
      <c r="B15" s="97"/>
      <c r="C15" s="97"/>
      <c r="D15" s="97"/>
      <c r="E15" s="97"/>
      <c r="F15" s="97"/>
    </row>
    <row r="16" spans="1:6" x14ac:dyDescent="0.25">
      <c r="A16" s="97"/>
      <c r="B16" s="97"/>
      <c r="C16" s="97"/>
      <c r="D16" s="97"/>
      <c r="E16" s="97"/>
      <c r="F16" s="97"/>
    </row>
    <row r="17" spans="1:6" x14ac:dyDescent="0.25">
      <c r="A17" s="97"/>
      <c r="B17" s="97"/>
      <c r="C17" s="97"/>
      <c r="D17" s="97"/>
      <c r="E17" s="97"/>
      <c r="F17" s="97"/>
    </row>
    <row r="18" spans="1:6" x14ac:dyDescent="0.25">
      <c r="A18" s="97"/>
      <c r="B18" s="97"/>
      <c r="C18" s="97"/>
      <c r="D18" s="97"/>
      <c r="E18" s="97"/>
      <c r="F18" s="97"/>
    </row>
    <row r="19" spans="1:6" x14ac:dyDescent="0.25">
      <c r="A19" s="97"/>
      <c r="B19" s="97"/>
      <c r="C19" s="97"/>
      <c r="D19" s="97"/>
      <c r="E19" s="97"/>
      <c r="F19" s="97"/>
    </row>
    <row r="20" spans="1:6" x14ac:dyDescent="0.25">
      <c r="A20" s="97"/>
      <c r="B20" s="97"/>
      <c r="C20" s="97"/>
      <c r="D20" s="9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97"/>
      <c r="B24" s="97"/>
      <c r="C24" s="97"/>
      <c r="D24" s="97"/>
      <c r="E24" s="97"/>
      <c r="F24" s="97"/>
    </row>
    <row r="25" spans="1:6" x14ac:dyDescent="0.25">
      <c r="A25" s="97"/>
      <c r="B25" s="97"/>
      <c r="C25" s="97"/>
      <c r="D25" s="97"/>
      <c r="E25" s="97"/>
      <c r="F25" s="97"/>
    </row>
    <row r="26" spans="1:6" x14ac:dyDescent="0.25">
      <c r="A26" s="97"/>
      <c r="B26" s="97"/>
      <c r="C26" s="97"/>
      <c r="D26" s="97"/>
      <c r="E26" s="97"/>
      <c r="F26" s="97"/>
    </row>
    <row r="27" spans="1:6" x14ac:dyDescent="0.25">
      <c r="B27" s="97"/>
      <c r="C27" s="97"/>
      <c r="D27" s="97"/>
      <c r="E27" s="97"/>
      <c r="F27" s="9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ustomWidth="1"/>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20.25" customHeight="1" x14ac:dyDescent="0.25"/>
    <row r="2" spans="2:18" ht="27" customHeight="1" x14ac:dyDescent="0.25">
      <c r="B2" s="259" t="s">
        <v>280</v>
      </c>
      <c r="C2" s="260"/>
      <c r="D2" s="260"/>
      <c r="E2" s="260"/>
      <c r="F2" s="260"/>
      <c r="G2" s="260"/>
      <c r="H2" s="260"/>
      <c r="I2" s="260"/>
      <c r="J2" s="260"/>
      <c r="K2" s="260"/>
      <c r="L2" s="260"/>
      <c r="M2" s="260"/>
      <c r="N2" s="260"/>
      <c r="O2" s="261"/>
      <c r="P2" s="95"/>
    </row>
    <row r="3" spans="2:18" ht="30" customHeight="1" x14ac:dyDescent="0.25">
      <c r="B3" s="262"/>
      <c r="C3" s="263"/>
      <c r="D3" s="263"/>
      <c r="E3" s="263"/>
      <c r="F3" s="263"/>
      <c r="G3" s="263"/>
      <c r="H3" s="263"/>
      <c r="I3" s="263"/>
      <c r="J3" s="263"/>
      <c r="K3" s="263"/>
      <c r="L3" s="263"/>
      <c r="M3" s="263"/>
      <c r="N3" s="263"/>
      <c r="O3" s="264"/>
      <c r="P3" s="95"/>
    </row>
    <row r="4" spans="2:18" ht="20.25" customHeight="1" x14ac:dyDescent="0.25">
      <c r="B4" s="71"/>
      <c r="C4" s="73"/>
      <c r="D4" s="73"/>
      <c r="E4" s="73"/>
      <c r="F4" s="73"/>
      <c r="G4" s="73"/>
      <c r="H4" s="73"/>
      <c r="I4" s="73"/>
      <c r="J4" s="73"/>
      <c r="K4" s="73"/>
      <c r="L4" s="73"/>
      <c r="M4" s="73"/>
      <c r="N4" s="73"/>
      <c r="O4" s="85"/>
      <c r="P4" s="71"/>
    </row>
    <row r="5" spans="2:18" x14ac:dyDescent="0.25">
      <c r="B5" s="71"/>
      <c r="C5" s="73"/>
      <c r="D5" s="72"/>
      <c r="E5" s="73"/>
      <c r="F5" s="72"/>
      <c r="G5" s="72"/>
      <c r="H5" s="72"/>
      <c r="I5" s="73"/>
      <c r="J5" s="72"/>
      <c r="K5" s="73"/>
      <c r="L5" s="72"/>
      <c r="M5" s="73"/>
      <c r="N5" s="72"/>
      <c r="O5" s="85"/>
      <c r="P5" s="71"/>
    </row>
    <row r="6" spans="2:18" ht="40.5" customHeight="1" x14ac:dyDescent="0.25">
      <c r="B6" s="71"/>
      <c r="C6" s="258" t="s">
        <v>271</v>
      </c>
      <c r="D6" s="74" t="str">
        <f>Datos!T2</f>
        <v>Muy alta (5)</v>
      </c>
      <c r="E6" s="73"/>
      <c r="F6" s="72"/>
      <c r="G6" s="72"/>
      <c r="H6" s="72"/>
      <c r="I6" s="76"/>
      <c r="J6" s="75">
        <f>COUNTIFS(Mapa_riesgos!$AA$12:$AA$31,$D6,Mapa_riesgos!$AC$12:$AC$31,J$16)</f>
        <v>0</v>
      </c>
      <c r="K6" s="76"/>
      <c r="L6" s="75">
        <f>COUNTIFS(Mapa_riesgos!$AA$12:$AA$31,$D6,Mapa_riesgos!$AC$12:$AC$31,L$16)</f>
        <v>0</v>
      </c>
      <c r="M6" s="76"/>
      <c r="N6" s="77">
        <f>COUNTIFS(Mapa_riesgos!$AA$12:$AA$31,$D6,Mapa_riesgos!$AC$12:$AC$31,N$16)</f>
        <v>0</v>
      </c>
      <c r="O6" s="85"/>
      <c r="P6" s="71"/>
    </row>
    <row r="7" spans="2:18" ht="12" customHeight="1" x14ac:dyDescent="0.25">
      <c r="B7" s="71"/>
      <c r="C7" s="258"/>
      <c r="D7" s="78"/>
      <c r="E7" s="73"/>
      <c r="F7" s="79"/>
      <c r="G7" s="79"/>
      <c r="H7" s="79"/>
      <c r="I7" s="76"/>
      <c r="J7" s="79"/>
      <c r="K7" s="76"/>
      <c r="L7" s="79"/>
      <c r="M7" s="76"/>
      <c r="N7" s="79"/>
      <c r="O7" s="85"/>
      <c r="P7" s="71"/>
    </row>
    <row r="8" spans="2:18" ht="40.5" customHeight="1" x14ac:dyDescent="0.25">
      <c r="B8" s="71"/>
      <c r="C8" s="258"/>
      <c r="D8" s="74" t="str">
        <f>Datos!T3</f>
        <v>Alta (4)</v>
      </c>
      <c r="E8" s="73"/>
      <c r="F8" s="72"/>
      <c r="G8" s="72"/>
      <c r="H8" s="72"/>
      <c r="I8" s="76"/>
      <c r="J8" s="75">
        <f>COUNTIFS(Mapa_riesgos!$AA$12:$AA$31,$D8,Mapa_riesgos!$AC$12:$AC$31,J$16)</f>
        <v>0</v>
      </c>
      <c r="K8" s="76"/>
      <c r="L8" s="75">
        <f>COUNTIFS(Mapa_riesgos!$AA$12:$AA$31,$D8,Mapa_riesgos!$AC$12:$AC$31,L$16)</f>
        <v>0</v>
      </c>
      <c r="M8" s="76"/>
      <c r="N8" s="77">
        <f>COUNTIFS(Mapa_riesgos!$AA$12:$AA$31,$D8,Mapa_riesgos!$AC$12:$AC$31,N$16)</f>
        <v>0</v>
      </c>
      <c r="O8" s="85"/>
      <c r="P8" s="71"/>
    </row>
    <row r="9" spans="2:18" ht="11.25" customHeight="1" x14ac:dyDescent="0.25">
      <c r="B9" s="71"/>
      <c r="C9" s="258"/>
      <c r="D9" s="78"/>
      <c r="E9" s="73"/>
      <c r="F9" s="79"/>
      <c r="G9" s="79"/>
      <c r="H9" s="79"/>
      <c r="I9" s="76"/>
      <c r="J9" s="79"/>
      <c r="K9" s="76"/>
      <c r="L9" s="79"/>
      <c r="M9" s="76"/>
      <c r="N9" s="79"/>
      <c r="O9" s="85"/>
      <c r="P9" s="71"/>
    </row>
    <row r="10" spans="2:18" ht="40.5" customHeight="1" x14ac:dyDescent="0.25">
      <c r="B10" s="71"/>
      <c r="C10" s="258"/>
      <c r="D10" s="74" t="str">
        <f>Datos!T4</f>
        <v>Media (3)</v>
      </c>
      <c r="E10" s="73"/>
      <c r="F10" s="72"/>
      <c r="G10" s="72"/>
      <c r="H10" s="72"/>
      <c r="I10" s="76"/>
      <c r="J10" s="80">
        <f>COUNTIFS(Mapa_riesgos!$AA$12:$AA$31,$D10,Mapa_riesgos!$AC$12:$AC$31,J$16)</f>
        <v>0</v>
      </c>
      <c r="K10" s="76"/>
      <c r="L10" s="75">
        <f>COUNTIFS(Mapa_riesgos!$AA$12:$AA$31,$D10,Mapa_riesgos!$AC$12:$AC$31,L$16)</f>
        <v>0</v>
      </c>
      <c r="M10" s="76"/>
      <c r="N10" s="77">
        <f>COUNTIFS(Mapa_riesgos!$AA$12:$AA$31,$D10,Mapa_riesgos!$AC$12:$AC$31,N$16)</f>
        <v>0</v>
      </c>
      <c r="O10" s="85"/>
      <c r="P10" s="71"/>
      <c r="R10" s="102"/>
    </row>
    <row r="11" spans="2:18" ht="9" customHeight="1" x14ac:dyDescent="0.25">
      <c r="B11" s="71"/>
      <c r="C11" s="258"/>
      <c r="D11" s="78"/>
      <c r="E11" s="73"/>
      <c r="F11" s="79"/>
      <c r="G11" s="79"/>
      <c r="H11" s="79"/>
      <c r="I11" s="76"/>
      <c r="J11" s="79"/>
      <c r="K11" s="76"/>
      <c r="L11" s="79"/>
      <c r="M11" s="76"/>
      <c r="N11" s="79"/>
      <c r="O11" s="85"/>
      <c r="P11" s="71"/>
    </row>
    <row r="12" spans="2:18" ht="40.5" customHeight="1" x14ac:dyDescent="0.25">
      <c r="B12" s="71"/>
      <c r="C12" s="258"/>
      <c r="D12" s="74" t="str">
        <f>Datos!T5</f>
        <v>Baja (2)</v>
      </c>
      <c r="E12" s="73"/>
      <c r="F12" s="72"/>
      <c r="G12" s="72"/>
      <c r="H12" s="72"/>
      <c r="I12" s="76"/>
      <c r="J12" s="80">
        <f>COUNTIFS(Mapa_riesgos!$AA$12:$AA$31,$D12,Mapa_riesgos!$AC$12:$AC$31,J$16)</f>
        <v>0</v>
      </c>
      <c r="K12" s="76"/>
      <c r="L12" s="75">
        <f>COUNTIFS(Mapa_riesgos!$AA$12:$AA$31,$D12,Mapa_riesgos!$AC$12:$AC$31,L$16)</f>
        <v>0</v>
      </c>
      <c r="M12" s="76"/>
      <c r="N12" s="77">
        <f>COUNTIFS(Mapa_riesgos!$AA$12:$AA$31,$D12,Mapa_riesgos!$AC$12:$AC$31,N$16)</f>
        <v>0</v>
      </c>
      <c r="O12" s="85"/>
      <c r="P12" s="71"/>
      <c r="R12" s="103"/>
    </row>
    <row r="13" spans="2:18" ht="9.75" customHeight="1" x14ac:dyDescent="0.25">
      <c r="B13" s="71"/>
      <c r="C13" s="258"/>
      <c r="D13" s="78"/>
      <c r="E13" s="73"/>
      <c r="F13" s="79"/>
      <c r="G13" s="79"/>
      <c r="H13" s="79"/>
      <c r="I13" s="76"/>
      <c r="J13" s="79"/>
      <c r="K13" s="76"/>
      <c r="L13" s="79"/>
      <c r="M13" s="76"/>
      <c r="N13" s="79"/>
      <c r="O13" s="85"/>
      <c r="P13" s="71"/>
    </row>
    <row r="14" spans="2:18" ht="40.5" customHeight="1" x14ac:dyDescent="0.25">
      <c r="B14" s="71"/>
      <c r="C14" s="258"/>
      <c r="D14" s="74" t="str">
        <f>Datos!T6</f>
        <v>Muy baja (1)</v>
      </c>
      <c r="E14" s="73"/>
      <c r="F14" s="72"/>
      <c r="G14" s="72"/>
      <c r="H14" s="72"/>
      <c r="I14" s="76"/>
      <c r="J14" s="80">
        <f>COUNTIFS(Mapa_riesgos!$AA$12:$AA$31,$D14,Mapa_riesgos!$AC$12:$AC$31,J$16)</f>
        <v>2</v>
      </c>
      <c r="K14" s="76"/>
      <c r="L14" s="75">
        <f>COUNTIFS(Mapa_riesgos!$AA$12:$AA$31,$D14,Mapa_riesgos!$AC$12:$AC$31,L$16)</f>
        <v>12</v>
      </c>
      <c r="M14" s="76"/>
      <c r="N14" s="77">
        <f>COUNTIFS(Mapa_riesgos!$AA$12:$AA$31,$D14,Mapa_riesgos!$AC$12:$AC$31,N$16)</f>
        <v>6</v>
      </c>
      <c r="O14" s="85"/>
      <c r="P14" s="71"/>
    </row>
    <row r="15" spans="2:18" ht="27.75" customHeight="1" x14ac:dyDescent="0.25">
      <c r="B15" s="71"/>
      <c r="C15" s="73"/>
      <c r="D15" s="72"/>
      <c r="E15" s="73"/>
      <c r="F15" s="204"/>
      <c r="G15" s="204"/>
      <c r="H15" s="204"/>
      <c r="I15" s="73"/>
      <c r="J15" s="72"/>
      <c r="K15" s="73"/>
      <c r="L15" s="72"/>
      <c r="M15" s="73"/>
      <c r="N15" s="72"/>
      <c r="O15" s="85"/>
      <c r="P15" s="71"/>
    </row>
    <row r="16" spans="2:18" ht="41.25" customHeight="1" x14ac:dyDescent="0.25">
      <c r="B16" s="71"/>
      <c r="C16" s="73"/>
      <c r="D16" s="73"/>
      <c r="E16" s="73"/>
      <c r="F16" s="204"/>
      <c r="G16" s="204"/>
      <c r="H16" s="204"/>
      <c r="I16" s="81"/>
      <c r="J16" s="74" t="str">
        <f>Datos!U4</f>
        <v>Moderado (3)</v>
      </c>
      <c r="K16" s="81"/>
      <c r="L16" s="74" t="str">
        <f>Datos!U3</f>
        <v>Mayor (4)</v>
      </c>
      <c r="M16" s="81"/>
      <c r="N16" s="74" t="str">
        <f>Datos!U2</f>
        <v>Catastrófico (5)</v>
      </c>
      <c r="O16" s="85"/>
      <c r="P16" s="71"/>
    </row>
    <row r="17" spans="2:16" ht="41.25" customHeight="1" x14ac:dyDescent="0.25">
      <c r="B17" s="71"/>
      <c r="C17" s="73"/>
      <c r="D17" s="73"/>
      <c r="E17" s="73"/>
      <c r="F17" s="207"/>
      <c r="G17" s="207"/>
      <c r="H17" s="207"/>
      <c r="I17" s="83"/>
      <c r="J17" s="84"/>
      <c r="K17" s="83"/>
      <c r="L17" s="84" t="s">
        <v>270</v>
      </c>
      <c r="M17" s="83"/>
      <c r="N17" s="82"/>
      <c r="O17" s="85"/>
      <c r="P17" s="71"/>
    </row>
    <row r="18" spans="2:16" ht="18" customHeight="1" x14ac:dyDescent="0.25">
      <c r="B18" s="71"/>
      <c r="C18" s="73"/>
      <c r="D18" s="73"/>
      <c r="E18" s="73"/>
      <c r="F18" s="73"/>
      <c r="G18" s="73"/>
      <c r="H18" s="73"/>
      <c r="I18" s="73"/>
      <c r="J18" s="73"/>
      <c r="K18" s="73"/>
      <c r="L18" s="73"/>
      <c r="M18" s="73"/>
      <c r="N18" s="73"/>
      <c r="O18" s="85"/>
      <c r="P18" s="71"/>
    </row>
    <row r="19" spans="2:16" ht="26.25" x14ac:dyDescent="0.25">
      <c r="B19" s="71"/>
      <c r="C19" s="73"/>
      <c r="D19" s="84" t="s">
        <v>224</v>
      </c>
      <c r="E19" s="73"/>
      <c r="F19" s="86"/>
      <c r="G19" s="76"/>
      <c r="H19" s="86">
        <f>+F8+F10+H8+H10+H12+J10+J12+J14</f>
        <v>2</v>
      </c>
      <c r="I19" s="76"/>
      <c r="J19" s="86">
        <f>+F6+H6+J6+J8+L6+L8+L10+L12+L14</f>
        <v>12</v>
      </c>
      <c r="K19" s="76"/>
      <c r="L19" s="86">
        <f>+N6+N8+N10+N12+N14</f>
        <v>6</v>
      </c>
      <c r="M19" s="83"/>
      <c r="N19" s="83"/>
      <c r="O19" s="85"/>
      <c r="P19" s="71"/>
    </row>
    <row r="20" spans="2:16" ht="26.25" customHeight="1" x14ac:dyDescent="0.3">
      <c r="B20" s="71"/>
      <c r="C20" s="73"/>
      <c r="D20" s="87">
        <f>SUM(F6:N14)</f>
        <v>20</v>
      </c>
      <c r="E20" s="73"/>
      <c r="F20" s="86"/>
      <c r="G20" s="88"/>
      <c r="H20" s="89" t="s">
        <v>84</v>
      </c>
      <c r="I20" s="88"/>
      <c r="J20" s="90" t="s">
        <v>272</v>
      </c>
      <c r="K20" s="88"/>
      <c r="L20" s="91" t="s">
        <v>273</v>
      </c>
      <c r="M20" s="73"/>
      <c r="N20" s="73"/>
      <c r="O20" s="85"/>
      <c r="P20" s="71"/>
    </row>
    <row r="21" spans="2:16" x14ac:dyDescent="0.25">
      <c r="B21" s="92"/>
      <c r="C21" s="93"/>
      <c r="D21" s="93"/>
      <c r="E21" s="93"/>
      <c r="F21" s="93"/>
      <c r="G21" s="93"/>
      <c r="H21" s="93"/>
      <c r="I21" s="93"/>
      <c r="J21" s="93"/>
      <c r="K21" s="93"/>
      <c r="L21" s="93"/>
      <c r="M21" s="93"/>
      <c r="N21" s="93"/>
      <c r="O21" s="94"/>
      <c r="P21" s="71"/>
    </row>
  </sheetData>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2023-03-28T14:26:00Z</cp:lastPrinted>
  <dcterms:created xsi:type="dcterms:W3CDTF">2019-02-01T14:35:23Z</dcterms:created>
  <dcterms:modified xsi:type="dcterms:W3CDTF">2023-05-17T15:30:26Z</dcterms:modified>
  <cp:category/>
  <cp:contentStatus/>
</cp:coreProperties>
</file>