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codeName="ThisWorkbook" hidePivotFieldList="1"/>
  <mc:AlternateContent xmlns:mc="http://schemas.openxmlformats.org/markup-compatibility/2006">
    <mc:Choice Requires="x15">
      <x15ac:absPath xmlns:x15ac="http://schemas.microsoft.com/office/spreadsheetml/2010/11/ac" url="C:\Users\CESAR\Desktop\Alcaldía Bogotá\Metodología riesgos Alcaldía\27 Macro mayo-jun\"/>
    </mc:Choice>
  </mc:AlternateContent>
  <xr:revisionPtr revIDLastSave="0" documentId="13_ncr:1_{AADBB070-FE59-4084-88F6-9C37CD232149}" xr6:coauthVersionLast="47" xr6:coauthVersionMax="47" xr10:uidLastSave="{00000000-0000-0000-0000-000000000000}"/>
  <bookViews>
    <workbookView xWindow="-28920" yWindow="-7980" windowWidth="29040" windowHeight="15720" tabRatio="924" firstSheet="3" activeTab="3" xr2:uid="{00000000-000D-0000-FFFF-FFFF00000000}"/>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Mapa_riesgos!$A$11:$EU$31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Mapa_riesgos!$A$1:$AP$31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91029"/>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R32" i="41" l="1"/>
  <c r="EP31" i="41"/>
  <c r="EQ31" i="41" s="1"/>
  <c r="ER31" i="41" s="1"/>
  <c r="ES31" i="41" s="1"/>
  <c r="ET31" i="41" s="1"/>
  <c r="EU31" i="41" s="1"/>
  <c r="EP30" i="41"/>
  <c r="EQ30" i="41" s="1"/>
  <c r="ER30" i="41" s="1"/>
  <c r="ES30" i="41" s="1"/>
  <c r="ET30" i="41" s="1"/>
  <c r="EU30" i="41" s="1"/>
  <c r="EP29" i="41"/>
  <c r="EQ29" i="41" s="1"/>
  <c r="ER29" i="41" s="1"/>
  <c r="ES29" i="41" s="1"/>
  <c r="ET29" i="41" s="1"/>
  <c r="EU29" i="41" s="1"/>
  <c r="EP28" i="41"/>
  <c r="EQ28" i="41" s="1"/>
  <c r="ER28" i="41" s="1"/>
  <c r="ES28" i="41" s="1"/>
  <c r="ET28" i="41" s="1"/>
  <c r="EU28" i="41" s="1"/>
  <c r="EP27" i="41"/>
  <c r="EQ27" i="41" s="1"/>
  <c r="ER27" i="41" s="1"/>
  <c r="ES27" i="41" s="1"/>
  <c r="ET27" i="41" s="1"/>
  <c r="EU27" i="41" s="1"/>
  <c r="EP26" i="41"/>
  <c r="EQ26" i="41" s="1"/>
  <c r="ER26" i="41" s="1"/>
  <c r="ES26" i="41" s="1"/>
  <c r="ET26" i="41" s="1"/>
  <c r="EU26" i="41" s="1"/>
  <c r="EP25" i="41"/>
  <c r="EQ25" i="41" s="1"/>
  <c r="ER25" i="41" s="1"/>
  <c r="ES25" i="41" s="1"/>
  <c r="ET25" i="41" s="1"/>
  <c r="EU25" i="41" s="1"/>
  <c r="EP24" i="41"/>
  <c r="EQ24" i="41" s="1"/>
  <c r="ER24" i="41" s="1"/>
  <c r="ES24" i="41" s="1"/>
  <c r="ET24" i="41" s="1"/>
  <c r="EU24" i="41" s="1"/>
  <c r="EP23" i="41"/>
  <c r="EQ23" i="41" s="1"/>
  <c r="ER23" i="41" s="1"/>
  <c r="ES23" i="41" s="1"/>
  <c r="ET23" i="41" s="1"/>
  <c r="EU23" i="41" s="1"/>
  <c r="EP22" i="41"/>
  <c r="EQ22" i="41" s="1"/>
  <c r="ER22" i="41" s="1"/>
  <c r="ES22" i="41" s="1"/>
  <c r="ET22" i="41" s="1"/>
  <c r="EU22" i="41" s="1"/>
  <c r="EP21" i="41"/>
  <c r="EQ21" i="41" s="1"/>
  <c r="ER21" i="41" s="1"/>
  <c r="ES21" i="41" s="1"/>
  <c r="ET21" i="41" s="1"/>
  <c r="EU21" i="41" s="1"/>
  <c r="EP20" i="41"/>
  <c r="EQ20" i="41" s="1"/>
  <c r="ER20" i="41" s="1"/>
  <c r="ES20" i="41" s="1"/>
  <c r="ET20" i="41" s="1"/>
  <c r="EU20" i="41" s="1"/>
  <c r="EP19" i="41"/>
  <c r="EQ19" i="41" s="1"/>
  <c r="ER19" i="41" s="1"/>
  <c r="ES19" i="41" s="1"/>
  <c r="ET19" i="41" s="1"/>
  <c r="EU19" i="41" s="1"/>
  <c r="EP18" i="41"/>
  <c r="EQ18" i="41" s="1"/>
  <c r="ER18" i="41" s="1"/>
  <c r="ES18" i="41" s="1"/>
  <c r="ET18" i="41" s="1"/>
  <c r="EU18" i="41" s="1"/>
  <c r="EP17" i="41"/>
  <c r="EQ17" i="41" s="1"/>
  <c r="ER17" i="41" s="1"/>
  <c r="ES17" i="41" s="1"/>
  <c r="ET17" i="41" s="1"/>
  <c r="EU17" i="41" s="1"/>
  <c r="EP16" i="41"/>
  <c r="EQ16" i="41" s="1"/>
  <c r="ER16" i="41" s="1"/>
  <c r="ES16" i="41" s="1"/>
  <c r="ET16" i="41" s="1"/>
  <c r="EU16" i="41" s="1"/>
  <c r="EP15" i="41"/>
  <c r="EQ15" i="41" s="1"/>
  <c r="ER15" i="41" s="1"/>
  <c r="ES15" i="41" s="1"/>
  <c r="ET15" i="41" s="1"/>
  <c r="EU15" i="41" s="1"/>
  <c r="EP14" i="41"/>
  <c r="EQ14" i="41" s="1"/>
  <c r="ER14" i="41" s="1"/>
  <c r="ES14" i="41" s="1"/>
  <c r="ET14" i="41" s="1"/>
  <c r="EU14" i="41" s="1"/>
  <c r="EP13" i="41"/>
  <c r="EQ13" i="41" s="1"/>
  <c r="ER13" i="41" s="1"/>
  <c r="ES13" i="41" s="1"/>
  <c r="ET13" i="41" s="1"/>
  <c r="EU13" i="41" s="1"/>
  <c r="EP12" i="41"/>
  <c r="EQ12" i="41" s="1"/>
  <c r="ER12" i="41" s="1"/>
  <c r="ES12" i="41" s="1"/>
  <c r="ET12" i="41" s="1"/>
  <c r="EU12" i="41" s="1"/>
  <c r="DZ31" i="41" l="1"/>
  <c r="DY31" i="41"/>
  <c r="DZ30" i="41"/>
  <c r="DY30" i="41"/>
  <c r="DZ29" i="41"/>
  <c r="DY29" i="41"/>
  <c r="DZ28" i="41"/>
  <c r="DY28" i="41"/>
  <c r="DZ27" i="41"/>
  <c r="DY27" i="41"/>
  <c r="DZ26" i="41"/>
  <c r="DY26" i="41"/>
  <c r="DZ25" i="41"/>
  <c r="DY25" i="41"/>
  <c r="DZ24" i="41"/>
  <c r="DY24" i="41"/>
  <c r="DZ23" i="41"/>
  <c r="DY23" i="41"/>
  <c r="DZ22" i="41"/>
  <c r="DY22" i="41"/>
  <c r="DZ21" i="41"/>
  <c r="DY21" i="41"/>
  <c r="DZ20" i="41"/>
  <c r="DY20" i="41"/>
  <c r="DZ19" i="41"/>
  <c r="DY19" i="41"/>
  <c r="DZ18" i="41"/>
  <c r="DY18" i="41"/>
  <c r="DZ17" i="41"/>
  <c r="DY17" i="41"/>
  <c r="DZ16" i="41"/>
  <c r="DY16" i="41"/>
  <c r="DZ15" i="41"/>
  <c r="DY15" i="41"/>
  <c r="DZ14" i="41"/>
  <c r="DY14" i="41"/>
  <c r="DZ13" i="41"/>
  <c r="DY13" i="41"/>
  <c r="DZ12" i="41"/>
  <c r="DY12" i="41"/>
  <c r="DW31" i="41"/>
  <c r="DV31" i="41"/>
  <c r="DW30" i="41"/>
  <c r="DV30" i="41"/>
  <c r="DW29" i="41"/>
  <c r="DV29" i="41"/>
  <c r="DW28" i="41"/>
  <c r="DV28" i="41"/>
  <c r="DW27" i="41"/>
  <c r="DV27" i="41"/>
  <c r="DW26" i="41"/>
  <c r="DV26" i="41"/>
  <c r="DW25" i="41"/>
  <c r="DV25" i="41"/>
  <c r="DW24" i="41"/>
  <c r="DV24" i="41"/>
  <c r="DW23" i="41"/>
  <c r="DV23" i="41"/>
  <c r="DW22" i="41"/>
  <c r="DV22" i="41"/>
  <c r="DW21" i="41"/>
  <c r="DV21" i="41"/>
  <c r="DW20" i="41"/>
  <c r="DV20" i="41"/>
  <c r="DW19" i="41"/>
  <c r="DV19" i="41"/>
  <c r="DW18" i="41"/>
  <c r="DV18" i="41"/>
  <c r="DW17" i="41"/>
  <c r="DV17" i="41"/>
  <c r="DW16" i="41"/>
  <c r="DV16" i="41"/>
  <c r="DW15" i="41"/>
  <c r="DV15" i="41"/>
  <c r="DW14" i="41"/>
  <c r="DV14" i="41"/>
  <c r="DW13" i="41"/>
  <c r="DV13" i="41"/>
  <c r="DW12" i="41"/>
  <c r="DV12" i="41"/>
  <c r="DT31" i="41"/>
  <c r="DS31" i="41"/>
  <c r="DT30" i="41"/>
  <c r="DS30" i="41"/>
  <c r="DT29" i="41"/>
  <c r="DS29" i="41"/>
  <c r="DT28" i="41"/>
  <c r="DS28" i="41"/>
  <c r="DT27" i="41"/>
  <c r="DS27" i="41"/>
  <c r="DT26" i="41"/>
  <c r="DS26" i="41"/>
  <c r="DT25" i="41"/>
  <c r="DS25" i="41"/>
  <c r="DT24" i="41"/>
  <c r="DS24" i="41"/>
  <c r="DT23" i="41"/>
  <c r="DS23" i="41"/>
  <c r="DT22" i="41"/>
  <c r="DS22" i="41"/>
  <c r="DT21" i="41"/>
  <c r="DS21" i="41"/>
  <c r="DT20" i="41"/>
  <c r="DS20" i="41"/>
  <c r="DT19" i="41"/>
  <c r="DS19" i="41"/>
  <c r="DT18" i="41"/>
  <c r="DS18" i="41"/>
  <c r="DT17" i="41"/>
  <c r="DS17" i="41"/>
  <c r="DT16" i="41"/>
  <c r="DS16" i="41"/>
  <c r="DT15" i="41"/>
  <c r="DS15" i="41"/>
  <c r="DT14" i="41"/>
  <c r="DS14" i="41"/>
  <c r="DT13" i="41"/>
  <c r="DS13" i="41"/>
  <c r="DT12" i="41"/>
  <c r="DS12" i="41"/>
  <c r="DO31" i="41"/>
  <c r="DO30" i="41"/>
  <c r="DO29" i="41"/>
  <c r="DO28" i="41"/>
  <c r="DO27" i="41"/>
  <c r="DO26" i="41"/>
  <c r="DO25" i="41"/>
  <c r="DO24" i="41"/>
  <c r="DO23" i="41"/>
  <c r="DO22" i="41"/>
  <c r="DO21" i="41"/>
  <c r="DO20" i="41"/>
  <c r="DO19" i="41"/>
  <c r="DO18" i="41"/>
  <c r="DO17" i="41"/>
  <c r="DO16" i="41"/>
  <c r="DO15" i="41"/>
  <c r="DO14" i="41"/>
  <c r="DO13" i="41"/>
  <c r="DO12" i="41"/>
  <c r="DM31" i="41"/>
  <c r="DK31" i="41"/>
  <c r="DM30" i="41"/>
  <c r="DK30" i="41"/>
  <c r="DM29" i="41"/>
  <c r="DK29" i="41"/>
  <c r="DM28" i="41"/>
  <c r="DK28" i="41"/>
  <c r="DM27" i="41"/>
  <c r="DK27" i="41"/>
  <c r="DM26" i="41"/>
  <c r="DK26" i="41"/>
  <c r="DM25" i="41"/>
  <c r="DK25" i="41"/>
  <c r="DM24" i="41"/>
  <c r="DK24" i="41"/>
  <c r="DM23" i="41"/>
  <c r="DK23" i="41"/>
  <c r="DM22" i="41"/>
  <c r="DK22" i="41"/>
  <c r="DM21" i="41"/>
  <c r="DK21" i="41"/>
  <c r="DM20" i="41"/>
  <c r="DK20" i="41"/>
  <c r="DM19" i="41"/>
  <c r="DK19" i="41"/>
  <c r="DM18" i="41"/>
  <c r="DK18" i="41"/>
  <c r="DM17" i="41"/>
  <c r="DK17" i="41"/>
  <c r="DM16" i="41"/>
  <c r="DK16" i="41"/>
  <c r="DM15" i="41"/>
  <c r="DK15" i="41"/>
  <c r="DM14" i="41"/>
  <c r="DK14" i="41"/>
  <c r="DM13" i="41"/>
  <c r="DK13" i="41"/>
  <c r="DM12" i="41"/>
  <c r="DK12" i="41"/>
  <c r="DL24" i="41" l="1"/>
  <c r="EA25" i="41"/>
  <c r="EA13" i="41"/>
  <c r="DL13" i="41"/>
  <c r="DL12" i="41"/>
  <c r="DL17" i="41"/>
  <c r="DN15" i="41"/>
  <c r="DL19" i="41"/>
  <c r="DL26" i="41"/>
  <c r="DL25" i="41"/>
  <c r="DQ30" i="41"/>
  <c r="DN12" i="41"/>
  <c r="DL16" i="41"/>
  <c r="DX12" i="41"/>
  <c r="DL18" i="41"/>
  <c r="DQ28" i="41"/>
  <c r="DU30" i="41"/>
  <c r="DL21" i="41"/>
  <c r="DL20" i="41"/>
  <c r="DQ23" i="41"/>
  <c r="DQ24" i="41"/>
  <c r="DQ26" i="41"/>
  <c r="DQ27" i="41"/>
  <c r="DU24" i="41"/>
  <c r="DL14" i="41"/>
  <c r="DN13" i="41"/>
  <c r="DQ14" i="41"/>
  <c r="DQ19" i="41"/>
  <c r="DL23" i="41"/>
  <c r="DL27" i="41"/>
  <c r="DQ29" i="41"/>
  <c r="DL15" i="41"/>
  <c r="DQ17" i="41"/>
  <c r="DN21" i="41"/>
  <c r="DL22" i="41"/>
  <c r="DQ31" i="41"/>
  <c r="DX13" i="41"/>
  <c r="DX21" i="41"/>
  <c r="DN26" i="41"/>
  <c r="DN25" i="41"/>
  <c r="DU13" i="41"/>
  <c r="DU16" i="41"/>
  <c r="DU17" i="41"/>
  <c r="DX29" i="41"/>
  <c r="DN14" i="41"/>
  <c r="DN16" i="41"/>
  <c r="DN19" i="41"/>
  <c r="DN20" i="41"/>
  <c r="DX15" i="41"/>
  <c r="DN17" i="41"/>
  <c r="DN18" i="41"/>
  <c r="DQ15" i="41"/>
  <c r="DQ16" i="41"/>
  <c r="DQ18" i="41"/>
  <c r="DQ20" i="41"/>
  <c r="DQ22" i="41"/>
  <c r="DQ25" i="41"/>
  <c r="DN27" i="41"/>
  <c r="DN30" i="41"/>
  <c r="DN29" i="41"/>
  <c r="DN28" i="41"/>
  <c r="DL29" i="41"/>
  <c r="DN31" i="41"/>
  <c r="DU18" i="41"/>
  <c r="DU27" i="41"/>
  <c r="DN24" i="41"/>
  <c r="DN23" i="41"/>
  <c r="DN22" i="41"/>
  <c r="DL30" i="41"/>
  <c r="DU15" i="41"/>
  <c r="DU23" i="41"/>
  <c r="DU22" i="41"/>
  <c r="DU26" i="41"/>
  <c r="DU25" i="41"/>
  <c r="DX18" i="41"/>
  <c r="DX22" i="41"/>
  <c r="DX24" i="41"/>
  <c r="DX23" i="41"/>
  <c r="DX26" i="41"/>
  <c r="DX30" i="41"/>
  <c r="DL28" i="41"/>
  <c r="DL31" i="41"/>
  <c r="DP12" i="41"/>
  <c r="DP13" i="41"/>
  <c r="DP21" i="41"/>
  <c r="DP24" i="41"/>
  <c r="DP27" i="41"/>
  <c r="DU19" i="41"/>
  <c r="DU20" i="41"/>
  <c r="DU28" i="41"/>
  <c r="DU29" i="41"/>
  <c r="DX20" i="41"/>
  <c r="DX27" i="41"/>
  <c r="DX31" i="41"/>
  <c r="DQ12" i="41"/>
  <c r="DQ13" i="41"/>
  <c r="DQ21" i="41"/>
  <c r="DU12" i="41"/>
  <c r="DU21" i="41"/>
  <c r="DX16" i="41"/>
  <c r="DX17" i="41"/>
  <c r="DX19" i="41"/>
  <c r="DX25" i="41"/>
  <c r="EA12" i="41"/>
  <c r="EA16" i="41"/>
  <c r="EA17" i="41"/>
  <c r="EA21" i="41"/>
  <c r="EA20" i="41"/>
  <c r="EA22" i="41"/>
  <c r="EA24" i="41"/>
  <c r="EA23" i="41"/>
  <c r="DP26" i="41"/>
  <c r="DX14" i="41"/>
  <c r="DX28" i="41"/>
  <c r="EA18" i="41"/>
  <c r="EA26" i="41"/>
  <c r="DU14" i="41"/>
  <c r="DU31" i="41"/>
  <c r="EA29" i="41"/>
  <c r="EA28" i="41"/>
  <c r="EA31" i="41"/>
  <c r="EA14" i="41"/>
  <c r="EA19" i="41"/>
  <c r="EA30" i="41"/>
  <c r="EA27" i="41"/>
  <c r="EA15" i="41"/>
  <c r="DP14" i="41"/>
  <c r="DP15" i="41"/>
  <c r="DP16" i="41"/>
  <c r="DP19" i="41"/>
  <c r="DP20" i="41"/>
  <c r="DP22" i="41"/>
  <c r="DP25" i="41"/>
  <c r="DP30" i="41"/>
  <c r="DP28" i="41"/>
  <c r="DP31" i="41"/>
  <c r="DP17" i="41"/>
  <c r="DP18" i="41"/>
  <c r="DP23" i="41"/>
  <c r="DP29" i="41"/>
  <c r="EC18" i="41" l="1"/>
  <c r="EC12" i="41"/>
  <c r="EC25" i="41"/>
  <c r="EC20" i="41"/>
  <c r="EC26" i="41"/>
  <c r="ED13" i="41"/>
  <c r="EC19" i="41"/>
  <c r="EC17" i="41"/>
  <c r="EC15" i="41"/>
  <c r="EC21" i="41"/>
  <c r="EC27" i="41"/>
  <c r="EC16" i="41"/>
  <c r="EC13" i="41"/>
  <c r="ED30" i="41"/>
  <c r="EC24" i="41"/>
  <c r="EC14" i="41"/>
  <c r="ED24" i="41"/>
  <c r="EC22" i="41"/>
  <c r="EC23" i="41"/>
  <c r="ED31" i="41"/>
  <c r="ED12" i="41"/>
  <c r="EC31" i="41"/>
  <c r="ED26" i="41"/>
  <c r="ED15" i="41"/>
  <c r="DR31" i="41"/>
  <c r="EB31" i="41" s="1"/>
  <c r="DR25" i="41"/>
  <c r="EB25" i="41" s="1"/>
  <c r="DR26" i="41"/>
  <c r="EB26" i="41" s="1"/>
  <c r="DR14" i="41"/>
  <c r="EB14" i="41" s="1"/>
  <c r="DR15" i="41"/>
  <c r="EB15" i="41" s="1"/>
  <c r="DR29" i="41"/>
  <c r="EB29" i="41" s="1"/>
  <c r="ED14" i="41"/>
  <c r="ED19" i="41"/>
  <c r="ED22" i="41"/>
  <c r="ED27" i="41"/>
  <c r="DR27" i="41"/>
  <c r="EB27" i="41" s="1"/>
  <c r="DR19" i="41"/>
  <c r="EB19" i="41" s="1"/>
  <c r="DR18" i="41"/>
  <c r="EB18" i="41" s="1"/>
  <c r="DR13" i="41"/>
  <c r="EB13" i="41" s="1"/>
  <c r="DR30" i="41"/>
  <c r="EB30" i="41" s="1"/>
  <c r="DR12" i="41"/>
  <c r="EB12" i="41" s="1"/>
  <c r="ED17" i="41"/>
  <c r="DR24" i="41"/>
  <c r="EB24" i="41" s="1"/>
  <c r="ED29" i="41"/>
  <c r="ED25" i="41"/>
  <c r="ED23" i="41"/>
  <c r="EC30" i="41"/>
  <c r="ED16" i="41"/>
  <c r="DR22" i="41"/>
  <c r="EB22" i="41" s="1"/>
  <c r="DR16" i="41"/>
  <c r="EB16" i="41" s="1"/>
  <c r="ED21" i="41"/>
  <c r="ED28" i="41"/>
  <c r="ED20" i="41"/>
  <c r="EC28" i="41"/>
  <c r="ED18" i="41"/>
  <c r="EC29" i="41"/>
  <c r="DR21" i="41"/>
  <c r="EB21" i="41" s="1"/>
  <c r="DR20" i="41"/>
  <c r="EB20" i="41" s="1"/>
  <c r="DR28" i="41"/>
  <c r="EB28" i="41" s="1"/>
  <c r="DR23" i="41"/>
  <c r="EB23" i="41" s="1"/>
  <c r="DR17" i="41"/>
  <c r="EB17" i="41" s="1"/>
  <c r="EE13" i="41" l="1"/>
  <c r="EE24" i="41"/>
  <c r="EE23" i="41"/>
  <c r="EE18" i="41"/>
  <c r="EE22" i="41"/>
  <c r="EE27" i="41"/>
  <c r="EE14" i="41"/>
  <c r="EE26" i="41"/>
  <c r="EE31" i="41"/>
  <c r="EE16" i="41"/>
  <c r="EE17" i="41"/>
  <c r="EE30" i="41"/>
  <c r="EE25" i="41"/>
  <c r="EE21" i="41"/>
  <c r="EE29" i="41"/>
  <c r="EE12" i="41"/>
  <c r="EE20" i="41"/>
  <c r="EE15" i="41"/>
  <c r="EE28" i="41"/>
  <c r="EE19" i="41"/>
  <c r="DI31" i="41"/>
  <c r="DH31" i="41"/>
  <c r="DA31" i="41"/>
  <c r="CZ31" i="41"/>
  <c r="DI30" i="41"/>
  <c r="DH30" i="41"/>
  <c r="DA30" i="41"/>
  <c r="CZ30" i="41"/>
  <c r="DI29" i="41"/>
  <c r="DH29" i="41"/>
  <c r="DA29" i="41"/>
  <c r="CZ29" i="41"/>
  <c r="DI28" i="41"/>
  <c r="DH28" i="41"/>
  <c r="DA28" i="41"/>
  <c r="CZ28" i="41"/>
  <c r="DI27" i="41"/>
  <c r="DH27" i="41"/>
  <c r="DA27" i="41"/>
  <c r="CZ27" i="41"/>
  <c r="DI26" i="41"/>
  <c r="DH26" i="41"/>
  <c r="DA26" i="41"/>
  <c r="CZ26" i="41"/>
  <c r="DI25" i="41"/>
  <c r="DH25" i="41"/>
  <c r="DA25" i="41"/>
  <c r="CZ25" i="41"/>
  <c r="DI24" i="41"/>
  <c r="DH24" i="41"/>
  <c r="DA24" i="41"/>
  <c r="CZ24" i="41"/>
  <c r="DI23" i="41"/>
  <c r="DH23" i="41"/>
  <c r="DA23" i="41"/>
  <c r="CZ23" i="41"/>
  <c r="DI22" i="41"/>
  <c r="DH22" i="41"/>
  <c r="DA22" i="41"/>
  <c r="CZ22" i="41"/>
  <c r="DI21" i="41"/>
  <c r="DH21" i="41"/>
  <c r="DA21" i="41"/>
  <c r="CZ21" i="41"/>
  <c r="DI20" i="41"/>
  <c r="DH20" i="41"/>
  <c r="DA20" i="41"/>
  <c r="CZ20" i="41"/>
  <c r="DI19" i="41"/>
  <c r="DH19" i="41"/>
  <c r="DA19" i="41"/>
  <c r="CZ19" i="41"/>
  <c r="DI18" i="41"/>
  <c r="DH18" i="41"/>
  <c r="DA18" i="41"/>
  <c r="CZ18" i="41"/>
  <c r="DI17" i="41"/>
  <c r="DH17" i="41"/>
  <c r="DA17" i="41"/>
  <c r="CZ17" i="41"/>
  <c r="DI16" i="41"/>
  <c r="DH16" i="41"/>
  <c r="DA16" i="41"/>
  <c r="CZ16" i="41"/>
  <c r="DI15" i="41"/>
  <c r="DH15" i="41"/>
  <c r="DA15" i="41"/>
  <c r="CZ15" i="41"/>
  <c r="DI14" i="41"/>
  <c r="DH14" i="41"/>
  <c r="DA14" i="41"/>
  <c r="CZ14" i="41"/>
  <c r="DI13" i="41"/>
  <c r="DH13" i="41"/>
  <c r="DA13" i="41"/>
  <c r="CZ13" i="41"/>
  <c r="DI12" i="41"/>
  <c r="DH12" i="41"/>
  <c r="DA12" i="41"/>
  <c r="CZ12" i="41"/>
  <c r="CA12" i="41" l="1"/>
  <c r="CA13" i="41"/>
  <c r="CA14" i="41"/>
  <c r="CA15" i="41"/>
  <c r="CA16" i="41"/>
  <c r="CA17" i="41"/>
  <c r="CA18" i="41"/>
  <c r="CA19" i="41"/>
  <c r="CA20" i="41"/>
  <c r="CA21" i="41"/>
  <c r="CA22" i="41"/>
  <c r="CA23" i="41"/>
  <c r="CA24" i="41"/>
  <c r="CA25" i="41"/>
  <c r="CA26" i="41"/>
  <c r="CA27" i="41"/>
  <c r="CA28" i="41"/>
  <c r="CA29" i="41"/>
  <c r="CA30" i="41"/>
  <c r="CA31" i="41"/>
  <c r="E11" i="49" l="1"/>
  <c r="E10" i="49"/>
  <c r="E9" i="49"/>
  <c r="C9" i="49"/>
  <c r="E8" i="49"/>
  <c r="E7" i="49"/>
  <c r="E6" i="49"/>
  <c r="C6" i="49"/>
  <c r="E5" i="49"/>
  <c r="E4" i="49"/>
  <c r="E3" i="49"/>
  <c r="C3" i="49"/>
  <c r="D14" i="57"/>
  <c r="D14" i="56"/>
  <c r="E13"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L10" i="56"/>
  <c r="L12" i="57"/>
  <c r="J12" i="57"/>
  <c r="N12" i="57"/>
  <c r="N6" i="57"/>
  <c r="L6" i="57"/>
  <c r="J6" i="57"/>
  <c r="N6" i="56"/>
  <c r="L6" i="56"/>
  <c r="J6" i="56"/>
  <c r="E4" i="50"/>
  <c r="E5" i="50" s="1"/>
  <c r="L19" i="56" l="1"/>
  <c r="J19" i="57"/>
  <c r="L19" i="57"/>
  <c r="H19" i="57"/>
  <c r="H19" i="56"/>
  <c r="J19" i="56"/>
  <c r="D20" i="56"/>
  <c r="D20" i="57"/>
</calcChain>
</file>

<file path=xl/sharedStrings.xml><?xml version="1.0" encoding="utf-8"?>
<sst xmlns="http://schemas.openxmlformats.org/spreadsheetml/2006/main" count="2257" uniqueCount="1020">
  <si>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</si>
  <si>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</si>
  <si>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</si>
  <si>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</si>
  <si>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</si>
  <si>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</si>
  <si>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</si>
  <si>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</si>
  <si>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</si>
  <si>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</si>
  <si>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</si>
  <si>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</si>
  <si>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</si>
  <si>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</si>
  <si>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</si>
  <si>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</si>
  <si>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</si>
  <si>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</si>
  <si>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</si>
  <si>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</si>
  <si>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</si>
  <si>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</si>
  <si>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</si>
  <si>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</si>
  <si>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</si>
  <si>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</si>
  <si>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</si>
  <si>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</si>
  <si>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</si>
  <si>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</si>
  <si>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</si>
  <si>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</si>
  <si>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</si>
  <si>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</si>
  <si>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</si>
  <si>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</si>
  <si>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</si>
  <si>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</si>
  <si>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</si>
  <si>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</si>
  <si>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</si>
  <si>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</si>
  <si>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</si>
  <si>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</si>
  <si>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</si>
  <si>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</si>
  <si>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</si>
  <si>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</si>
  <si>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</si>
  <si>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</si>
  <si>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</si>
  <si>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</si>
  <si>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</si>
  <si>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</si>
  <si>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</si>
  <si>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</si>
  <si>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</si>
  <si>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</si>
  <si>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</si>
  <si>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</si>
  <si>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</si>
  <si>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</si>
  <si>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</si>
  <si>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</si>
  <si>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</si>
  <si>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</si>
  <si>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</si>
  <si>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</si>
  <si>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</si>
  <si>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</si>
  <si>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</si>
  <si>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</si>
  <si>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</si>
  <si>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</si>
  <si>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</si>
  <si>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</si>
  <si>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</si>
  <si>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</si>
  <si>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</si>
  <si>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</si>
  <si>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</si>
  <si>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</si>
  <si>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</si>
  <si>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</si>
  <si>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</si>
  <si>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</si>
  <si>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</si>
  <si>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</si>
  <si>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</si>
  <si>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</si>
  <si>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</si>
  <si>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</si>
  <si>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</si>
  <si>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</si>
  <si>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</si>
  <si>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</si>
  <si>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</si>
  <si>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</si>
  <si>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</si>
  <si>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</si>
  <si>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</si>
  <si>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</si>
  <si>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</si>
  <si>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</si>
  <si>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</si>
  <si>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</si>
  <si>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</si>
  <si>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</si>
  <si>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</si>
  <si>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</si>
  <si>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</si>
  <si>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</si>
  <si>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</si>
  <si>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</si>
  <si>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</si>
  <si>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</si>
  <si>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</si>
  <si>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</si>
  <si>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</si>
  <si>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</si>
  <si>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</si>
  <si>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</si>
  <si>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</si>
  <si>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</si>
  <si>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</si>
  <si>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</si>
  <si>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</si>
  <si>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</si>
  <si>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</si>
  <si>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</si>
  <si>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</si>
  <si>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</si>
  <si>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</si>
  <si>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</si>
  <si>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</si>
  <si>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</si>
  <si>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</si>
  <si>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</si>
  <si>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</si>
  <si>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</si>
  <si>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</si>
  <si>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</si>
  <si>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</si>
  <si>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</si>
  <si>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</si>
  <si>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</si>
  <si>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</si>
  <si>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</si>
  <si>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</si>
  <si>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</si>
  <si>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</si>
  <si>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</si>
  <si>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</si>
  <si>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</si>
  <si>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</si>
  <si>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</si>
  <si>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</si>
  <si>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</si>
  <si>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</si>
  <si>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</si>
  <si>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</si>
  <si>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</si>
  <si>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</si>
  <si>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</si>
  <si>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</si>
  <si>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</si>
  <si>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</si>
  <si>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</si>
  <si>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</si>
  <si>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</si>
  <si>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</si>
  <si>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</si>
  <si>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</si>
  <si>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</si>
  <si>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</si>
  <si>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</si>
  <si>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</si>
  <si>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</si>
  <si>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</si>
  <si>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</si>
  <si>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</si>
  <si>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</si>
  <si>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</si>
  <si>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</si>
  <si>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</si>
  <si>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</si>
  <si>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</si>
  <si>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</si>
  <si>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</si>
  <si>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</si>
  <si>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</si>
  <si>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</si>
  <si>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</si>
  <si>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</si>
  <si>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</si>
  <si>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</si>
  <si>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</si>
  <si>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</si>
  <si>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</si>
  <si>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</si>
  <si>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</si>
  <si>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</si>
  <si>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</si>
  <si>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</si>
  <si>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</si>
  <si>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</si>
  <si>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</si>
  <si>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</si>
  <si>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</si>
  <si>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</si>
  <si>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</si>
  <si>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</si>
  <si>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</si>
  <si>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</si>
  <si>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</si>
  <si>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</si>
  <si>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</si>
  <si>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</si>
  <si>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</si>
  <si>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</si>
  <si>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</si>
  <si>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</si>
  <si>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</si>
  <si>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</si>
  <si>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</si>
  <si>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</si>
  <si>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</si>
  <si>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</si>
  <si>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</si>
  <si>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</si>
  <si>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</si>
  <si>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</si>
  <si>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</si>
  <si>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</si>
  <si>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</si>
  <si>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</si>
  <si>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</si>
  <si>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</si>
  <si>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</si>
  <si>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</si>
  <si>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</si>
  <si>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</si>
  <si>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</si>
  <si>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</si>
  <si>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</si>
  <si>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</si>
  <si>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</si>
  <si>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</si>
  <si>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</si>
  <si>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</si>
  <si>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</si>
  <si>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</si>
  <si>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</si>
  <si>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</si>
  <si>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</si>
  <si>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</si>
  <si>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</si>
  <si>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</si>
  <si>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</si>
  <si>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</si>
  <si>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</si>
  <si>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</si>
  <si>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</si>
  <si>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No. Riesgos</t>
  </si>
  <si>
    <t>Total General</t>
  </si>
  <si>
    <t>Total Corrupción</t>
  </si>
  <si>
    <t>Tipo de Riesgo</t>
  </si>
  <si>
    <t>%</t>
  </si>
  <si>
    <t>IMPACTO</t>
  </si>
  <si>
    <t>PROBABILIDAD</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</si>
  <si>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</si>
  <si>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</si>
  <si>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</si>
  <si>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</si>
  <si>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</si>
  <si>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</si>
  <si>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</si>
  <si>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</si>
  <si>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</si>
  <si>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</si>
  <si>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</si>
  <si>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</si>
  <si>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</si>
  <si>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</si>
  <si>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</si>
  <si>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</si>
  <si>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</si>
  <si>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</si>
  <si>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</si>
  <si>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Descripción del riesgo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</si>
  <si>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</si>
  <si>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</si>
  <si>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</si>
  <si>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</si>
  <si>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</si>
  <si>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</si>
  <si>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</si>
  <si>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</si>
  <si>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</si>
  <si>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</si>
  <si>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</si>
  <si>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</si>
  <si>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</si>
  <si>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</si>
  <si>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</si>
  <si>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</si>
  <si>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</si>
  <si>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</si>
  <si>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</si>
  <si>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</si>
  <si>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</si>
  <si>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</si>
  <si>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</si>
  <si>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</si>
  <si>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</si>
  <si>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</si>
  <si>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</si>
  <si>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</si>
  <si>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</si>
  <si>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</si>
  <si>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</si>
  <si>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</si>
  <si>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</si>
  <si>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</si>
  <si>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</si>
  <si>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 xml:space="preserve">- -- Ningún trámite y/o procedimiento administrativo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</si>
  <si>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</si>
  <si>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</si>
  <si>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</si>
  <si>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</si>
  <si>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</si>
  <si>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</si>
  <si>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</si>
  <si>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</si>
  <si>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</si>
  <si>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</si>
  <si>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</si>
  <si>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</si>
  <si>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</si>
  <si>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</si>
  <si>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</si>
  <si>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</si>
  <si>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</si>
  <si>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</si>
  <si>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Presiones o motivaciones individuales, sociales o colectivas, que inciten a realizar conductas contrarias al deber ser.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</si>
  <si>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</si>
  <si>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</si>
  <si>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</si>
  <si>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</si>
  <si>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</si>
  <si>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</si>
  <si>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</si>
  <si>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</si>
  <si>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</si>
  <si>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 xml:space="preserve">
Análisis de controles
Tratamiento del riesgo</t>
  </si>
  <si>
    <t>Identificación del riesgo
Análisis de controles
Tratamiento del riesgo</t>
  </si>
  <si>
    <t>Identificación del riesgo
Tratamiento del riesgo</t>
  </si>
  <si>
    <t>Creación del riesgo</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</si>
  <si>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</si>
  <si>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</si>
  <si>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</si>
  <si>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</si>
  <si>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</si>
  <si>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</si>
  <si>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</si>
  <si>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</si>
  <si>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</si>
  <si>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</si>
  <si>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</si>
  <si>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</si>
  <si>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</si>
  <si>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</si>
  <si>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</si>
  <si>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</si>
  <si>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</si>
  <si>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</si>
  <si>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</si>
  <si>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</si>
  <si>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</si>
  <si>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</si>
  <si>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</si>
  <si>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</si>
  <si>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</si>
  <si>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</si>
  <si>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</si>
  <si>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</si>
  <si>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Identificación del riesgo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</si>
  <si>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</si>
  <si>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</si>
  <si>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</si>
  <si>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</si>
  <si>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</si>
  <si>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</si>
  <si>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</si>
  <si>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</si>
  <si>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</si>
  <si>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</si>
  <si>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</si>
  <si>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</si>
  <si>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</si>
  <si>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</si>
  <si>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</si>
  <si>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Identificación del riesgo
Análisis antes de controles
Análisis de controles
Tratamiento del riesgo</t>
  </si>
  <si>
    <t xml:space="preserve">
Análisis antes de controles
Tratamiento del riesgo</t>
  </si>
  <si>
    <t>Creación del mapa de riesgos.</t>
  </si>
  <si>
    <t xml:space="preserve">
Análisis de controles
Análisis después de controles
</t>
  </si>
  <si>
    <t xml:space="preserve">- Constante actualización de directrices Nacionales y Distritales, que puedan afectar o limitar el proceso auditor
</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</si>
  <si>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</si>
  <si>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</si>
  <si>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</si>
  <si>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</si>
  <si>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</si>
  <si>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</si>
  <si>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</si>
  <si>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</si>
  <si>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</si>
  <si>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</si>
  <si>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</si>
  <si>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</si>
  <si>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</si>
  <si>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</si>
  <si>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 xml:space="preserve">- Procesos de apoyo operativo en el Sistema de Gestión de Calidad
</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</si>
  <si>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</si>
  <si>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</si>
  <si>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</si>
  <si>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</si>
  <si>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</si>
  <si>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</si>
  <si>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</si>
  <si>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</si>
  <si>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</si>
  <si>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</si>
  <si>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</si>
  <si>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</si>
  <si>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</si>
  <si>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</si>
  <si>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</si>
  <si>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</si>
  <si>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</si>
  <si>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</si>
  <si>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</si>
  <si>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</si>
  <si>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</si>
  <si>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</si>
  <si>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</si>
  <si>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</si>
  <si>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</si>
  <si>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</si>
  <si>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</si>
  <si>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</si>
  <si>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</si>
  <si>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</si>
  <si>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</si>
  <si>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</si>
  <si>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</si>
  <si>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</si>
  <si>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</si>
  <si>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</si>
  <si>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</si>
  <si>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</si>
  <si>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</si>
  <si>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</si>
  <si>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</si>
  <si>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</si>
  <si>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</si>
  <si>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</si>
  <si>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</si>
  <si>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</si>
  <si>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</si>
  <si>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</si>
  <si>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</si>
  <si>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</si>
  <si>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</si>
  <si>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</si>
  <si>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</si>
  <si>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</si>
  <si>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</si>
  <si>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</si>
  <si>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</si>
  <si>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</si>
  <si>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</si>
  <si>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</si>
  <si>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</si>
  <si>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</si>
  <si>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</si>
  <si>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</si>
  <si>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</si>
  <si>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</si>
  <si>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ajusto el nombre del riesgo
Se realizó la valoración antes y después de controles frente a frecuencia e impacto.
Se incluyen controles detectivos frente al riesgo.
Se propuso un plan de contingencia frente a la materialización del riesgo. </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</si>
  <si>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</si>
  <si>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</si>
  <si>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</si>
  <si>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</si>
  <si>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</si>
  <si>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</si>
  <si>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</si>
  <si>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</si>
  <si>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</si>
  <si>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</si>
  <si>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</si>
  <si>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</si>
  <si>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</si>
  <si>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</si>
  <si>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</si>
  <si>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</si>
  <si>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</si>
  <si>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</si>
  <si>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</si>
  <si>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</si>
  <si>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</si>
  <si>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ajustó la identificación del riesgo, según los parámetros de redacción.
Se complementó y validó el análisis de causas, así como las consecuencias que se pueden ocasionar con la materialización del riesgo </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</si>
  <si>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</si>
  <si>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</si>
  <si>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</si>
  <si>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</si>
  <si>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</si>
  <si>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</si>
  <si>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</si>
  <si>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</si>
  <si>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</si>
  <si>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</si>
  <si>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Se modificó la fecha de finalización de la acción de tratamiento "Alinear actividades y puntos de control del procedimiento   4232000-PR-372 - Gestión de Peligros, Riesgos y Amenazas  con los controles preventivos y detectivos definidos en el mapa de riesgo del proceso de Gestión de Seguridad y Salud en el Trabajo" pasando del 01-08-2022 al 30-06-2022, unificándola con las fechas definidas para esta misma acción en las fichas de riesgos No 1, 2 y 3.  </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</si>
  <si>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</si>
  <si>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</si>
  <si>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</si>
  <si>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</si>
  <si>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</si>
  <si>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</si>
  <si>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</si>
  <si>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</si>
  <si>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</si>
  <si>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</si>
  <si>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</si>
  <si>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</si>
  <si>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</si>
  <si>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</si>
  <si>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</si>
  <si>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</si>
  <si>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8. Fomentar la innovación y la gestión del conocimiento, a través del fortalecimiento de las competencias del talento humano de la entidad, con el propósito de mejorar la capacidad institucional y su gestión.</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</si>
  <si>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</si>
  <si>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</si>
  <si>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</si>
  <si>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</si>
  <si>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</si>
  <si>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</si>
  <si>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</si>
  <si>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</si>
  <si>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</si>
  <si>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</si>
  <si>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</si>
  <si>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</si>
  <si>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</si>
  <si>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</si>
  <si>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Desviación de los recursos públicos 
- Detrimento patrimonial
- Investigaciones disciplinarias, fiscales y/o penales
- Generación de reprocesos y desgaste administrativo.
</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</si>
  <si>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</si>
  <si>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</si>
  <si>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</si>
  <si>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</si>
  <si>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</si>
  <si>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</si>
  <si>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</si>
  <si>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</si>
  <si>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</si>
  <si>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</si>
  <si>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</si>
  <si>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</si>
  <si>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</si>
  <si>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</si>
  <si>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</si>
  <si>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</si>
  <si>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</si>
  <si>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</si>
  <si>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</si>
  <si>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</si>
  <si>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</si>
  <si>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</si>
  <si>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</si>
  <si>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</si>
  <si>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</si>
  <si>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</si>
  <si>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</si>
  <si>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</si>
  <si>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</si>
  <si>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</si>
  <si>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</si>
  <si>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</si>
  <si>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</si>
  <si>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</si>
  <si>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</si>
  <si>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</si>
  <si>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</si>
  <si>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</si>
  <si>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</si>
  <si>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</si>
  <si>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</si>
  <si>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</si>
  <si>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</si>
  <si>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</si>
  <si>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</si>
  <si>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</si>
  <si>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se elimina, ya que es una acción que contempla varias líneas argumentativas con un alcance mayor a los controles definidos para el riesgo de corrupción.</t>
  </si>
  <si>
    <t xml:space="preserve">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t>
  </si>
  <si>
    <t>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t>
  </si>
  <si>
    <t>Se realiza reprogramación del cumplimiento de la acción 2 "(AP# 114 Aplicativo CHIE) Adelantar la actualización de la 4231000-GS-081-Guía para la estructuración de estudios previos" la cual queda para cumplimiento el 31/08/2022.</t>
  </si>
  <si>
    <t>Se actualizaron las actividades de control N° 3 y 5, de tipo detectivo, que se encuentran documentadas en el procedimiento PR-382 Manejo de Caja Menor, que fue actualizado en enero de 2022 a su versión 02, para su correspondencia exacta en forma de redacción.</t>
  </si>
  <si>
    <t>Jefe de Oficina Jurídica</t>
  </si>
  <si>
    <t>Oficina Jurídica</t>
  </si>
  <si>
    <t>Jefe Oficina de Control Disciplinario Interno</t>
  </si>
  <si>
    <t>Oficina de Control Disciplinario Interno</t>
  </si>
  <si>
    <t xml:space="preserve">
Se modificaron controles preventivos en su redacción, de acuerdo con la actualización  del  procedimiento Ingreso de Transferencias Secundarias al Archivo General de Bogotá D.C. 2215300-PR-282</t>
  </si>
  <si>
    <t>Se ajustaron los controles conforme a la actualización del procedimiento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</si>
  <si>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</si>
  <si>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</si>
  <si>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</si>
  <si>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</si>
  <si>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</si>
  <si>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Presentarse una situación de conflicto de interés y no manifestarlo.
- Presentarse una situación de conflicto de interés y no manifestarlo. Dificultad en la implementación de la normatividad disciplinaria por modificación de legislación.
</t>
  </si>
  <si>
    <t>-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mapa de riesgos Control Disciplinario</t>
  </si>
  <si>
    <t>-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</si>
  <si>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t>
  </si>
  <si>
    <t>Blancos borrar si 54</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</si>
  <si>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</si>
  <si>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 xml:space="preserve">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t>
  </si>
  <si>
    <t>Ejecutar las auditorías internas de gestión, seguimientos y realizar informes de ley </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</si>
  <si>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</si>
  <si>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</si>
  <si>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</si>
  <si>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Diseñar y emitir lineamientos, desarrollar estrategias, brindar, prestar servicios y realizar análisis, estudios e investigaciones para el fortalecimiento de la gestión pública distrital</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</si>
  <si>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Fortalecimiento de la Gestión Pública</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</si>
  <si>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Fortalecimiento de la Gestión Pública, actualizado.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</si>
  <si>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</si>
  <si>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 xml:space="preserve">"Se asocia el riesgo al nuevo Mapa de procesos de la Secretaría General. 
Se plantean acciones de tratamiento para el fortalecimiento del riesgo."																																																																																									
																																																	</t>
  </si>
  <si>
    <t>Se asocia el riesgo al nuevo Mapa de procesos de la Secretaría General. 
Se plantean acciones de tratamiento para el fortalecimiento del riesgo.</t>
  </si>
  <si>
    <t xml:space="preserve">Diseñar y emitir lineamientos, desarrollar estrategias, brindar, prestar servicios y realizar análisis, estudios e investigaciones para el fortalecimiento de la gestión pública distrital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</si>
  <si>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Fortalecimiento de la Gestión Pública</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</si>
  <si>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Fortalecimiento de la Gestión Pública, actualizado.</t>
  </si>
  <si>
    <t xml:space="preserve">"Se asocia el riesgo al nuevo Mapa de procesos de la Secretaría General. 
Se plantean acciones de tratamiento para el fortalecimiento del riesgo."																																																									
																																																	</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</si>
  <si>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</si>
  <si>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</si>
  <si>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</si>
  <si>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</si>
  <si>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Desarrollar las actividades de Interventoría y/o supervisión</t>
  </si>
  <si>
    <t>Se ajustó la actividad clave del riesgo de conformidad con la caracterización del proceso "Gestión de contratación". 
Se incluyó una acción de tratamiento del riesgo  para la vigencia  2023</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</si>
  <si>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Gestión de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</si>
  <si>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Gestión de Contratación, actualizado.</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</si>
  <si>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</si>
  <si>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</si>
  <si>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 xml:space="preserve">Administrar los bienes adquiridos mediante su recepción, asignación, mantenimiento, control y baja de los mismos con el fin de cubrir las necesidades de recursos físicos de las dependencias de la Secretaría General de la Alcaldía Mayor de Bogotá D.C. </t>
  </si>
  <si>
    <t>Inicia con el ingreso de bienes al inventario de la entidad, continúa con su asignación, aseguramiento, mantenimiento y control, termina con su clasificación y baja.</t>
  </si>
  <si>
    <t>Administrar los Inventarios de bienes de la entidad.</t>
  </si>
  <si>
    <t>Se identifica el contexto de la gestión del proceso.
Se identifica la probabilidad por exposición.
Se identifica la calificación del impacto.
Se identifica los controles correctivos.
Se identifica las acciones de contingencia.
Se identifica acción preventiva</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</si>
  <si>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</si>
  <si>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</si>
  <si>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</si>
  <si>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</si>
  <si>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</si>
  <si>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</si>
  <si>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</si>
  <si>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 Intereses personales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</si>
  <si>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</si>
  <si>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Pérdida de credibilidad del proceso y de la entidad.
- Uso indebido e inadecuado de información de la Secretaría General 
- Sanciones disciplinarias, fiscales y penales.
- Pérdida de información de la entidad.
</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</si>
  <si>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</si>
  <si>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 xml:space="preserve">Se asocia el riesgo al nuevo Mapa de procesos de la Secretaría General.
Se realizó ajuste en las causas internas, externas según el análisis DOFA de nuevo proceso Gestión de Servicios Administrativos.
Se incluyo la acción de tratamiento para la vigencia 2023. </t>
  </si>
  <si>
    <t>Gestión del Talento Humano</t>
  </si>
  <si>
    <t>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</si>
  <si>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</si>
  <si>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Realizar la vinculación del talento humano de la Secretaría General de la Alcaldía Mayor de Bogotá, D.C., de miembros del Gabinete Distrital y Jefes de Oficina de Control Interno de las entidades del Distrito.</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</si>
  <si>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del Talento Humano</t>
  </si>
  <si>
    <t>- Director(a) de Talento Humano
- Director/a Técnico/a de Talento Humano y Profesional Especializado o Profesional Universitario de Talento Humano.
- Director(a)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</si>
  <si>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del Talento Humano, actualizado.</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</si>
  <si>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</si>
  <si>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</si>
  <si>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Preparar y liquidar la nómina, aportes a seguridad social y parafiscales.</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</si>
  <si>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</si>
  <si>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del Talento Humano</t>
  </si>
  <si>
    <t>- Director(a) de Talento Humano
- Director/a Técnico/a de Talento Humano o quien se designe por competencia.
- Director/a Técnico/a y Profesional Especializado o Profesional Universitario de Talento Humano.
- Director/a Técnico/a de Talento Humano
- Director(a)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</si>
  <si>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del Talento Humano, actualizado.</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</si>
  <si>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</si>
  <si>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 xml:space="preserve">Se asocia el riesgo al nuevo Mapa de procesos de la Secretaría General de la Alcaldía Mayor de Bogotá, D.C.
Se actualizó el contexto de la gestión del proceso. 
Se realizó el cambio del nombre del proceso en el control correctivo pasando de Gestión Estratégica de Talento Humano a Gestión del Talento Humano en el marco del nuevo Mapa de procesos de la Secretaría General de la Alcaldía Mayor de Bogotá, D.C.
Se definió definieron acciones de tratamiento para la vigencia  2023 </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</si>
  <si>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t>
  </si>
  <si>
    <t>Ejecutar las actividades del Sistema de Gestión de la Seguridad y Salud en el Trabajo</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</si>
  <si>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</si>
  <si>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</si>
  <si>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del Talento Humano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</si>
  <si>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</si>
  <si>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del Talento Humano, actualizado.</t>
  </si>
  <si>
    <t xml:space="preserve">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</si>
  <si>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</si>
  <si>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</si>
  <si>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</si>
  <si>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7. Mejorar la oportunidad en la ejecución de los recursos, a través del fortalecimiento de una cultura financiera, para lograr una gestión pública efectiva.</t>
  </si>
  <si>
    <t>- Subdirector(a) Financiero(a)
- Subdirector Financiero
- Subdirector Financiero
- Subdirector Financiero
- Profesional de la Subdirección Financiera
- Subdirector(a) Financiero(a)</t>
  </si>
  <si>
    <t>Se ajusta el objetivo y el alcance del proceso y se establece una acción de tratamiento</t>
  </si>
  <si>
    <t>- Subdirector(a) Financiero(a)
- Profesional de la Subdirección Financiera
- Profesional de la Subdirección Financiera
- Subdirector(a) Financiero(a)</t>
  </si>
  <si>
    <t>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t>
  </si>
  <si>
    <t xml:space="preserve">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t>
  </si>
  <si>
    <t>Gestionar la defensa judicial y extrajudicial de la Secretaría General</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</si>
  <si>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</si>
  <si>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</si>
  <si>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</si>
  <si>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</si>
  <si>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</si>
  <si>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</si>
  <si>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</si>
  <si>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</si>
  <si>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</si>
  <si>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Subsecretario(a) de Servicio a la Ciudadanía y Alto(a) Consejero(a) Distrital de Tecnologías de la Información y las Comunicaciones</t>
  </si>
  <si>
    <t>Administrar canales de relacionamiento con la ciudadanía</t>
  </si>
  <si>
    <t xml:space="preserve">- Pérdida de credibilidad y de confianza que dificulte la ejecución de las políticas, programas y proyectos de la Secretaría General.  
- Intervenciones o hallazgos por partes de entes de control u otro ente regulador, interno o externo.
- Incumplimiento de objetivos y metas institucionales.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</si>
  <si>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Gobierno Abierto y Relacionamiento con la Ciudadanía</t>
  </si>
  <si>
    <t>- Subsecretario(a) de Servicio a la Ciudadanía y Alto(a) Consejero(a) Distrital de Tecnologías de la Información y las Comunicaciones
- Director (a) del Sistema Distrital de Servicio a la Ciudadanía
- Subsecretario(a) de Servicio a la Ciudadanía y Alto(a) Consejero(a) Distrital de Tecnologías de la Información y las Comunicaciones</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</si>
  <si>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</si>
  <si>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t>
  </si>
  <si>
    <t>Medir y analizar la calidad en la prestación del servicio en los canales de relacionamiento con la Ciudadanía de la administración distrital</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</si>
  <si>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Gobierno Abierto y Relacionamiento con la Ciudadanía</t>
  </si>
  <si>
    <t>- Subsecretario(a) de Servicio a la Ciudadanía y Alto(a) Consejero(a) Distrital de Tecnologías de la Información y las Comunicaciones
- Director Distrital de Calidad del Servicio
- Director Distrital de Calidad del Servicio
- Subsecretario(a) de Servicio a la Ciudadanía y Alto(a) Consejero(a) Distrital de Tecnologías de la Información y las Comunicaciones</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</si>
  <si>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Gobierno Abierto y Relacionamiento con la Ciudadanía, actualizado.</t>
  </si>
  <si>
    <t xml:space="preserve">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</si>
  <si>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</si>
  <si>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Gestionar asesorías y formular e implementar proyectos en materia de transformación digital</t>
  </si>
  <si>
    <t xml:space="preserve">- Pérdidas financieras por mala utilización de recursos en los Proyectos
- Investigaciones disciplinarias.
- Pérdida credibilidad por parte de la entidades interesadas.
- Desviaciones en los Objetivos, el Alcance y el Cronograma del Proyecto.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</si>
  <si>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Gobierno Abierto y Relacionamiento con la Ciudadanía</t>
  </si>
  <si>
    <t>- Subsecretario(a) de Servicio a la Ciudadanía y Alto(a) Consejero(a) Distrital de Tecnologías de la Información y las Comunicaciones
- Jefe Oficina de la Alta Consejería Distrital de TIC
- Jefe Oficina de la Alta Consejería Distrital de TIC
- Subsecretario(a) de Servicio a la Ciudadanía y Alto(a) Consejero(a) Distrital de Tecnologías de la Información y las Comunicaciones</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</si>
  <si>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Gobierno Abierto y Relacionamiento con la Ciudadanía, actualizado.</t>
  </si>
  <si>
    <t xml:space="preserve">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</si>
  <si>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</si>
  <si>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</si>
  <si>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</si>
  <si>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</si>
  <si>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</si>
  <si>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</si>
  <si>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</si>
  <si>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Paz, Víctimas y Reconciliación, actualizado.</t>
  </si>
  <si>
    <t>Se ajustan los controles, de acuerdo a la actualización del procedimiento
Se actualiza el nombre del proceso al cual esta asociado el riesgo.
Se formula la acción de tratamiento a 2023</t>
  </si>
  <si>
    <t>Oficina de Control Disciplinario Interno y Oficina Jurídica</t>
  </si>
  <si>
    <t>- Oficina de Control Disciplinario Interno y Oficina Jurídica
- Jefe Oficina de Control Disciplinario Interno
- Jefe de la Oficina de Control Disciplinario Interno, Jefe de la Oficina Jurídica y/o Despacho de la Secretaría General
- Oficina de Control Disciplinario Interno y Oficina Jurídica</t>
  </si>
  <si>
    <t>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</si>
  <si>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 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</si>
  <si>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y Oficina de Tecnologías de la Información y las Comunicaciones</t>
  </si>
  <si>
    <t>Gestión de Servicios Administrativos y Tecnológicos</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</si>
  <si>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 y Tecnológicos</t>
  </si>
  <si>
    <t>- Subdirector(a) de Servicios Administrativos y Oficina de Tecnologías de la Información y las Comunicaciones
- Subdirector(a) de Servicios Administrativos.
- Subdirector Servicios Administrativos
- Subdirector(a) de Servicios Administrativos y Oficina de Tecnologías de la Información y las Comunicaciones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</si>
  <si>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y Tecnológicos, actualizado.</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</si>
  <si>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t>
  </si>
  <si>
    <t>- Subdirector(a) de Servicios Administrativos y Oficina de Tecnologías de la Información y las Comunicaciones
- Subdirector de Gestión documental
- Subdirector de Gestión documental
- Subdirector(a) de Servicios Administrativos
- Subdirector(a) de Servicios Administrativos y Oficina de Tecnologías de la Información y las Comunicaciones</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</si>
  <si>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de Servicios Administrativos y Tecnológicos, actualizado.</t>
  </si>
  <si>
    <t>Subsecretario(a) Distrital de Fortalecimiento Institucional</t>
  </si>
  <si>
    <t>- Subsecretario(a) Distrital de Fortalecimiento Institucional
- Subdirector(a) de Gestión de Patrimonio Documental del Distrito
- Profesional universitario de la Subdirección de Gestión de Patrimonio Documental del Distrito								
- Director(a) Distrital de Archivo de Bogotá
- Subsecretario(a) Distrital de Fortalecimiento Institucional</t>
  </si>
  <si>
    <t>- Subsecretario(a) Distrital de Fortalecimiento Institucional
- Director(a) Distrital de Archivo de Bogotá
- Profesional(es) Universitario(s)
- Director(a) Distrital de Archivo de Bogotá
- Director(a) Distrital de Archivo de Bogotá
- Subdirector del Sistema Distrital de Archivos
- Director(a) Distrital de Archivo de Bogotá
- Subsecretario(a) Distrital de Fortalecimiento Institucional</t>
  </si>
  <si>
    <t>Objetivos de Desarrollo Sostenible</t>
  </si>
  <si>
    <t>Sin asociación</t>
  </si>
  <si>
    <t>16. Paz, justicia e instituciones sólidas</t>
  </si>
  <si>
    <t>Dependencia</t>
  </si>
  <si>
    <t>Oficina Alta Consejería de Paz, Víctimas y Reconciliación</t>
  </si>
  <si>
    <t>Oficina Alta Consejería Distrital de Tecnologías de la Información y las Comunicaciones</t>
  </si>
  <si>
    <t>Subdirección de Gestión Documental</t>
  </si>
  <si>
    <t>Observaciones</t>
  </si>
  <si>
    <t>CREADO</t>
  </si>
  <si>
    <t>Oficina de Control Disciplinario Interno / Oficina Jurídica</t>
  </si>
  <si>
    <t>CREADO Control Disciplinario_2023</t>
  </si>
  <si>
    <t>Falta crear los demás roles aparte de Cesar</t>
  </si>
  <si>
    <t>CREADO
Evaluación del Sistema de Control Interno_2023</t>
  </si>
  <si>
    <t>CREADO
Fortalecimiento de la Gestión Pública_2023</t>
  </si>
  <si>
    <t>CREADO
Gestión de Contratación_2023</t>
  </si>
  <si>
    <t>CREADO
Gestión de Recursos Físicos_2023</t>
  </si>
  <si>
    <t>CREADO
Gestión de Servicios Administrativos y Tecnológicos_2023</t>
  </si>
  <si>
    <t>CREADO
Gestión del Talento Humano_2023</t>
  </si>
  <si>
    <t>CREADO
Gestión Financiera_2023</t>
  </si>
  <si>
    <t>CREADO
Gestión Jurídica_2023</t>
  </si>
  <si>
    <t>CREADO
Gobierno Abierto y Relacionamiento con la Ciudadanía_2023</t>
  </si>
  <si>
    <t>CREADO
Paz, Víctimas y Reconciliacióna_2023</t>
  </si>
  <si>
    <t>Equipo</t>
  </si>
  <si>
    <t>Elementos de análisis</t>
  </si>
  <si>
    <t>Campos:
Debilidades
Oportunidades
Fortalezas
Amenazas
Consecuencias
ODS</t>
  </si>
  <si>
    <t>Listo para gestión y corrupción</t>
  </si>
  <si>
    <t>Equipo de trabajo</t>
  </si>
  <si>
    <t>Contextos</t>
  </si>
  <si>
    <t>Identificación</t>
  </si>
  <si>
    <t>OK</t>
  </si>
  <si>
    <t>No se puede asociar varias actividades clave</t>
  </si>
  <si>
    <t>Registrar la gestión contable</t>
  </si>
  <si>
    <t>Ajusté la actividad clave según el nuevo proceso</t>
  </si>
  <si>
    <t>Desarrollar adecuada y oportunamente el trámite financiero para cumplir con las obligaciones que afectan el presupuesto de la entidad y que se originan en desarrollo de las actividades propias de la Secretaría General</t>
  </si>
  <si>
    <t>Análisis</t>
  </si>
  <si>
    <t>Probabilidad e impacto</t>
  </si>
  <si>
    <t>No se ven las calificaciones dadas a la encuesta</t>
  </si>
  <si>
    <t>Ok</t>
  </si>
  <si>
    <t>Incluidos</t>
  </si>
  <si>
    <t>Definir controles</t>
  </si>
  <si>
    <t>Evaluar controles</t>
  </si>
  <si>
    <t>Evaluados</t>
  </si>
  <si>
    <t>CONTROL DE CAMBIOS</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</si>
  <si>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Se plantean acciones de tratamiento para el fortalecimiento del riesgo.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</si>
  <si>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</si>
  <si>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</si>
  <si>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3-2022-34268 del 3 de diciembre de 2022, se realizó el cargue de este riesgo en DARUMA con las siguientes novedades: 
•	Aspectos: Identificación del riesgo, análisis antes de controles, análisis de controles, análisis después de controles y tratamiento del riesgo
•	Cambios: Se identifica el contexto de la gestión del proceso. Se identifica la probabilidad por exposición. Se identifica la calificación del impacto. Se identifica los controles correctivos. Se identifica las acciones de contingencia. Se identifica acción preventiva.
•	Memorando:</t>
  </si>
  <si>
    <t>CONTROL DE CAMBIOS
Conforme al memorando 3-2022-35584 del 14 de diciembre de 2022, se realizó el cargue de este riesgo en DARUMA con las siguientes novedades: 
•	Aspectos: Identificación del riesgo y tratamiento del riesgo
•	Cambios: 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
•	Memorando:</t>
  </si>
  <si>
    <t>CONTROL DE CAMBIOS
Conforme al memorando 3-2022-35584 del 14 de diciembre de 2022, se realizó el cargue de este riesgo en DARUMA con las siguientes novedades: 
•	Aspectos: Identificación del riesgo, análisis después de controles y tratamiento del riesgo
•	Cambios: Se asocia el riesgo al nuevo Mapa de procesos de la Secretaría General. Se realizó ajuste en las causas internas, externas según el análisis DOFA de nuevo proceso Gestión de Servicios Administrativos. Se incluyo la acción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</si>
  <si>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</si>
  <si>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	Memorando:</t>
  </si>
  <si>
    <t>CONTROL DE CAMBIOS
Conforme al memorando 3-2022-35988 del 16 de diciembre de 2022, se realizó el cargue de este riesgo en DARUMA con las siguientes novedades: 
•	Aspectos: Identificación del riesgo, análisis antes de controles, análisis de controles y tratamiento del riesgo
•	Cambios: 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</si>
  <si>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Se ajusta el objetivo, el alcance del proceso y se establece una acción de tratamiento</t>
  </si>
  <si>
    <t>CONTROL DE CAMBIOS
Conforme al memorando 3-2022-35244 del 12 de diciembre de 2022, se realizó el cargue de este riesgo en DARUMA con las siguientes novedades: 
•	Aspectos: Identificación del riesgo y tratamiento del riesgo
•	Cambios: Se ajusta el objetivo, el alcance del proceso y se establece una acción de tratamiento.
•	Memorando:</t>
  </si>
  <si>
    <t>CONTROL DE CAMBIOS
Conforme al memorando 3-2022-34225 del 2 de diciembre de 2022, se realizó el cargue de este riesgo en DARUMA con las siguientes novedades: 
•	Aspectos: Identificación del riesgo, análisis de controles y tratamiento del riesgo
•	Cambios: 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</si>
  <si>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</si>
  <si>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</si>
  <si>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3-2022-34996 del 9 de diciembre de 2022, se realizó el cargue de este riesgo en DARUMA con las siguientes novedades: 
•	Aspectos: Identificación del riesgo, análisis de controles y tratamiento del riesgo
•	Cambios: Se ajustan los controles, de acuerdo a la actualización del procedimiento. Se actualiza el nombre del proceso al cual está asociado el riesgo. Se formula la acción de tratamiento a 2023.
•	Memorando:</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</si>
  <si>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
•	Memorando:</t>
  </si>
  <si>
    <t>CONTROL DE CAMBIOS
Conforme al memorando 3-2022-35997 del 16 de diciembre de 2022, se realizó el cargue de este riesgo en DARUMA con las siguientes novedades: 
•	Aspectos: Identificación del riesgo, análisis de controles y tratamiento del riesgo
•	Cambios: Se ajusta la matriz DOFA. Se asocia el riesgo a la nueva estructura del proceso. Se ajusta la definición de controles. Se define la propuesta de acciones de tratamiento 2023.
•	Memorando:</t>
  </si>
  <si>
    <t>Texto</t>
  </si>
  <si>
    <t>María Yennifer Prada</t>
  </si>
  <si>
    <t>Marco Aurelio Gómez</t>
  </si>
  <si>
    <t>Diana Marcela Velazco</t>
  </si>
  <si>
    <t>Ivan Mauricio Durán</t>
  </si>
  <si>
    <t>Maria Camila Reyes</t>
  </si>
  <si>
    <t>Mario Alberto Chacón</t>
  </si>
  <si>
    <t>Johan Sebastián Sáenz</t>
  </si>
  <si>
    <t>Julio Roberto Garzón</t>
  </si>
  <si>
    <t>Carmen Liliana Carrillo</t>
  </si>
  <si>
    <t>Luisa Fernanda Castillo</t>
  </si>
  <si>
    <t>Kelly Mireya Correa</t>
  </si>
  <si>
    <t>Ivan Javier Gómez</t>
  </si>
  <si>
    <t>Heidy Yobanna Moreno Moreno</t>
  </si>
  <si>
    <t>Diana Carolina Cárdenas Clavijo</t>
  </si>
  <si>
    <t>Diego Fernando Peña</t>
  </si>
  <si>
    <t>Maria Camila Barrera</t>
  </si>
  <si>
    <t>Paulo Ernesto Realpe</t>
  </si>
  <si>
    <t>Linda Reales</t>
  </si>
  <si>
    <t>Alvaro Arias Cruz</t>
  </si>
  <si>
    <t>Katina Durán Salcedo</t>
  </si>
  <si>
    <t>EYADP-C006</t>
  </si>
  <si>
    <t>EYADP-C008</t>
  </si>
  <si>
    <t>FI-C017</t>
  </si>
  <si>
    <t>EYADP-C009</t>
  </si>
  <si>
    <t>FI-C018</t>
  </si>
  <si>
    <t>FI-C019</t>
  </si>
  <si>
    <t>EYADP-C010</t>
  </si>
  <si>
    <t>FI-C020</t>
  </si>
  <si>
    <t>FI-C021</t>
  </si>
  <si>
    <t>FI-C022</t>
  </si>
  <si>
    <t>FI-C023</t>
  </si>
  <si>
    <t>FI-C024</t>
  </si>
  <si>
    <t>FI-C025</t>
  </si>
  <si>
    <t>EYADP-C011</t>
  </si>
  <si>
    <t>EYADP-C012</t>
  </si>
  <si>
    <t>FI-C026</t>
  </si>
  <si>
    <t>FI-C027</t>
  </si>
  <si>
    <t>UPYP-C002</t>
  </si>
  <si>
    <t>FI-C028</t>
  </si>
  <si>
    <t>FI-C029</t>
  </si>
  <si>
    <t>Diana Janneth Pérez Calderón</t>
  </si>
  <si>
    <t>María Carolina Cardenas Villamil</t>
  </si>
  <si>
    <t>Jorge Eliecer Gómez</t>
  </si>
  <si>
    <t>Gestor</t>
  </si>
  <si>
    <t>Administrador del riesgo</t>
  </si>
  <si>
    <t>VISTO BUENO METODOLÒGICO</t>
  </si>
  <si>
    <t>Linda Katherine Chingate Velez</t>
  </si>
  <si>
    <t>OPCIÓN DE TRATAMIENTO</t>
  </si>
  <si>
    <t>APROBACIÓN</t>
  </si>
  <si>
    <t>MENSAJE</t>
  </si>
  <si>
    <t>RIESGOS REPORTE ESTADO PROCESOS</t>
  </si>
  <si>
    <t>FUENTE PARA ESTADO PROCESOS</t>
  </si>
  <si>
    <t>Cantidad controles</t>
  </si>
  <si>
    <t>Controles preventivos x riesgo</t>
  </si>
  <si>
    <t>Controles preventivos x proceso</t>
  </si>
  <si>
    <t>Controles detectivos x riesgo</t>
  </si>
  <si>
    <t>Controles detectivos x proceso</t>
  </si>
  <si>
    <t>Controles correctivos x riesgo</t>
  </si>
  <si>
    <t>Total controles por riesgo</t>
  </si>
  <si>
    <t>Controles por proceso</t>
  </si>
  <si>
    <t>Controles documentados preventivos y detectivos por riesgo</t>
  </si>
  <si>
    <t>Controles documentados correctivos por riesgo</t>
  </si>
  <si>
    <t>Controles documentados x proceso</t>
  </si>
  <si>
    <t>Controles aplicación continua preventivos y detectivos por riesgo</t>
  </si>
  <si>
    <t>Controles aplicación continua correctivos por riesgo</t>
  </si>
  <si>
    <t>Controles aplicación continua x proceso</t>
  </si>
  <si>
    <t>Controles con registro preventivos y detectivos por riesgo</t>
  </si>
  <si>
    <t>Controles con registro correctivos por riesgo</t>
  </si>
  <si>
    <t>Redacción estado controles</t>
  </si>
  <si>
    <t>Establecimiento de controles</t>
  </si>
  <si>
    <t>Se actualizó el control asociado al procedimiento 42321000-PR-022 "Liquidación de contrato/convenio"</t>
  </si>
  <si>
    <t>Se actualizaron todos los controles
A todos los controles se les modificó el estado "sin documentar" por "documentado"</t>
  </si>
  <si>
    <t xml:space="preserve">
Establecimiento de controles
Evaluación de controles
</t>
  </si>
  <si>
    <t>Establecimiento de controles
Evaluación de controles</t>
  </si>
  <si>
    <t>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t>
  </si>
  <si>
    <t xml:space="preserve">
Establecimiento de controles
</t>
  </si>
  <si>
    <t>Se ajustaron los controles detectivos y preventivos, acorde con la actualización del procedimiento Seguimiento y medición del servicio a la Ciudadanía (4221000-PR-044) Versión 15</t>
  </si>
  <si>
    <t>EQUPO SIG-MIPG ajustes para pasar a Análisis del riego</t>
  </si>
  <si>
    <t>Controles correctivos x proceso</t>
  </si>
  <si>
    <t>Se ajusta la matriz DOFA.
Se asocia el riesgo a la nueva estructura del proceso.
Se ajusta la definición de controles.
Se define la propuesta de acciones de tratamiento 2023.</t>
  </si>
  <si>
    <t>Enfoque del riesgo</t>
  </si>
  <si>
    <t>Gestionar los Procesos Contractuales
Fase (propósito): Incrementar la capacidad institucional para atender con eficiencia los retos de su misionalidad en el Distrito.</t>
  </si>
  <si>
    <t>Identificación del riesgo</t>
  </si>
  <si>
    <t>Se modificó en la ficha del riesgo, el nombre de la fase (propósito) del proyecto de inversión 7873, a la cual está asociado el riesgo.</t>
  </si>
  <si>
    <t>Se actualizó en los controles No 1 Preventivo) y No 2 (detectivo) el nombre del cargo que autoriza al responsable de la ejecución de cada control, remplazando al el jefe de la dependencia por Subdirector (a) de Gestión Documental; en los controles correctivos No 1, 2,3, se modificó el cargo responsable de ejecutar cada control y adicionalmente en el control correctivo No 1 se actualizó el cargo que autoriza al responsable de ejecutar el control.</t>
  </si>
  <si>
    <t>Establecimiento de controles
Evaluación de controles
Tratamiento del riesgo</t>
  </si>
  <si>
    <t>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</si>
  <si>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En los controles 2 y 3 se determina únicamente el énfasis detectivo, por tanto, se eliminan donde figuran como preventivos. Se ajusta nuevamente el consecutivo de los controles.
Se valora nuevamente el riesgo quedando en zona extrema ante la aplicación de los controles.
La opción de reducir el riesgo continúa</t>
  </si>
  <si>
    <t>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</si>
  <si>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En los controles 3 y 4 se determina únicamente el énfasis detectivo, por tanto, se eliminan donde figuran como preventivos. Se ajusta nuevamente el consecutivo de los controles.
Se valora nuevamente el riesgo quedando en zona extrema ante la aplicación de los controles.
La opción de reducir el riesgo continúa.</t>
  </si>
  <si>
    <t>Se actualizaron los controles preventivos y detectivos del riesgo, de acuerdo con la actualización realizada al procedimiento Manejo de caja menor.</t>
  </si>
  <si>
    <t>Id del riesgo en el Aplicativo DARUMA</t>
  </si>
  <si>
    <t>Código del riesgo en el Aplicativo DARUMA</t>
  </si>
  <si>
    <t>Responsable del riesgo</t>
  </si>
  <si>
    <t>Acciones frente a las características de los controles y la valoración de riesgos</t>
  </si>
  <si>
    <t>Responsable de ejecución (acciones tratamiento)</t>
  </si>
  <si>
    <t>Nombre del plan en el Aplicativo DARUMA</t>
  </si>
  <si>
    <t>Id de la acción en el Aplicativo DARUMA</t>
  </si>
  <si>
    <t>Fecha de inicio (acciones tratamiento)</t>
  </si>
  <si>
    <t>Fecha de terminación (acciones tratamiento)</t>
  </si>
  <si>
    <t>- Jefe de la Oficina de Control Disciplinario Interno
- Jefe de la Oficina de Control Disciplinario Interno</t>
  </si>
  <si>
    <t>- PA230-028</t>
  </si>
  <si>
    <t>- 554
- 555</t>
  </si>
  <si>
    <t>- 30/11/2023
- 31/12/2023</t>
  </si>
  <si>
    <t>- 13/02/2023
- 1/04/2023</t>
  </si>
  <si>
    <t>- Realizar un (1) taller interno de fortalecimiento de la ética del auditor.</t>
  </si>
  <si>
    <t>- Jefe de la Oficina de Control Interno</t>
  </si>
  <si>
    <t>- PA230-008</t>
  </si>
  <si>
    <t>- 527</t>
  </si>
  <si>
    <t>- 1/08/2023</t>
  </si>
  <si>
    <t>- 30/08/2023</t>
  </si>
  <si>
    <t>- Subdirector de Gestión de Patrimonio Documental del Distrito
- Subdirector de Gestión de Patrimonio Documental del Distrito</t>
  </si>
  <si>
    <t>- PA230-007</t>
  </si>
  <si>
    <t>- 1/02/2023
- 1/02/2023</t>
  </si>
  <si>
    <t>- Actualizar el procedimiento Revisión y evaluación de las Tablas de Retención Documental –TRD y Tablas de Valoración Documental –TVD, para su convalidación por parte del Consejo Distrital de Archivos 2215100-PR-293  fortaleciendo las actividades para mitigar el riesgo.</t>
  </si>
  <si>
    <t>- Subdirección del Sistema Distrital de Archivos</t>
  </si>
  <si>
    <t>- PA230-011</t>
  </si>
  <si>
    <t>- 531</t>
  </si>
  <si>
    <t>- 1/02/2023</t>
  </si>
  <si>
    <t>- 31/05/2023</t>
  </si>
  <si>
    <t>- Director de Contratación</t>
  </si>
  <si>
    <t>- 31/12/2023</t>
  </si>
  <si>
    <t>- 31/12/2023
- 31/12/2023</t>
  </si>
  <si>
    <t>- Subdirector(a) de Servicios Administrativos</t>
  </si>
  <si>
    <t>- PA230-016</t>
  </si>
  <si>
    <t>- 536</t>
  </si>
  <si>
    <t>- 15/02/2023</t>
  </si>
  <si>
    <t>- Realizar sensibilización cuatrimestral sobre el manejo y custodia de los documentos conforme a los lineamientos establecidos en el proceso.</t>
  </si>
  <si>
    <t>- Subdirector(a) de Gestión Documental</t>
  </si>
  <si>
    <t>- PA230-027</t>
  </si>
  <si>
    <t>- 549</t>
  </si>
  <si>
    <t>- 1/03/2023</t>
  </si>
  <si>
    <t>- 15/12/2023</t>
  </si>
  <si>
    <t>- Profesional Especializado o Profesional Universitario de la Dirección de Talento Humano autorizado por el(la) Director(a) de Talento Humano.
- Director(a) Técnico(a) de Talento Humano</t>
  </si>
  <si>
    <t>- PA230-032</t>
  </si>
  <si>
    <t>- 559
- 560</t>
  </si>
  <si>
    <t>- 15/02/2023
- 15/02/2023</t>
  </si>
  <si>
    <t>- Realizar trimestralmente la reprogramación del Plan Anual de Caja con el propósito de proyectar los recursos requeridos para el pago de las nóminas de los(as) servidores(as) de la Entidad.</t>
  </si>
  <si>
    <t>- Profesional Especializado o Profesional Universitario de Talento Humano</t>
  </si>
  <si>
    <t>- PA230-033</t>
  </si>
  <si>
    <t>- 561</t>
  </si>
  <si>
    <t>- Definir cronograma 2023 para la realización de la  verificación de la completitud e idoneidad de los productos contenidos en los botiquines de las sedes de la Secretaría General de la Alcaldía Mayor de Bogotá, D.C.</t>
  </si>
  <si>
    <t>- Profesional Universitario de Talento Humano autorizado por el(la) Director(a) Técnico(a) de Talento Humano</t>
  </si>
  <si>
    <t>- PA230-034</t>
  </si>
  <si>
    <t>- 562</t>
  </si>
  <si>
    <t>- 28/02/2023</t>
  </si>
  <si>
    <t>- Realizar un análisis de la ejecución del trámite relacionado con  la gestión de pagos, con el propósito de  encontrar duplicidades con la gestión contable y así poder optimizar su ejecución</t>
  </si>
  <si>
    <t>- Subdirector Financiero</t>
  </si>
  <si>
    <t>- PA230-013</t>
  </si>
  <si>
    <t>- 533</t>
  </si>
  <si>
    <t>- 30/04/2023</t>
  </si>
  <si>
    <t>- Realizar un análisis de la ejecución del trámite relacionado con  la gestión de pagos, con el propósito de  encontrar duplicidades con la gestión de pagos y así poder optimizar su ejecución</t>
  </si>
  <si>
    <t>- 534</t>
  </si>
  <si>
    <t>- PA230-014</t>
  </si>
  <si>
    <t>-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durante el Comité de Conciliación el estudio, evaluación y análisis de las conciliaciones, procesos y laudos arbitrales que fueron de conocimiento de dicho Comité.</t>
  </si>
  <si>
    <t>- Jefe de Oficina Jurídica
- Comité de Conciliación</t>
  </si>
  <si>
    <t>- 528
- 529</t>
  </si>
  <si>
    <t>- PA230-009</t>
  </si>
  <si>
    <t>- 1/03/2023
- 15/02/2023</t>
  </si>
  <si>
    <t>- 28/04/2023
- 31/12/2023</t>
  </si>
  <si>
    <t>- Sensibilizar a los servidores de la Dirección del Sistema Distrital de Servicio a la Ciudadanía sobre los valores de integridad y el Código Disciplinario Único.</t>
  </si>
  <si>
    <t>- Gestores de transparencia e integridad de la Dirección del Sistema Distrital de Servicio a la Ciudadana</t>
  </si>
  <si>
    <t>- PA230-010</t>
  </si>
  <si>
    <t>- 530</t>
  </si>
  <si>
    <t>- Sensibilizar a los servidores de la DDCS sobre los valores de integridad, con relación al servicio a la ciudadanía.</t>
  </si>
  <si>
    <t>- Gestor de integridad de la Dirección Distrital de Calidad del Servicio</t>
  </si>
  <si>
    <t>- PA230-012</t>
  </si>
  <si>
    <t>- 532</t>
  </si>
  <si>
    <t>- 31/10/2023</t>
  </si>
  <si>
    <t>- Profesionales responsables de riesgos de la ACDTIC y Gestor de integridad</t>
  </si>
  <si>
    <t>- PA230-015</t>
  </si>
  <si>
    <t>- 535</t>
  </si>
  <si>
    <t>- 1/04/2023</t>
  </si>
  <si>
    <t>- Director de Reparación Integral</t>
  </si>
  <si>
    <t>- PA230-023</t>
  </si>
  <si>
    <t>- 545</t>
  </si>
  <si>
    <t>- 31/03/2023</t>
  </si>
  <si>
    <t>- Desarrollar dos (2) jornadas de socializaciones y/o talleres con los enlaces contractuales de cada dependencia sobre la estructuración de estudios y documentos previos así como lo referido al análisis del sector y estudios de mercado en el proceso de contratación.</t>
  </si>
  <si>
    <t>- PA230-017</t>
  </si>
  <si>
    <t>- 537</t>
  </si>
  <si>
    <t>-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t>
  </si>
  <si>
    <t>- PA230-018</t>
  </si>
  <si>
    <t>- 30/06/2023</t>
  </si>
  <si>
    <t>- Programar y ejecutar socializaciones de las actividades más relevantes con respecto al correcto manejo de los inventarios según procedimientos internos.</t>
  </si>
  <si>
    <t>- PA230-024</t>
  </si>
  <si>
    <t>- Profesional Especializado</t>
  </si>
  <si>
    <t>- 546</t>
  </si>
  <si>
    <t>-Director de Contratación</t>
  </si>
  <si>
    <t>- 538</t>
  </si>
  <si>
    <t>- 525
- 526</t>
  </si>
  <si>
    <t>Componente</t>
  </si>
  <si>
    <t>Riesgo</t>
  </si>
  <si>
    <t>Cambio realizado</t>
  </si>
  <si>
    <t>Justificación del cambio</t>
  </si>
  <si>
    <t>PLAN DE ACCIÓN</t>
  </si>
  <si>
    <t>Fecha (control de cambios)</t>
  </si>
  <si>
    <t>Posibilidad de afectación reputacional por hallazgos de entes de control internos o externos, debido a incumplimiento de compromisos en la ejecución de las jornadas de cualificación a los servidores públicos</t>
  </si>
  <si>
    <t>Eliminación del riesgo del Mapa de riesgos de Gobierno Abierto y Relacionamiento con la Ciudadanía</t>
  </si>
  <si>
    <t>Solicitud de eliminación realizada y aprobada por la Subsecretaría de Servicio a la Ciudadanía a través del Aplicativo DARUMA</t>
  </si>
  <si>
    <t>Fecha inicio de corte plan de acción</t>
  </si>
  <si>
    <t>Fecha fin de corte plan de acción</t>
  </si>
  <si>
    <t>-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</si>
  <si>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- 31/12/2023
- 30/11/2023</t>
  </si>
  <si>
    <t>- Actualizar el procedimiento 4233100-PR-382  "Manejo de la Caja Menor", respecto al  fortalecimiento de los puntos de control.</t>
  </si>
  <si>
    <t>-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t>
  </si>
  <si>
    <t>- Sensibilizar cuatrimestralmente al equipo de la Alta Consejería Distrital de TIC sobre los valores de integridad.</t>
  </si>
  <si>
    <t>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t>
  </si>
  <si>
    <t>Versión (fecha del mapa de riesgos institucional)</t>
  </si>
  <si>
    <t>- Actualizar el procedimiento Consulta de los Fondos Documentales Custodiados por el Archivo de Bogotá 2215100-PR-082 fortaleciendo las actividades para mitigar el riesgo.
- Actualizar el procedimiento Gestión de las solicitudes internas de documentos históricos 4213200-PR-375 fortaleciendo las actividades para mitigar el riesgo.</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</si>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</sst>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auto="1"/>
      </left>
      <right style="medium">
        <color auto="1"/>
      </right>
      <top style="thin">
        <color auto="1"/>
      </top>
      <bottom style="thin">
        <color auto="1"/>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
      <left style="thin">
        <color indexed="64"/>
      </left>
      <right style="thin">
        <color indexed="64"/>
      </right>
      <top style="dashed">
        <color indexed="64"/>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62">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3" fillId="22" borderId="23" xfId="0" applyFont="1" applyFill="1" applyBorder="1" applyAlignment="1" applyProtection="1">
      <alignment horizontal="center" vertical="center" wrapText="1"/>
      <protection hidden="1"/>
    </xf>
    <xf numFmtId="0" fontId="13" fillId="25" borderId="22" xfId="0" applyFont="1" applyFill="1" applyBorder="1" applyAlignment="1" applyProtection="1">
      <alignment horizontal="center" vertical="center" wrapText="1"/>
      <protection hidden="1"/>
    </xf>
    <xf numFmtId="0" fontId="13" fillId="25" borderId="20" xfId="0" applyFont="1" applyFill="1" applyBorder="1" applyAlignment="1" applyProtection="1">
      <alignment horizontal="center" vertical="center" wrapText="1"/>
      <protection hidden="1"/>
    </xf>
    <xf numFmtId="0" fontId="13" fillId="22"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Border="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2" fillId="0" borderId="21" xfId="0" applyFont="1" applyBorder="1" applyAlignment="1" applyProtection="1">
      <alignment wrapText="1"/>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Border="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0" fontId="2" fillId="0" borderId="5" xfId="0" applyFont="1" applyBorder="1" applyAlignment="1" applyProtection="1">
      <alignment wrapText="1"/>
      <protection hidden="1"/>
    </xf>
    <xf numFmtId="0" fontId="2" fillId="0" borderId="24"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0" fillId="7" borderId="4" xfId="0" applyFill="1" applyBorder="1" applyAlignment="1" applyProtection="1">
      <alignment horizontal="justify" vertical="center" wrapText="1"/>
      <protection hidden="1"/>
    </xf>
    <xf numFmtId="0" fontId="0" fillId="0" borderId="0" xfId="0" applyAlignment="1">
      <alignment horizontal="center" vertical="center"/>
    </xf>
    <xf numFmtId="0" fontId="1" fillId="0" borderId="15" xfId="0" applyFont="1" applyFill="1" applyBorder="1" applyAlignment="1">
      <alignment horizontal="center" vertical="center"/>
    </xf>
    <xf numFmtId="0" fontId="15" fillId="12" borderId="0" xfId="0" applyFont="1" applyFill="1" applyAlignment="1">
      <alignment horizontal="left" vertical="center"/>
    </xf>
    <xf numFmtId="0" fontId="0" fillId="0" borderId="0" xfId="0" applyFill="1"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5" xfId="0" applyFill="1" applyBorder="1" applyAlignment="1">
      <alignment horizontal="left" vertical="center"/>
    </xf>
    <xf numFmtId="0" fontId="1" fillId="0" borderId="5" xfId="0" applyFont="1" applyFill="1" applyBorder="1" applyAlignment="1">
      <alignment horizontal="center" vertical="center"/>
    </xf>
    <xf numFmtId="0" fontId="2" fillId="0" borderId="0" xfId="0" applyFont="1" applyFill="1" applyAlignment="1" applyProtection="1">
      <alignment wrapText="1"/>
      <protection hidden="1"/>
    </xf>
    <xf numFmtId="0" fontId="8" fillId="0" borderId="0" xfId="0" applyFont="1" applyFill="1" applyAlignment="1">
      <alignment horizontal="center" vertical="center"/>
    </xf>
    <xf numFmtId="0" fontId="2" fillId="0" borderId="25" xfId="0" applyFont="1" applyBorder="1" applyAlignment="1" applyProtection="1">
      <alignment horizontal="justify" vertical="center" wrapText="1"/>
      <protection hidden="1"/>
    </xf>
    <xf numFmtId="0" fontId="0" fillId="0" borderId="6" xfId="0" pivotButton="1" applyBorder="1" applyAlignment="1" applyProtection="1">
      <alignment horizontal="center" vertical="center" wrapText="1"/>
      <protection hidden="1"/>
    </xf>
    <xf numFmtId="0" fontId="0" fillId="0" borderId="12" xfId="0" applyNumberFormat="1" applyBorder="1" applyAlignment="1" applyProtection="1">
      <alignment horizontal="center" vertical="center" wrapText="1"/>
      <protection hidden="1"/>
    </xf>
    <xf numFmtId="0" fontId="0" fillId="0" borderId="27" xfId="0" applyNumberFormat="1" applyBorder="1" applyAlignment="1" applyProtection="1">
      <alignment horizontal="center" vertical="center" wrapText="1"/>
      <protection hidden="1"/>
    </xf>
    <xf numFmtId="0" fontId="0" fillId="0" borderId="4" xfId="0" applyBorder="1" applyAlignment="1" applyProtection="1">
      <alignment horizontal="left" wrapText="1"/>
      <protection hidden="1"/>
    </xf>
    <xf numFmtId="0" fontId="0" fillId="0" borderId="26" xfId="0" applyNumberFormat="1" applyBorder="1" applyAlignment="1" applyProtection="1">
      <alignment horizontal="center" vertical="center" wrapText="1"/>
      <protection hidden="1"/>
    </xf>
    <xf numFmtId="0" fontId="0" fillId="0" borderId="11" xfId="0" applyNumberFormat="1" applyBorder="1" applyAlignment="1" applyProtection="1">
      <alignment horizontal="center" vertical="center" wrapText="1"/>
      <protection hidden="1"/>
    </xf>
    <xf numFmtId="0" fontId="0" fillId="0" borderId="17" xfId="0" applyBorder="1" applyAlignment="1" applyProtection="1">
      <alignment horizontal="left" vertical="center" wrapText="1"/>
      <protection hidden="1"/>
    </xf>
    <xf numFmtId="0" fontId="0" fillId="0" borderId="28" xfId="0" applyBorder="1" applyAlignment="1" applyProtection="1">
      <alignment horizontal="left" vertical="center" wrapText="1"/>
      <protection hidden="1"/>
    </xf>
    <xf numFmtId="0" fontId="0" fillId="0" borderId="5" xfId="0" pivotButton="1" applyBorder="1" applyAlignment="1" applyProtection="1">
      <alignment vertical="center" wrapText="1"/>
      <protection hidden="1"/>
    </xf>
    <xf numFmtId="0" fontId="0" fillId="0" borderId="7" xfId="0" applyBorder="1" applyAlignment="1" applyProtection="1">
      <alignment vertical="center" wrapText="1"/>
      <protection hidden="1"/>
    </xf>
    <xf numFmtId="0" fontId="22" fillId="0" borderId="4" xfId="0" applyFont="1" applyBorder="1" applyAlignment="1" applyProtection="1">
      <alignment horizontal="center" vertical="center" wrapText="1"/>
      <protection hidden="1"/>
    </xf>
    <xf numFmtId="0" fontId="13" fillId="22" borderId="11" xfId="0" applyFont="1" applyFill="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22" fillId="0" borderId="4" xfId="0" applyFont="1" applyBorder="1" applyAlignment="1" applyProtection="1">
      <alignment vertical="center" wrapText="1"/>
      <protection hidden="1"/>
    </xf>
    <xf numFmtId="0" fontId="4" fillId="0" borderId="4" xfId="0" applyFont="1" applyBorder="1" applyAlignment="1" applyProtection="1">
      <alignment horizontal="center" vertical="center" wrapText="1"/>
      <protection hidden="1"/>
    </xf>
    <xf numFmtId="0" fontId="10" fillId="0" borderId="0" xfId="0" applyFont="1" applyBorder="1" applyAlignment="1" applyProtection="1">
      <alignment vertical="center" wrapText="1"/>
      <protection hidden="1"/>
    </xf>
    <xf numFmtId="0" fontId="11" fillId="0" borderId="13" xfId="1" applyFill="1" applyBorder="1" applyAlignment="1" applyProtection="1">
      <alignment horizontal="center" vertical="center" wrapText="1"/>
      <protection hidden="1"/>
    </xf>
    <xf numFmtId="0" fontId="0" fillId="0" borderId="4" xfId="0" pivotButton="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3" xfId="0" applyNumberFormat="1" applyBorder="1" applyAlignment="1" applyProtection="1">
      <alignment horizontal="center" wrapText="1"/>
      <protection hidden="1"/>
    </xf>
    <xf numFmtId="0" fontId="0" fillId="0" borderId="14" xfId="0" applyNumberFormat="1" applyBorder="1" applyAlignment="1" applyProtection="1">
      <alignment horizontal="center" wrapText="1"/>
      <protection hidden="1"/>
    </xf>
    <xf numFmtId="0" fontId="10" fillId="0" borderId="4" xfId="0" applyFont="1" applyFill="1" applyBorder="1" applyAlignment="1" applyProtection="1">
      <alignment horizontal="justify" vertical="center" wrapText="1"/>
      <protection hidden="1"/>
    </xf>
    <xf numFmtId="164" fontId="10" fillId="0" borderId="14" xfId="0" applyNumberFormat="1"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23" xfId="0" applyFont="1" applyFill="1" applyBorder="1" applyAlignment="1" applyProtection="1">
      <alignment horizontal="justify" vertical="center" wrapText="1"/>
      <protection hidden="1"/>
    </xf>
    <xf numFmtId="164" fontId="10" fillId="0" borderId="4" xfId="0" applyNumberFormat="1" applyFont="1" applyFill="1" applyBorder="1" applyAlignment="1" applyProtection="1">
      <alignment horizontal="justify" vertical="center" wrapText="1"/>
      <protection hidden="1"/>
    </xf>
    <xf numFmtId="0" fontId="10" fillId="0" borderId="22" xfId="0" applyFont="1" applyFill="1" applyBorder="1" applyAlignment="1" applyProtection="1">
      <alignment horizontal="justify" vertical="center" wrapText="1"/>
      <protection hidden="1"/>
    </xf>
    <xf numFmtId="0" fontId="10" fillId="0" borderId="14" xfId="0" applyFont="1" applyFill="1" applyBorder="1" applyAlignment="1" applyProtection="1">
      <alignment horizontal="justify" vertical="center" wrapText="1"/>
      <protection hidden="1"/>
    </xf>
    <xf numFmtId="0" fontId="10" fillId="0" borderId="20" xfId="0" applyFont="1" applyFill="1" applyBorder="1" applyAlignment="1" applyProtection="1">
      <alignment horizontal="justify" vertical="center" wrapText="1"/>
      <protection hidden="1"/>
    </xf>
    <xf numFmtId="0" fontId="0" fillId="0" borderId="16" xfId="0" applyBorder="1" applyAlignment="1" applyProtection="1">
      <alignment horizontal="left" vertical="center" wrapText="1"/>
      <protection hidden="1"/>
    </xf>
    <xf numFmtId="0" fontId="0" fillId="0" borderId="15"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3" xfId="0" pivotButton="1" applyBorder="1" applyAlignment="1" applyProtection="1">
      <alignment vertical="center" wrapText="1"/>
      <protection hidden="1"/>
    </xf>
    <xf numFmtId="0" fontId="0" fillId="0" borderId="17" xfId="0" pivotButton="1" applyBorder="1" applyAlignment="1" applyProtection="1">
      <alignment horizontal="center" vertical="center" wrapText="1"/>
      <protection hidden="1"/>
    </xf>
    <xf numFmtId="165" fontId="22" fillId="0" borderId="4" xfId="0" applyNumberFormat="1" applyFont="1" applyBorder="1" applyAlignment="1" applyProtection="1">
      <alignment vertical="center" wrapText="1"/>
      <protection hidden="1"/>
    </xf>
    <xf numFmtId="164" fontId="22" fillId="0" borderId="4" xfId="0" applyNumberFormat="1" applyFont="1" applyBorder="1" applyAlignment="1" applyProtection="1">
      <alignment horizontal="center" vertical="center" wrapText="1"/>
      <protection hidden="1"/>
    </xf>
    <xf numFmtId="165" fontId="22" fillId="0" borderId="4" xfId="0" applyNumberFormat="1" applyFont="1" applyBorder="1" applyAlignment="1" applyProtection="1">
      <alignment horizontal="center" vertical="center" wrapText="1"/>
      <protection hidden="1"/>
    </xf>
    <xf numFmtId="0" fontId="13" fillId="0" borderId="0" xfId="0" applyFont="1" applyAlignment="1" applyProtection="1">
      <alignment horizontal="centerContinuous" wrapText="1"/>
      <protection hidden="1"/>
    </xf>
    <xf numFmtId="165" fontId="22" fillId="0" borderId="0" xfId="0" applyNumberFormat="1" applyFont="1" applyBorder="1" applyAlignment="1" applyProtection="1">
      <alignment vertical="center" wrapText="1"/>
      <protection hidden="1"/>
    </xf>
    <xf numFmtId="165" fontId="22" fillId="0" borderId="11" xfId="0" applyNumberFormat="1" applyFont="1" applyBorder="1" applyAlignment="1" applyProtection="1">
      <alignment vertical="center" wrapText="1"/>
      <protection hidden="1"/>
    </xf>
    <xf numFmtId="0" fontId="10" fillId="0" borderId="4"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textRotation="90" wrapText="1"/>
      <protection hidden="1"/>
    </xf>
    <xf numFmtId="9" fontId="10" fillId="0" borderId="4" xfId="0" applyNumberFormat="1" applyFont="1" applyFill="1" applyBorder="1" applyAlignment="1" applyProtection="1">
      <alignment horizontal="center" vertical="center" textRotation="90" wrapText="1"/>
      <protection hidden="1"/>
    </xf>
    <xf numFmtId="0" fontId="10" fillId="0" borderId="4" xfId="0" quotePrefix="1" applyFont="1" applyFill="1" applyBorder="1" applyAlignment="1" applyProtection="1">
      <alignment horizontal="justify" vertical="center" wrapText="1"/>
      <protection hidden="1"/>
    </xf>
    <xf numFmtId="166" fontId="10" fillId="0" borderId="4" xfId="0" applyNumberFormat="1" applyFont="1" applyFill="1" applyBorder="1" applyAlignment="1" applyProtection="1">
      <alignment horizontal="center" vertical="center" wrapText="1"/>
      <protection hidden="1"/>
    </xf>
    <xf numFmtId="14" fontId="10" fillId="0" borderId="4" xfId="0" quotePrefix="1" applyNumberFormat="1" applyFont="1" applyFill="1" applyBorder="1" applyAlignment="1" applyProtection="1">
      <alignment horizontal="justify" vertical="center" wrapText="1"/>
      <protection hidden="1"/>
    </xf>
    <xf numFmtId="0" fontId="0" fillId="0" borderId="4" xfId="0" applyBorder="1" applyAlignment="1" applyProtection="1">
      <alignment vertical="center" wrapText="1"/>
      <protection hidden="1"/>
    </xf>
    <xf numFmtId="0" fontId="22" fillId="0" borderId="4" xfId="0" applyFont="1" applyBorder="1" applyAlignment="1" applyProtection="1">
      <alignment horizontal="justify" vertical="center" wrapText="1"/>
      <protection hidden="1"/>
    </xf>
    <xf numFmtId="0" fontId="2" fillId="0" borderId="0" xfId="0" applyFont="1" applyAlignment="1" applyProtection="1">
      <alignment wrapText="1"/>
      <protection hidden="1"/>
    </xf>
    <xf numFmtId="0" fontId="13" fillId="0" borderId="4"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31" xfId="0" applyFont="1" applyBorder="1" applyAlignment="1" applyProtection="1">
      <alignment horizontal="center" vertical="center" wrapText="1"/>
      <protection hidden="1"/>
    </xf>
    <xf numFmtId="0" fontId="23" fillId="0" borderId="32" xfId="0" applyFont="1" applyBorder="1" applyAlignment="1" applyProtection="1">
      <alignment horizontal="center" vertical="center" wrapText="1"/>
      <protection hidden="1"/>
    </xf>
  </cellXfs>
  <cellStyles count="4">
    <cellStyle name="Hipervínculo" xfId="1" builtinId="8"/>
    <cellStyle name="Normal" xfId="0" builtinId="0"/>
    <cellStyle name="Normal 2" xfId="2" xr:uid="{00000000-0005-0000-0000-000002000000}"/>
    <cellStyle name="Porcentaje" xfId="3" builtinId="5"/>
  </cellStyles>
  <dxfs count="128">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top style="dashed">
          <color indexed="64"/>
        </top>
      </border>
    </dxf>
    <dxf>
      <border>
        <top style="dashed">
          <color indexed="64"/>
        </top>
      </border>
    </dxf>
    <dxf>
      <border>
        <top style="dashed">
          <color indexed="64"/>
        </top>
      </border>
    </dxf>
    <dxf>
      <border>
        <left style="dashed">
          <color indexed="64"/>
        </left>
        <right style="dashed">
          <color indexed="64"/>
        </right>
        <top style="dashed">
          <color indexed="64"/>
        </top>
        <vertical style="dashed">
          <color indexed="64"/>
        </vertical>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alignment vertical="center"/>
    </dxf>
    <dxf>
      <alignment vertic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vertical="center"/>
    </dxf>
    <dxf>
      <alignment vertical="center"/>
    </dxf>
    <dxf>
      <border>
        <left style="dashed">
          <color auto="1"/>
        </left>
      </border>
    </dxf>
    <dxf>
      <border>
        <left style="dashed">
          <color auto="1"/>
        </left>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alignment vertical="center"/>
    </dxf>
    <dxf>
      <alignment vertical="center"/>
    </dxf>
    <dxf>
      <alignment horizontal="center"/>
    </dxf>
    <dxf>
      <alignment vertical="center"/>
    </dxf>
    <dxf>
      <alignment horizontal="center"/>
    </dxf>
    <dxf>
      <border>
        <right/>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border>
        <left style="dashed">
          <color auto="1"/>
        </left>
      </border>
    </dxf>
    <dxf>
      <border>
        <bottom style="dashed">
          <color auto="1"/>
        </bottom>
      </border>
    </dxf>
    <dxf>
      <border>
        <bottom style="dashed">
          <color auto="1"/>
        </bottom>
      </border>
    </dxf>
    <dxf>
      <border>
        <bottom style="dashed">
          <color auto="1"/>
        </bottom>
      </border>
    </dxf>
    <dxf>
      <border>
        <left style="dashed">
          <color auto="1"/>
        </left>
      </border>
    </dxf>
    <dxf>
      <border>
        <left style="dashed">
          <color auto="1"/>
        </left>
        <right style="dashed">
          <color auto="1"/>
        </right>
      </border>
    </dxf>
    <dxf>
      <border>
        <left style="dashed">
          <color auto="1"/>
        </left>
        <right style="dashed">
          <color auto="1"/>
        </right>
      </border>
    </dxf>
    <dxf>
      <border>
        <left style="dashed">
          <color auto="1"/>
        </left>
      </border>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[Mapa_de_Riesgos_Institucional_Corrupción_2023-06-30_SC.xlsx]Procesos_riesgos!TablaDinámica3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pivotFmt>
      <c:pivotFmt>
        <c:idx val="7"/>
      </c:pivotFmt>
    </c:pivotFmts>
    <c:plotArea>
      <c:layout/>
      <c:barChart>
        <c:barDir val="bar"/>
        <c:grouping val="clustered"/>
        <c:varyColors val="0"/>
        <c:ser>
          <c:idx val="0"/>
          <c:order val="0"/>
          <c:tx>
            <c:strRef>
              <c:f>Procesos_riesgos!$B$4:$B$5</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Procesos_riesgos!$A$6:$A$17</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Procesos_riesgos!$B$6:$B$17</c:f>
              <c:numCache>
                <c:formatCode>General</c:formatCode>
                <c:ptCount val="11"/>
                <c:pt idx="0">
                  <c:v>1</c:v>
                </c:pt>
                <c:pt idx="1">
                  <c:v>1</c:v>
                </c:pt>
                <c:pt idx="2">
                  <c:v>2</c:v>
                </c:pt>
                <c:pt idx="3">
                  <c:v>2</c:v>
                </c:pt>
                <c:pt idx="4">
                  <c:v>1</c:v>
                </c:pt>
                <c:pt idx="5">
                  <c:v>2</c:v>
                </c:pt>
                <c:pt idx="6">
                  <c:v>2</c:v>
                </c:pt>
                <c:pt idx="7">
                  <c:v>2</c:v>
                </c:pt>
                <c:pt idx="8">
                  <c:v>3</c:v>
                </c:pt>
                <c:pt idx="9">
                  <c:v>3</c:v>
                </c:pt>
                <c:pt idx="10">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75"/>
        <c:overlap val="40"/>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2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[Mapa_de_Riesgos_Institucional_Corrupción_2023-06-30_SC.xlsx]Procesos_riesgos!TablaDinámica1</c:name>
    <c:fmtId val="3"/>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r>
              <a:rPr lang="en-US" sz="1400" b="0" i="0" baseline="0">
                <a:solidFill>
                  <a:schemeClr val="tx1"/>
                </a:solidFill>
                <a:effectLst/>
              </a:rPr>
              <a:t>NÚMERO DE RIESGOS POR DEPENDENCIA</a:t>
            </a:r>
            <a:endParaRPr lang="es-CO"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pivotFmt>
    </c:pivotFmts>
    <c:plotArea>
      <c:layout/>
      <c:barChart>
        <c:barDir val="bar"/>
        <c:grouping val="clustered"/>
        <c:varyColors val="0"/>
        <c:ser>
          <c:idx val="0"/>
          <c:order val="0"/>
          <c:tx>
            <c:strRef>
              <c:f>Procesos_riesgos!$B$30:$B$31</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Procesos_riesgos!$A$32:$A$44</c:f>
              <c:strCache>
                <c:ptCount val="12"/>
                <c:pt idx="0">
                  <c:v>Dirección de Contratación</c:v>
                </c:pt>
                <c:pt idx="1">
                  <c:v>Dirección de Talento Humano</c:v>
                </c:pt>
                <c:pt idx="2">
                  <c:v>Dirección Distrital de Archivo de Bogotá</c:v>
                </c:pt>
                <c:pt idx="3">
                  <c:v>Oficina Alta Consejería de Paz, Víctimas y Reconciliación</c:v>
                </c:pt>
                <c:pt idx="4">
                  <c:v>Oficina Alta Consejería Distrital de Tecnologías de la Información y las Comunicaciones</c:v>
                </c:pt>
                <c:pt idx="5">
                  <c:v>Oficina de Control Disciplinario Interno / Oficina Jurídica</c:v>
                </c:pt>
                <c:pt idx="6">
                  <c:v>Oficina de Control Interno</c:v>
                </c:pt>
                <c:pt idx="7">
                  <c:v>Oficina Jurídica</c:v>
                </c:pt>
                <c:pt idx="8">
                  <c:v>Subdirección de Gestión Documental</c:v>
                </c:pt>
                <c:pt idx="9">
                  <c:v>Subdirección de Servicios Administrativos</c:v>
                </c:pt>
                <c:pt idx="10">
                  <c:v>Subdirección Financiera</c:v>
                </c:pt>
                <c:pt idx="11">
                  <c:v>Subsecretaría de Servicio a la Ciudadanía</c:v>
                </c:pt>
              </c:strCache>
            </c:strRef>
          </c:cat>
          <c:val>
            <c:numRef>
              <c:f>Procesos_riesgos!$B$32:$B$44</c:f>
              <c:numCache>
                <c:formatCode>General</c:formatCode>
                <c:ptCount val="12"/>
                <c:pt idx="0">
                  <c:v>2</c:v>
                </c:pt>
                <c:pt idx="1">
                  <c:v>3</c:v>
                </c:pt>
                <c:pt idx="2">
                  <c:v>2</c:v>
                </c:pt>
                <c:pt idx="3">
                  <c:v>1</c:v>
                </c:pt>
                <c:pt idx="4">
                  <c:v>1</c:v>
                </c:pt>
                <c:pt idx="5">
                  <c:v>1</c:v>
                </c:pt>
                <c:pt idx="6">
                  <c:v>1</c:v>
                </c:pt>
                <c:pt idx="7">
                  <c:v>1</c:v>
                </c:pt>
                <c:pt idx="8">
                  <c:v>1</c:v>
                </c:pt>
                <c:pt idx="9">
                  <c:v>3</c:v>
                </c:pt>
                <c:pt idx="10">
                  <c:v>2</c:v>
                </c:pt>
                <c:pt idx="11">
                  <c:v>2</c:v>
                </c:pt>
              </c:numCache>
            </c:numRef>
          </c:val>
          <c:extLst>
            <c:ext xmlns:c16="http://schemas.microsoft.com/office/drawing/2014/chart" uri="{C3380CC4-5D6E-409C-BE32-E72D297353CC}">
              <c16:uniqueId val="{00000000-6228-45A0-B13A-661E8AC2DA80}"/>
            </c:ext>
          </c:extLst>
        </c:ser>
        <c:dLbls>
          <c:showLegendKey val="0"/>
          <c:showVal val="0"/>
          <c:showCatName val="0"/>
          <c:showSerName val="0"/>
          <c:showPercent val="0"/>
          <c:showBubbleSize val="0"/>
        </c:dLbls>
        <c:gapWidth val="150"/>
        <c:axId val="2064777167"/>
        <c:axId val="2064779663"/>
      </c:barChart>
      <c:catAx>
        <c:axId val="2064777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9663"/>
        <c:crosses val="autoZero"/>
        <c:auto val="1"/>
        <c:lblAlgn val="ctr"/>
        <c:lblOffset val="100"/>
        <c:noMultiLvlLbl val="0"/>
      </c:catAx>
      <c:valAx>
        <c:axId val="20647796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7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1128663</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0</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346059</xdr:colOff>
      <xdr:row>2</xdr:row>
      <xdr:rowOff>100573</xdr:rowOff>
    </xdr:from>
    <xdr:to>
      <xdr:col>8</xdr:col>
      <xdr:colOff>2898759</xdr:colOff>
      <xdr:row>24</xdr:row>
      <xdr:rowOff>143436</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393988</xdr:colOff>
      <xdr:row>28</xdr:row>
      <xdr:rowOff>147205</xdr:rowOff>
    </xdr:from>
    <xdr:to>
      <xdr:col>8</xdr:col>
      <xdr:colOff>2931104</xdr:colOff>
      <xdr:row>51</xdr:row>
      <xdr:rowOff>805</xdr:rowOff>
    </xdr:to>
    <xdr:graphicFrame macro="">
      <xdr:nvGraphicFramePr>
        <xdr:cNvPr id="2" name="Gráfico 1">
          <a:extLst>
            <a:ext uri="{FF2B5EF4-FFF2-40B4-BE49-F238E27FC236}">
              <a16:creationId xmlns:a16="http://schemas.microsoft.com/office/drawing/2014/main" id="{7B1DB17A-D5E3-439A-8F5B-66B862DFE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119.689508796298" createdVersion="6" refreshedVersion="7" minRefreshableVersion="3" recordCount="20" xr:uid="{00000000-000A-0000-FFFF-FFFF00000000}">
  <cacheSource type="worksheet">
    <worksheetSource ref="A11:BZ31" sheet="Mapa_riesgos"/>
  </cacheSource>
  <cacheFields count="102">
    <cacheField name="Proceso / Proyecto de inversión" numFmtId="0">
      <sharedItems count="33">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Gestión del Conocimiento" u="1"/>
        <s v="7868 Desarrollo Institucional para una Gestión Pública Eficiente" u="1"/>
        <s v="Internacionalización de Bogotá" u="1"/>
        <s v="Fortalecimiento Institucional"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Alianzas e Internacionalización de Bogotá" u="1"/>
        <s v="Gestión de Seguridad y Salud en el Trabajo" u="1"/>
        <s v="Gestión Estratégica de Comunicación e Información"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ontainsSemiMixedTypes="0" containsString="0" containsNumber="1" containsInteger="1" minValue="113" maxValue="197"/>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2.6138246399999999E-3" maxValue="0.11759999999999998"/>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3-04-20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3-05-18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3-06-27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3-06-27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17T00:00:00"/>
    </cacheField>
    <cacheField name="Aspecto(s) que cambiaron11" numFmtId="0">
      <sharedItems/>
    </cacheField>
    <cacheField name="Descripción de los cambios efectuados11" numFmtId="0">
      <sharedItems longText="1"/>
    </cacheField>
    <cacheField name="Fecha de cambio12" numFmtId="164">
      <sharedItems containsDate="1" containsMixedTypes="1" minDate="2023-04-26T00:00:00" maxDate="2023-06-01T00:00:00"/>
    </cacheField>
    <cacheField name="Aspecto(s) que cambiaron12" numFmtId="0">
      <sharedItems/>
    </cacheField>
    <cacheField name="Descripción de los cambios efectuados12"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5119.689744097224" createdVersion="7" refreshedVersion="7" minRefreshableVersion="3" recordCount="20" xr:uid="{00000000-000A-0000-FFFF-FFFF01000000}">
  <cacheSource type="worksheet">
    <worksheetSource ref="A11:CA31" sheet="Mapa_riesgos"/>
  </cacheSource>
  <cacheFields count="103">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ontainsSemiMixedTypes="0" containsString="0" containsNumber="1" containsInteger="1" minValue="113" maxValue="197"/>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ount="19">
        <s v="Oficina de Control Disciplinario Interno / Oficina Jurídica"/>
        <s v="Oficina de Control Interno"/>
        <s v="Dirección Distrital de Archivo de Bogotá"/>
        <s v="Dirección de Contratación"/>
        <s v="Subdirección de Servicios Administrativos"/>
        <s v="Subdirección de Gestión Documental"/>
        <s v="Dirección de Talento Humano"/>
        <s v="Subdirección Financiera"/>
        <s v="Oficina Jurídica"/>
        <s v="Subsecretaría de Servicio a la Ciudadanía"/>
        <s v="Oficina Alta Consejería Distrital de Tecnologías de la Información y las Comunicaciones"/>
        <s v="Oficina Alta Consejería de Paz, Víctimas y Reconciliación"/>
        <s v="Oficina Asesora de Planeación" u="1"/>
        <s v="Oficina Consejería de Comunicaciones" u="1"/>
        <s v="Subdirección de Imprenta Distrital" u="1"/>
        <s v="Dirección Distrital de Desarrollo Institucional" u="1"/>
        <s v="Dirección Distrital de Relaciones Internacionales" u="1"/>
        <s v="Subsecretaría Distrital de Fortalecimiento Institucional" u="1"/>
        <s v="Oficina de Tecnologías de la Información y las Comunicaciones" u="1"/>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2.6138246399999999E-3" maxValue="0.11759999999999998"/>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3-04-20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3-05-18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3-06-27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3-06-27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17T00:00:00"/>
    </cacheField>
    <cacheField name="Aspecto(s) que cambiaron11" numFmtId="0">
      <sharedItems/>
    </cacheField>
    <cacheField name="Descripción de los cambios efectuados11" numFmtId="0">
      <sharedItems longText="1"/>
    </cacheField>
    <cacheField name="Fecha de cambio12" numFmtId="164">
      <sharedItems containsDate="1" containsMixedTypes="1" minDate="2023-04-26T00:00:00" maxDate="2023-06-01T00:00:00"/>
    </cacheField>
    <cacheField name="Aspecto(s) que cambiaron12" numFmtId="0">
      <sharedItems/>
    </cacheField>
    <cacheField name="Descripción de los cambios efectuados12" numFmtId="0">
      <sharedItems longText="1"/>
    </cacheField>
    <cacheField name="Blancos borrar si 54" numFmtId="0">
      <sharedItems containsSemiMixedTypes="0" containsString="0" containsNumber="1" containsInteger="1" minValue="0" maxValue="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n v="113"/>
    <s v="EYADP-C006"/>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x v="0"/>
    <s v="Ejecución y administración de procesos"/>
    <s v="Oficina de Control Disciplinario Interno / Oficina Jurídica"/>
    <s v="- Alta rotación de personal generando retrasos en la curva de aprendizaje y represamiento de trámites._x000a_- Dificultades en la transferencia de conocimiento entre los servidores que se vinculan y retiran de la entidad._x000a_- Presentarse una situación de conflicto de interés y no manifestarlo._x000a_- Presentarse una situación de conflicto de interés y no manifestarlo. Dificultad en la implementación de la normatividad disciplinaria por modificación de legislación.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_x000a__x000a__x000a__x000a__x000a__x000a__x000a__x000a__x000a_"/>
    <s v="- Documentado_x000a_- Documentado_x000a_- Documentado_x000a_- Documentado_x000a_- Documentado_x000a_- Documentado_x000a_- Documentado_x000a_- Documentado_x000a_- Documentado_x000a_- Documentado_x000a__x000a__x000a__x000a__x000a__x000a__x000a__x000a__x000a__x000a_"/>
    <s v="- Continua_x000a_- Continua_x000a_- Continua_x000a_- Continua_x000a_- Continua_x000a_- Continua_x000a_- Continua_x000a_- Continua_x000a_- Continua_x000a_- Continua_x000a__x000a__x000a__x000a__x000a__x000a__x000a__x000a__x000a__x000a_"/>
    <s v="- Con registro_x000a_- Con registro_x000a_- Con registro_x000a_- Con registro_x000a_- Con registro_x000a_- Con registro_x000a_- Con registro_x000a_- Con registro_x000a_- Con registro_x000a_- Con registro_x000a__x000a__x000a__x000a__x000a__x000a__x000a__x000a__x000a__x000a_"/>
    <s v="- Preventivo_x000a_- Preventivo_x000a_- Detectivo_x000a_- Detectivo_x000a_- Preventivo_x000a_- Detectivo_x000a_- Preventivo_x000a_- Detectivo_x000a_- Preventivo_x000a_- Detectivo_x000a__x000a__x000a__x000a__x000a__x000a__x000a__x000a__x000a__x000a_"/>
    <s v="25%_x000a_25%_x000a_15%_x000a_15%_x000a_25%_x000a_15%_x000a_25%_x000a_15%_x000a_25%_x000a_15%_x000a__x000a__x000a__x000a__x000a__x000a__x000a__x000a__x000a__x000a_"/>
    <s v="- Manual_x000a_- Manual_x000a_- Manual_x000a_- Manual_x000a_- Manual_x000a_- Manual_x000a_- Manual_x000a_- Manual_x000a_- Manual_x000a_- Manual_x000a__x000a__x000a__x000a__x000a__x000a__x000a__x000a__x000a__x000a_"/>
    <s v="15%_x000a_15%_x000a_15%_x000a_15%_x000a_15%_x000a_15%_x000a_15%_x000a_15%_x000a_15%_x000a_15%_x000a__x000a__x000a__x000a__x000a__x000a__x000a__x000a__x000a__x000a_"/>
    <s v="40%_x000a_40%_x000a_30%_x000a_30%_x000a_40%_x000a_30%_x000a_40%_x000a_30%_x000a_40%_x000a_30%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6138246399999999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 Jefe de la Oficina de Control Disciplinario Interno_x000a__x000a_- Jefe de la Oficina de Control Disciplinario Interno"/>
    <s v="- PA230-028"/>
    <s v="- 554_x000a__x000a_- 555"/>
    <s v="- 13/02/2023_x000a__x000a_- 1/04/2023"/>
    <s v="- 30/11/2023_x000a__x000a_- 31/12/2023"/>
    <s v="-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mapa de riesgos Control Disciplinario"/>
    <s v="- Oficina de Control Disciplinario Interno y Oficina Jurídica_x000a_- Jefe Oficina de Control Disciplinario Interno_x000a_- Jefe de la Oficina de Control Disciplinario Interno, Jefe de la Oficina Jurídica y/o Despacho de la Secretaría General_x000a__x000a__x000a__x000a__x000a__x000a__x000a_- Oficina de Control Disciplinario Interno y Oficina Jurídica"/>
    <s v="-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s v=""/>
    <s v="_x000a__x000a__x000a__x000a_"/>
    <s v=""/>
  </r>
  <r>
    <x v="1"/>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n v="119"/>
    <s v="EYADP-C008"/>
    <s v="Posibilidad de afectación reputacional por uso indebido de información privilegiada para beneficio propio o de un tercero, debido a debilidades en el proceder ético del auditor"/>
    <x v="0"/>
    <s v="Ejecución y administración de procesos"/>
    <s v="Oficina de Control Inter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
    <s v="- Jefe de la Oficina de Control Interno"/>
    <s v="- PA230-008"/>
    <s v="- 527"/>
    <s v="- 1/08/2023"/>
    <s v="- 30/08/2023"/>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i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n v="121"/>
    <s v="FI-C017"/>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Dirección Distrital de Archivo de Bogotá"/>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el procedimiento Consulta de los Fondos Documentales Custodiados por el Archivo de Bogotá 2215100-PR-082 fortaleciendo las actividades para mitigar el riesgo._x000a__x000a_- Actualizar el procedimiento Gestión de las solicitudes internas de documentos históricos 4213200-PR-375 fortaleciendo las actividades para mitigar el riesgo."/>
    <s v="- Subdirector de Gestión de Patrimonio Documental del Distrito_x000a__x000a_- Subdirector de Gestión de Patrimonio Documental del Distrito"/>
    <s v="- PA230-007"/>
    <s v="- 525_x000a__x000a_- 526"/>
    <s v="- 1/02/2023_x000a__x000a_- 1/02/2023"/>
    <s v="- 31/12/2023_x000a__x000a_- 30/11/2023"/>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22"/>
    <s v="EYADP-C009"/>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s v="Dirección Distrital de Archivo de Bogotá"/>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 Actualizar el procedimiento Revisión y evaluación de las Tablas de Retención Documental –TRD y Tablas de Valoración Documental –TVD, para su convalidación por parte del Consejo Distrital de Archivos 2215100-PR-293  fortaleciendo las actividades para mitigar el riesgo."/>
    <s v="- Subdirección del Sistema Distrital de Archivos"/>
    <s v="- PA230-011"/>
    <s v="- 531"/>
    <s v="- 1/02/2023"/>
    <s v="- 31/12/2023"/>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Incrementar la capacidad institucional para atender con eficiencia los retos de su misionalidad en el Distrito."/>
    <n v="134"/>
    <s v="FI-C018"/>
    <s v="Posibilidad de afectación reputacional por pérdida de la confianza ciudadana en la gestión contractual de la Entidad, debido a decisiones ajustadas a intereses propios o de terceros durante la etapa precontractual con el fin de celebrar un contrato"/>
    <x v="0"/>
    <s v="Fraude interno"/>
    <s v="Dirección de Contratación"/>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 Desarrollar dos (2) jornadas de socializaciones y/o talleres con los enlaces contractuales de cada dependencia sobre la estructuración de estudios y documentos previos así como lo referido al análisis del sector y estudios de mercado en el proceso de contratación."/>
    <s v="- Director de Contratación"/>
    <s v="- PA230-017"/>
    <s v="- 537"/>
    <s v="- 1/02/2023"/>
    <s v="- 31/05/2023"/>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5-15T00:00:00"/>
    <s v="Identificación del riesgo"/>
    <s v="Se modificó en la ficha del riesgo, el nombre de la fase (propósito) del proyecto de inversión 7873, a la cual está asociado el riesgo."/>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n v="135"/>
    <s v="FI-C019"/>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s v="Dirección de Contratación"/>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s v="-Director de Contratación"/>
    <s v="- PA230-018"/>
    <s v="- 538"/>
    <s v="- 1/03/2023"/>
    <s v="- 30/06/2023"/>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4-21T00:00:00"/>
    <s v="Establecimiento de controles"/>
    <s v="Se actualizó el control asociado al procedimiento 42321000-PR-022 &quot;Liquidación de contrato/convenio&quot;"/>
    <s v=""/>
    <s v="_x000a__x000a__x000a__x000a_"/>
    <s v=""/>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1"/>
    <s v="EYADP-C01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2"/>
    <s v="FI-C02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n v="146"/>
    <s v="FI-C021"/>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s v="Subdirección de Servicios Administrativos"/>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_x000a_- 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_x000a_- 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_x000a_- 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_x000a_- 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Actualizar el procedimiento 4233100-PR-382  &quot;Manejo de la Caja Menor&quot;, respecto al  fortalecimiento de los puntos de control."/>
    <s v="- Subdirector(a) de Servicios Administrativos"/>
    <s v="- PA230-016"/>
    <s v="- 536"/>
    <s v="- 15/02/2023"/>
    <s v="- 31/05/2023"/>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d v="2023-05-31T00:00:00"/>
    <s v="Establecimiento de controles"/>
    <s v="Se actualizaron los controles preventivos y detectivos del riesgo, de acuerdo con la actualización realizada al procedimiento Manejo de caja menor."/>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n v="147"/>
    <s v="FI-C022"/>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s v="Subdirección de Gestión Documental"/>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
    <s v="- Subdirector(a) de Gestión Documental"/>
    <s v="- PA230-027"/>
    <s v="- 549"/>
    <s v="- 1/03/2023"/>
    <s v="- 15/12/2023"/>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d v="2023-05-17T00:00:00"/>
    <s v="Establecimiento de controles"/>
    <s v="Se actualizó en los controles No 1 Preventivo) y No 2 (detectivo) el nombre del cargo que autoriza al responsable de la ejecución de cada control, remplazando al el jefe de la dependencia por Subdirector (a) de Gestión Documental; en los controles correctivos No 1, 2,3, se modificó el cargo responsable de ejecutar cada control y adicionalmente en el control correctivo No 1 se actualizó el cargo que autoriza al responsable de ejecutar el control."/>
    <s v=""/>
    <s v="_x000a__x000a__x000a__x000a_"/>
    <s v=""/>
    <s v=""/>
    <s v="_x000a__x000a__x000a__x000a_"/>
    <s v=""/>
    <s v=""/>
    <s v="_x000a__x000a__x000a__x000a_"/>
    <s v=""/>
    <s v=""/>
    <s v="_x000a__x000a__x000a__x000a_"/>
    <s v=""/>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n v="154"/>
    <s v="FI-C023"/>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Dirección de Talento Huma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_x000a_- Expedir la certificación de cumplimiento de requisitos mínimos con base en la información contenida en los soportes (certificaciones académicas o laborales) aportados por el aspirante en su hoja de vida o historia laboral."/>
    <s v="- Profesional Especializado o Profesional Universitario de la Dirección de Talento Humano autorizado por el(la) Director(a) de Talento Humano._x000a__x000a_- Director(a) Técnico(a) de Talento Humano"/>
    <s v="- PA230-032"/>
    <s v="- 559_x000a__x000a_- 560"/>
    <s v="- 15/02/2023_x000a__x000a_- 15/02/2023"/>
    <s v="- 31/12/2023_x000a__x000a_- 31/12/2023"/>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n v="155"/>
    <s v="FI-C024"/>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Dirección de Talento Huma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
    <s v="- Profesional Especializado o Profesional Universitario de Talento Humano"/>
    <s v="- PA230-033"/>
    <s v="- 561"/>
    <s v="- 15/02/2023"/>
    <s v="- 31/12/2023"/>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n v="156"/>
    <s v="FI-C025"/>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Dirección de Talento Huma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Definir cronograma 2023 para la realización de la  verificación de la completitud e idoneidad de los productos contenidos en los botiquines de las sedes de la Secretaría General de la Alcaldía Mayor de Bogotá, D.C."/>
    <s v="- Profesional Universitario de Talento Humano autorizado por el(la) Director(a) Técnico(a) de Talento Humano"/>
    <s v="- PA230-034"/>
    <s v="- 562"/>
    <s v="- 15/02/2023"/>
    <s v="- 28/02/2023"/>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04-19T00:00:00"/>
    <s v="_x000a__x000a__x000a__x000a_Establecimiento de controles_x000a_Evaluación de controles_x000a__x000a__x000a__x000a_"/>
    <s v="Se actualizaron todos los controles_x000a_A todos los controles se les modificó el estado &quot;sin documentar&quot; por &quot;documentado&quo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Desarrollar adecuada y oportunamente el trámite financiero para cumplir con las obligaciones que afectan el presupuesto de la entidad y que se originan en desarrollo de las actividades propias de la Secretaría General"/>
    <n v="169"/>
    <s v="EYADP-C01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Subdirección Financiera"/>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 Documentado_x000a_- Documentado_x000a_- Documentado_x000a_- Documentado"/>
    <s v="- Continua_x000a_- Continua_x000a_- Continua_x000a_- Continua"/>
    <s v="- Con registro_x000a_- Con registro_x000a_- Con registro_x000a_- Con registro"/>
    <s v="- Preventivo_x000a_- Preventivo_x000a_- Detectivo_x000a_- Detectivo"/>
    <s v="25%_x000a_25%_x000a_15%_x000a_15%"/>
    <s v="- Manual_x000a_- Manual_x000a_- Manual_x000a_- Manual"/>
    <s v="15%_x000a_15%_x000a_15%_x000a_15%"/>
    <s v="40%_x000a_40%_x000a_30%_x000a_30%"/>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s."/>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contable y así poder optimizar su ejecución"/>
    <s v="- Subdirector Financiero"/>
    <s v="- PA230-013"/>
    <s v="- 533"/>
    <s v="- 1/03/2023"/>
    <s v="- 30/04/2023"/>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el alcance del proceso y se establece una acción de tratamiento"/>
    <d v="2023-06-26T00:00:00"/>
    <s v="Establecimiento de controles_x000a__x000a_Evaluación de controles_x000a__x000a_Tratamiento del riesgo"/>
    <s v="En los controles 3 y 4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Registrar la gestión contable"/>
    <n v="170"/>
    <s v="EYADP-C012"/>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ubdirección Financiera"/>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 Documentado_x000a_- Documentado_x000a_- Documentado_x000a_- Documentado"/>
    <s v="- Continua_x000a_- Continua_x000a_- Continua_x000a_- Continua"/>
    <s v="- Con registro_x000a_- Con registro_x000a_- Con registro_x000a_- Con registro"/>
    <s v="- Preventivo_x000a_- Detectivo_x000a_- Preventivo_x000a_- Detectivo"/>
    <s v="25%_x000a_15%_x000a_25%_x000a_15%"/>
    <s v="- Manual_x000a_- Manual_x000a_- Manual_x000a_- Manual"/>
    <s v="15%_x000a_15%_x000a_15%_x000a_15%"/>
    <s v="40%_x000a_30%_x000a_40%_x000a_30%"/>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de pagos y así poder optimizar su ejecución"/>
    <s v="- Subdirector Financiero"/>
    <s v="- PA230-014"/>
    <s v="- 534"/>
    <s v="- 1/03/2023"/>
    <s v="- 30/04/2023"/>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d v="2023-06-26T00:00:00"/>
    <s v="Establecimiento de controles_x000a__x000a_Evaluación de controles_x000a__x000a_Tratamiento del riesgo"/>
    <s v="En los controles 2 y 3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r>
  <r>
    <x v="8"/>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n v="175"/>
    <s v="FI-C026"/>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s v="Oficina Jurídica"/>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oderado (3)"/>
    <n v="0.6"/>
    <s v="Moderado"/>
    <s v="El resultado de la probabilidad es Muy baja, dado que el riesgo no se ha materializado y se tienen 4 controles preventivos. Es impacto es leve ya que se dispone de 3 controles correctivos para disminuir la calificación."/>
    <s v="Reducir"/>
    <s v="-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 Realizar durante el Comité de Conciliación el estudio, evaluación y análisis de las conciliaciones, procesos y laudos arbitrales que fueron de conocimiento de dicho Comité."/>
    <s v="- Jefe de Oficina Jurídica_x000a__x000a_- Comité de Conciliación"/>
    <s v="- PA230-009"/>
    <s v="- 528_x000a__x000a_- 529"/>
    <s v="- 1/03/2023_x000a__x000a_- 15/02/2023"/>
    <s v="- 28/04/2023_x000a__x000a_- 31/12/2023"/>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d v="2023-04-26T00:00:00"/>
    <s v="Establecimiento de controles_x000a_Evaluación de controles"/>
    <s v="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n v="179"/>
    <s v="FI-C027"/>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s v="Subsecretaría de Servicio a la Ciudadanía"/>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Sin asociación"/>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el Código Disciplinario Único."/>
    <s v="- Gestores de transparencia e integridad de la Dirección del Sistema Distrital de Servicio a la Ciudadana"/>
    <s v="- PA230-010"/>
    <s v="- 530"/>
    <s v="- 1/03/2023"/>
    <s v="- 31/12/2023"/>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n v="180"/>
    <s v="UPYP-C002"/>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Subsecretaría de Servicio a la Ciudadanía"/>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DCS sobre los valores de integridad, con relación al servicio a la ciudadanía."/>
    <s v="- Gestor de integridad de la Dirección Distrital de Calidad del Servicio"/>
    <s v="- PA230-012"/>
    <s v="- 532"/>
    <s v="- 1/03/2023"/>
    <s v="- 31/10/2023"/>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d v="2023-04-21T00:00:00"/>
    <s v="_x000a__x000a__x000a__x000a_Establecimiento de controles_x000a__x000a__x000a__x000a_"/>
    <s v="Se ajustaron los controles detectivos y preventivos, acorde con la actualización del procedimiento Seguimiento y medición del servicio a la Ciudadanía (4221000-PR-044) Versión 15"/>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n v="181"/>
    <s v="FI-C028"/>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s v="Oficina Alta Consejería Distrital de Tecnologías de la Información y las Comunicaciones"/>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Sin asociación"/>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 Sensibilizar cuatrimestralmente al equipo de la Alta Consejería Distrital de TIC sobre los valores de integridad."/>
    <s v="- Profesionales responsables de riesgos de la ACDTIC y Gestor de integridad"/>
    <s v="- PA230-015"/>
    <s v="- 535"/>
    <s v="- 1/04/2023"/>
    <s v="- 31/12/2023"/>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r>
  <r>
    <x v="10"/>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n v="197"/>
    <s v="FI-C029"/>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Oficina Alta Consejería de Paz, Víctimas y Reconciliación"/>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s v="- Director de Reparación Integral"/>
    <s v="- PA230-023"/>
    <s v="- 545"/>
    <s v="- 1/02/2023"/>
    <s v="- 31/03/2023"/>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s v="Control Disciplinario"/>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n v="113"/>
    <s v="EYADP-C006"/>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x v="0"/>
    <s v="Ejecución y administración de procesos"/>
    <x v="0"/>
    <s v="- Alta rotación de personal generando retrasos en la curva de aprendizaje y represamiento de trámites._x000a_- Dificultades en la transferencia de conocimiento entre los servidores que se vinculan y retiran de la entidad._x000a_- Presentarse una situación de conflicto de interés y no manifestarlo._x000a_- Presentarse una situación de conflicto de interés y no manifestarlo. Dificultad en la implementación de la normatividad disciplinaria por modificación de legislación.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_x000a__x000a__x000a__x000a__x000a__x000a__x000a__x000a__x000a_"/>
    <s v="- Documentado_x000a_- Documentado_x000a_- Documentado_x000a_- Documentado_x000a_- Documentado_x000a_- Documentado_x000a_- Documentado_x000a_- Documentado_x000a_- Documentado_x000a_- Documentado_x000a__x000a__x000a__x000a__x000a__x000a__x000a__x000a__x000a__x000a_"/>
    <s v="- Continua_x000a_- Continua_x000a_- Continua_x000a_- Continua_x000a_- Continua_x000a_- Continua_x000a_- Continua_x000a_- Continua_x000a_- Continua_x000a_- Continua_x000a__x000a__x000a__x000a__x000a__x000a__x000a__x000a__x000a__x000a_"/>
    <s v="- Con registro_x000a_- Con registro_x000a_- Con registro_x000a_- Con registro_x000a_- Con registro_x000a_- Con registro_x000a_- Con registro_x000a_- Con registro_x000a_- Con registro_x000a_- Con registro_x000a__x000a__x000a__x000a__x000a__x000a__x000a__x000a__x000a__x000a_"/>
    <s v="- Preventivo_x000a_- Preventivo_x000a_- Detectivo_x000a_- Detectivo_x000a_- Preventivo_x000a_- Detectivo_x000a_- Preventivo_x000a_- Detectivo_x000a_- Preventivo_x000a_- Detectivo_x000a__x000a__x000a__x000a__x000a__x000a__x000a__x000a__x000a__x000a_"/>
    <s v="25%_x000a_25%_x000a_15%_x000a_15%_x000a_25%_x000a_15%_x000a_25%_x000a_15%_x000a_25%_x000a_15%_x000a__x000a__x000a__x000a__x000a__x000a__x000a__x000a__x000a__x000a_"/>
    <s v="- Manual_x000a_- Manual_x000a_- Manual_x000a_- Manual_x000a_- Manual_x000a_- Manual_x000a_- Manual_x000a_- Manual_x000a_- Manual_x000a_- Manual_x000a__x000a__x000a__x000a__x000a__x000a__x000a__x000a__x000a__x000a_"/>
    <s v="15%_x000a_15%_x000a_15%_x000a_15%_x000a_15%_x000a_15%_x000a_15%_x000a_15%_x000a_15%_x000a_15%_x000a__x000a__x000a__x000a__x000a__x000a__x000a__x000a__x000a__x000a_"/>
    <s v="40%_x000a_40%_x000a_30%_x000a_30%_x000a_40%_x000a_30%_x000a_40%_x000a_30%_x000a_40%_x000a_30%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6138246399999999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 Jefe de la Oficina de Control Disciplinario Interno_x000a__x000a_- Jefe de la Oficina de Control Disciplinario Interno"/>
    <s v="- PA230-028"/>
    <s v="- 554_x000a__x000a_- 555"/>
    <s v="- 13/02/2023_x000a__x000a_- 1/04/2023"/>
    <s v="- 30/11/2023_x000a__x000a_- 31/12/2023"/>
    <s v="-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mapa de riesgos Control Disciplinario"/>
    <s v="- Oficina de Control Disciplinario Interno y Oficina Jurídica_x000a_- Jefe Oficina de Control Disciplinario Interno_x000a_- Jefe de la Oficina de Control Disciplinario Interno, Jefe de la Oficina Jurídica y/o Despacho de la Secretaría General_x000a__x000a__x000a__x000a__x000a__x000a__x000a_- Oficina de Control Disciplinario Interno y Oficina Jurídica"/>
    <s v="-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s v=""/>
    <s v="_x000a__x000a__x000a__x000a_"/>
    <s v=""/>
    <n v="2"/>
  </r>
  <r>
    <s v="Evaluación del Sistema de Control Interno"/>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n v="119"/>
    <s v="EYADP-C008"/>
    <s v="Posibilidad de afectación reputacional por uso indebido de información privilegiada para beneficio propio o de un tercero, debido a debilidades en el proceder ético del auditor"/>
    <x v="0"/>
    <s v="Ejecución y administración de procesos"/>
    <x v="1"/>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Preventivo_x000a__x000a__x000a__x000a__x000a__x000a__x000a__x000a__x000a__x000a__x000a__x000a__x000a__x000a__x000a__x000a__x000a__x000a_"/>
    <s v="25%_x000a_2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4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7.1999999999999995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
    <s v="- Jefe de la Oficina de Control Interno"/>
    <s v="- PA230-008"/>
    <s v="- 527"/>
    <s v="- 1/08/2023"/>
    <s v="- 30/08/2023"/>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i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n v="8"/>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n v="121"/>
    <s v="FI-C017"/>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x v="2"/>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el procedimiento Consulta de los Fondos Documentales Custodiados por el Archivo de Bogotá 2215100-PR-082 fortaleciendo las actividades para mitigar el riesgo._x000a__x000a_- Actualizar el procedimiento Gestión de las solicitudes internas de documentos históricos 4213200-PR-375 fortaleciendo las actividades para mitigar el riesgo."/>
    <s v="- Subdirector de Gestión de Patrimonio Documental del Distrito_x000a__x000a_- Subdirector de Gestión de Patrimonio Documental del Distrito"/>
    <s v="- PA230-007"/>
    <s v="- 525_x000a__x000a_- 526"/>
    <s v="- 1/02/2023_x000a__x000a_- 1/02/2023"/>
    <s v="- 31/12/2023_x000a__x000a_- 30/11/2023"/>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n v="2"/>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22"/>
    <s v="EYADP-C009"/>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x v="2"/>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 Actualizar el procedimiento Revisión y evaluación de las Tablas de Retención Documental –TRD y Tablas de Valoración Documental –TVD, para su convalidación por parte del Consejo Distrital de Archivos 2215100-PR-293  fortaleciendo las actividades para mitigar el riesgo."/>
    <s v="- Subdirección del Sistema Distrital de Archivos"/>
    <s v="- PA230-011"/>
    <s v="- 531"/>
    <s v="- 1/02/2023"/>
    <s v="- 31/12/2023"/>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n v="4"/>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Incrementar la capacidad institucional para atender con eficiencia los retos de su misionalidad en el Distrito."/>
    <n v="134"/>
    <s v="FI-C018"/>
    <s v="Posibilidad de afectación reputacional por pérdida de la confianza ciudadana en la gestión contractual de la Entidad, debido a decisiones ajustadas a intereses propios o de terceros durante la etapa precontractual con el fin de celebrar un contrato"/>
    <x v="0"/>
    <s v="Fraude interno"/>
    <x v="3"/>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 Desarrollar dos (2) jornadas de socializaciones y/o talleres con los enlaces contractuales de cada dependencia sobre la estructuración de estudios y documentos previos así como lo referido al análisis del sector y estudios de mercado en el proceso de contratación."/>
    <s v="- Director de Contratación"/>
    <s v="- PA230-017"/>
    <s v="- 537"/>
    <s v="- 1/02/2023"/>
    <s v="- 31/05/2023"/>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5-15T00:00:00"/>
    <s v="Identificación del riesgo"/>
    <s v="Se modificó en la ficha del riesgo, el nombre de la fase (propósito) del proyecto de inversión 7873, a la cual está asociado el riesgo."/>
    <n v="0"/>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n v="135"/>
    <s v="FI-C019"/>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x v="3"/>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s v="-Director de Contratación"/>
    <s v="- PA230-018"/>
    <s v="- 538"/>
    <s v="- 1/03/2023"/>
    <s v="- 30/06/2023"/>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4-21T00:00:00"/>
    <s v="Establecimiento de controles"/>
    <s v="Se actualizó el control asociado al procedimiento 42321000-PR-022 &quot;Liquidación de contrato/convenio&quot;"/>
    <s v=""/>
    <s v="_x000a__x000a__x000a__x000a_"/>
    <s v=""/>
    <s v=""/>
    <s v="_x000a__x000a__x000a__x000a_"/>
    <s v=""/>
    <n v="4"/>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1"/>
    <s v="EYADP-C01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n v="2"/>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2"/>
    <s v="FI-C02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n v="6"/>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n v="146"/>
    <s v="FI-C021"/>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x v="4"/>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_x000a_- 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_x000a_- 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_x000a_- 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_x000a_- 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Actualizar el procedimiento 4233100-PR-382  &quot;Manejo de la Caja Menor&quot;, respecto al  fortalecimiento de los puntos de control."/>
    <s v="- Subdirector(a) de Servicios Administrativos"/>
    <s v="- PA230-016"/>
    <s v="- 536"/>
    <s v="- 15/02/2023"/>
    <s v="- 31/05/2023"/>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d v="2023-05-31T00:00:00"/>
    <s v="Establecimiento de controles"/>
    <s v="Se actualizaron los controles preventivos y detectivos del riesgo, de acuerdo con la actualización realizada al procedimiento Manejo de caja menor."/>
    <n v="0"/>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n v="147"/>
    <s v="FI-C022"/>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x v="5"/>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
    <s v="- Subdirector(a) de Gestión Documental"/>
    <s v="- PA230-027"/>
    <s v="- 549"/>
    <s v="- 1/03/2023"/>
    <s v="- 15/12/2023"/>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d v="2023-05-17T00:00:00"/>
    <s v="Establecimiento de controles"/>
    <s v="Se actualizó en los controles No 1 Preventivo) y No 2 (detectivo) el nombre del cargo que autoriza al responsable de la ejecución de cada control, remplazando al el jefe de la dependencia por Subdirector (a) de Gestión Documental; en los controles correctivos No 1, 2,3, se modificó el cargo responsable de ejecutar cada control y adicionalmente en el control correctivo No 1 se actualizó el cargo que autoriza al responsable de ejecutar el control."/>
    <s v=""/>
    <s v="_x000a__x000a__x000a__x000a_"/>
    <s v=""/>
    <s v=""/>
    <s v="_x000a__x000a__x000a__x000a_"/>
    <s v=""/>
    <s v=""/>
    <s v="_x000a__x000a__x000a__x000a_"/>
    <s v=""/>
    <s v=""/>
    <s v="_x000a__x000a__x000a__x000a_"/>
    <s v=""/>
    <s v=""/>
    <s v="_x000a__x000a__x000a__x000a_"/>
    <s v=""/>
    <s v=""/>
    <s v="_x000a__x000a__x000a__x000a_"/>
    <s v=""/>
    <n v="18"/>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n v="154"/>
    <s v="FI-C023"/>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x v="6"/>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_x000a_- Expedir la certificación de cumplimiento de requisitos mínimos con base en la información contenida en los soportes (certificaciones académicas o laborales) aportados por el aspirante en su hoja de vida o historia laboral."/>
    <s v="- Profesional Especializado o Profesional Universitario de la Dirección de Talento Humano autorizado por el(la) Director(a) de Talento Humano._x000a__x000a_- Director(a) Técnico(a) de Talento Humano"/>
    <s v="- PA230-032"/>
    <s v="- 559_x000a__x000a_- 560"/>
    <s v="- 15/02/2023_x000a__x000a_- 15/02/2023"/>
    <s v="- 31/12/2023_x000a__x000a_- 31/12/2023"/>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n v="4"/>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n v="155"/>
    <s v="FI-C024"/>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x v="6"/>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
    <s v="- Profesional Especializado o Profesional Universitario de Talento Humano"/>
    <s v="- PA230-033"/>
    <s v="- 561"/>
    <s v="- 15/02/2023"/>
    <s v="- 31/12/2023"/>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n v="2"/>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n v="156"/>
    <s v="FI-C025"/>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x v="6"/>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Definir cronograma 2023 para la realización de la  verificación de la completitud e idoneidad de los productos contenidos en los botiquines de las sedes de la Secretaría General de la Alcaldía Mayor de Bogotá, D.C."/>
    <s v="- Profesional Universitario de Talento Humano autorizado por el(la) Director(a) Técnico(a) de Talento Humano"/>
    <s v="- PA230-034"/>
    <s v="- 562"/>
    <s v="- 15/02/2023"/>
    <s v="- 28/02/2023"/>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04-19T00:00:00"/>
    <s v="_x000a__x000a__x000a__x000a_Establecimiento de controles_x000a_Evaluación de controles_x000a__x000a__x000a__x000a_"/>
    <s v="Se actualizaron todos los controles_x000a_A todos los controles se les modificó el estado &quot;sin documentar&quot; por &quot;documentado&quo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n v="16"/>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Desarrollar adecuada y oportunamente el trámite financiero para cumplir con las obligaciones que afectan el presupuesto de la entidad y que se originan en desarrollo de las actividades propias de la Secretaría General"/>
    <n v="169"/>
    <s v="EYADP-C01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x v="7"/>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 Documentado_x000a_- Documentado_x000a_- Documentado_x000a_- Documentado"/>
    <s v="- Continua_x000a_- Continua_x000a_- Continua_x000a_- Continua"/>
    <s v="- Con registro_x000a_- Con registro_x000a_- Con registro_x000a_- Con registro"/>
    <s v="- Preventivo_x000a_- Preventivo_x000a_- Detectivo_x000a_- Detectivo"/>
    <s v="25%_x000a_25%_x000a_15%_x000a_15%"/>
    <s v="- Manual_x000a_- Manual_x000a_- Manual_x000a_- Manual"/>
    <s v="15%_x000a_15%_x000a_15%_x000a_15%"/>
    <s v="40%_x000a_40%_x000a_30%_x000a_30%"/>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s."/>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contable y así poder optimizar su ejecución"/>
    <s v="- Subdirector Financiero"/>
    <s v="- PA230-013"/>
    <s v="- 533"/>
    <s v="- 1/03/2023"/>
    <s v="- 30/04/2023"/>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el alcance del proceso y se establece una acción de tratamiento"/>
    <d v="2023-06-26T00:00:00"/>
    <s v="Establecimiento de controles_x000a__x000a_Evaluación de controles_x000a__x000a_Tratamiento del riesgo"/>
    <s v="En los controles 3 y 4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s v=""/>
    <s v="_x000a__x000a__x000a__x000a_"/>
    <s v=""/>
    <n v="6"/>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Registrar la gestión contable"/>
    <n v="170"/>
    <s v="EYADP-C012"/>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x v="7"/>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 Documentado_x000a_- Documentado_x000a_- Documentado_x000a_- Documentado"/>
    <s v="- Continua_x000a_- Continua_x000a_- Continua_x000a_- Continua"/>
    <s v="- Con registro_x000a_- Con registro_x000a_- Con registro_x000a_- Con registro"/>
    <s v="- Preventivo_x000a_- Detectivo_x000a_- Preventivo_x000a_- Detectivo"/>
    <s v="25%_x000a_15%_x000a_25%_x000a_15%"/>
    <s v="- Manual_x000a_- Manual_x000a_- Manual_x000a_- Manual"/>
    <s v="15%_x000a_15%_x000a_15%_x000a_15%"/>
    <s v="40%_x000a_30%_x000a_40%_x000a_30%"/>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de pagos y así poder optimizar su ejecución"/>
    <s v="- Subdirector Financiero"/>
    <s v="- PA230-014"/>
    <s v="- 534"/>
    <s v="- 1/03/2023"/>
    <s v="- 30/04/2023"/>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d v="2023-06-26T00:00:00"/>
    <s v="Establecimiento de controles_x000a__x000a_Evaluación de controles_x000a__x000a_Tratamiento del riesgo"/>
    <s v="En los controles 2 y 3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n v="4"/>
  </r>
  <r>
    <s v="Gestión Jurídica"/>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n v="175"/>
    <s v="FI-C026"/>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x v="8"/>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oderado (3)"/>
    <n v="0.6"/>
    <s v="Moderado"/>
    <s v="El resultado de la probabilidad es Muy baja, dado que el riesgo no se ha materializado y se tienen 4 controles preventivos. Es impacto es leve ya que se dispone de 3 controles correctivos para disminuir la calificación."/>
    <s v="Reducir"/>
    <s v="-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 Realizar durante el Comité de Conciliación el estudio, evaluación y análisis de las conciliaciones, procesos y laudos arbitrales que fueron de conocimiento de dicho Comité."/>
    <s v="- Jefe de Oficina Jurídica_x000a__x000a_- Comité de Conciliación"/>
    <s v="- PA230-009"/>
    <s v="- 528_x000a__x000a_- 529"/>
    <s v="- 1/03/2023_x000a__x000a_- 15/02/2023"/>
    <s v="- 28/04/2023_x000a__x000a_- 31/12/2023"/>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d v="2023-04-26T00:00:00"/>
    <s v="Establecimiento de controles_x000a_Evaluación de controles"/>
    <s v="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
    <n v="0"/>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n v="179"/>
    <s v="FI-C027"/>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x v="9"/>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Sin asociación"/>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el Código Disciplinario Único."/>
    <s v="- Gestores de transparencia e integridad de la Dirección del Sistema Distrital de Servicio a la Ciudadana"/>
    <s v="- PA230-010"/>
    <s v="- 530"/>
    <s v="- 1/03/2023"/>
    <s v="- 31/12/2023"/>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n v="4"/>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n v="180"/>
    <s v="UPYP-C002"/>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x v="9"/>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DCS sobre los valores de integridad, con relación al servicio a la ciudadanía."/>
    <s v="- Gestor de integridad de la Dirección Distrital de Calidad del Servicio"/>
    <s v="- PA230-012"/>
    <s v="- 532"/>
    <s v="- 1/03/2023"/>
    <s v="- 31/10/2023"/>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d v="2023-04-21T00:00:00"/>
    <s v="_x000a__x000a__x000a__x000a_Establecimiento de controles_x000a__x000a__x000a__x000a_"/>
    <s v="Se ajustaron los controles detectivos y preventivos, acorde con la actualización del procedimiento Seguimiento y medición del servicio a la Ciudadanía (4221000-PR-044) Versión 15"/>
    <s v=""/>
    <s v="_x000a__x000a__x000a__x000a_"/>
    <s v=""/>
    <s v=""/>
    <s v="_x000a__x000a__x000a__x000a_"/>
    <s v=""/>
    <n v="4"/>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n v="181"/>
    <s v="FI-C028"/>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x v="10"/>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Sin asociación"/>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 Sensibilizar cuatrimestralmente al equipo de la Alta Consejería Distrital de TIC sobre los valores de integridad."/>
    <s v="- Profesionales responsables de riesgos de la ACDTIC y Gestor de integridad"/>
    <s v="- PA230-015"/>
    <s v="- 535"/>
    <s v="- 1/04/2023"/>
    <s v="- 31/12/2023"/>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n v="8"/>
  </r>
  <r>
    <s v="Paz, Víctimas y Reconciliación"/>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n v="197"/>
    <s v="FI-C029"/>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x v="11"/>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s v="- Director de Reparación Integral"/>
    <s v="- PA230-023"/>
    <s v="- 545"/>
    <s v="- 1/02/2023"/>
    <s v="- 31/03/2023"/>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A5" firstHeaderRow="1" firstDataRow="1" firstDataCol="1"/>
  <pivotFields count="102">
    <pivotField showAll="0"/>
    <pivotField showAll="0"/>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2">
    <i>
      <x/>
    </i>
    <i t="grand">
      <x/>
    </i>
  </rowItems>
  <colItems count="1">
    <i/>
  </colItems>
  <formats count="7">
    <format dxfId="127">
      <pivotArea type="all" dataOnly="0" outline="0" fieldPosition="0"/>
    </format>
    <format dxfId="126">
      <pivotArea outline="0" collapsedLevelsAreSubtotals="1" fieldPosition="0"/>
    </format>
    <format dxfId="125">
      <pivotArea field="9" type="button" dataOnly="0" labelOnly="1" outline="0" axis="axisRow" fieldPosition="0"/>
    </format>
    <format dxfId="124">
      <pivotArea dataOnly="0" labelOnly="1" fieldPosition="0">
        <references count="1">
          <reference field="9" count="0"/>
        </references>
      </pivotArea>
    </format>
    <format dxfId="123">
      <pivotArea dataOnly="0" labelOnly="1" fieldPosition="0">
        <references count="1">
          <reference field="9" count="0" defaultSubtotal="1"/>
        </references>
      </pivotArea>
    </format>
    <format dxfId="122">
      <pivotArea dataOnly="0" labelOnly="1" grandRow="1" outline="0" fieldPosition="0"/>
    </format>
    <format dxfId="12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aDinámica3"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7" rowHeaderCaption="Procesos / Proyectos de inversión" colHeaderCaption="Enfoque del riesgo">
  <location ref="A4:C17" firstHeaderRow="1" firstDataRow="2" firstDataCol="1"/>
  <pivotFields count="102">
    <pivotField axis="axisRow" showAll="0">
      <items count="34">
        <item m="1" x="18"/>
        <item m="1" x="13"/>
        <item m="1" x="21"/>
        <item m="1" x="24"/>
        <item m="1" x="12"/>
        <item m="1" x="29"/>
        <item x="0"/>
        <item m="1" x="23"/>
        <item m="1" x="11"/>
        <item m="1" x="30"/>
        <item x="1"/>
        <item m="1" x="22"/>
        <item m="1" x="31"/>
        <item x="4"/>
        <item m="1" x="26"/>
        <item m="1" x="32"/>
        <item m="1" x="28"/>
        <item m="1" x="14"/>
        <item m="1" x="15"/>
        <item x="7"/>
        <item x="8"/>
        <item m="1" x="16"/>
        <item m="1" x="19"/>
        <item x="2"/>
        <item m="1" x="20"/>
        <item m="1" x="25"/>
        <item x="3"/>
        <item x="5"/>
        <item m="1" x="17"/>
        <item x="6"/>
        <item m="1" x="27"/>
        <item x="9"/>
        <item x="10"/>
        <item t="default"/>
      </items>
    </pivotField>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9"/>
    </i>
    <i>
      <x v="20"/>
    </i>
    <i>
      <x v="23"/>
    </i>
    <i>
      <x v="26"/>
    </i>
    <i>
      <x v="27"/>
    </i>
    <i>
      <x v="29"/>
    </i>
    <i>
      <x v="31"/>
    </i>
    <i>
      <x v="32"/>
    </i>
    <i t="grand">
      <x/>
    </i>
  </rowItems>
  <colFields count="1">
    <field x="9"/>
  </colFields>
  <colItems count="2">
    <i>
      <x/>
    </i>
    <i t="grand">
      <x/>
    </i>
  </colItems>
  <dataFields count="1">
    <dataField name="Número de riesgos" fld="8" subtotal="count" baseField="0" baseItem="0"/>
  </dataFields>
  <formats count="44">
    <format dxfId="65">
      <pivotArea type="all" dataOnly="0" outline="0" fieldPosition="0"/>
    </format>
    <format dxfId="64">
      <pivotArea outline="0" collapsedLevelsAreSubtotals="1" fieldPosition="0"/>
    </format>
    <format dxfId="63">
      <pivotArea dataOnly="0" labelOnly="1" grandRow="1" outline="0" fieldPosition="0"/>
    </format>
    <format dxfId="62">
      <pivotArea dataOnly="0" labelOnly="1" outline="0" axis="axisValues" fieldPosition="0"/>
    </format>
    <format dxfId="61">
      <pivotArea type="all" dataOnly="0" outline="0" fieldPosition="0"/>
    </format>
    <format dxfId="60">
      <pivotArea outline="0" collapsedLevelsAreSubtotals="1" fieldPosition="0"/>
    </format>
    <format dxfId="59">
      <pivotArea dataOnly="0" labelOnly="1" grandRow="1" outline="0" fieldPosition="0"/>
    </format>
    <format dxfId="58">
      <pivotArea dataOnly="0" labelOnly="1" outline="0" axis="axisValues" fieldPosition="0"/>
    </format>
    <format dxfId="57">
      <pivotArea collapsedLevelsAreSubtotals="1" fieldPosition="0">
        <references count="1">
          <reference field="0" count="21">
            <x v="1"/>
            <x v="2"/>
            <x v="3"/>
            <x v="4"/>
            <x v="5"/>
            <x v="6"/>
            <x v="7"/>
            <x v="8"/>
            <x v="9"/>
            <x v="10"/>
            <x v="11"/>
            <x v="12"/>
            <x v="13"/>
            <x v="14"/>
            <x v="15"/>
            <x v="16"/>
            <x v="17"/>
            <x v="18"/>
            <x v="19"/>
            <x v="20"/>
            <x v="21"/>
          </reference>
        </references>
      </pivotArea>
    </format>
    <format dxfId="56">
      <pivotArea outline="0" collapsedLevelsAreSubtotals="1" fieldPosition="0"/>
    </format>
    <format dxfId="55">
      <pivotArea dataOnly="0" labelOnly="1" outline="0" axis="axisValues" fieldPosition="0"/>
    </format>
    <format dxfId="54">
      <pivotArea field="0" type="button" dataOnly="0" labelOnly="1" outline="0" axis="axisRow" fieldPosition="0"/>
    </format>
    <format dxfId="53">
      <pivotArea dataOnly="0" labelOnly="1" outline="0" axis="axisValues" fieldPosition="0"/>
    </format>
    <format dxfId="52">
      <pivotArea dataOnly="0" labelOnly="1" outline="0" axis="axisValues" fieldPosition="0"/>
    </format>
    <format dxfId="51">
      <pivotArea field="0" type="button" dataOnly="0" labelOnly="1" outline="0" axis="axisRow" fieldPosition="0"/>
    </format>
    <format dxfId="50">
      <pivotArea outline="0" collapsedLevelsAreSubtotals="1" fieldPosition="0"/>
    </format>
    <format dxfId="49">
      <pivotArea type="all" dataOnly="0" outline="0" fieldPosition="0"/>
    </format>
    <format dxfId="48">
      <pivotArea outline="0" collapsedLevelsAreSubtotals="1" fieldPosition="0"/>
    </format>
    <format dxfId="47">
      <pivotArea field="0" type="button" dataOnly="0" labelOnly="1" outline="0" axis="axisRow" fieldPosition="0"/>
    </format>
    <format dxfId="46">
      <pivotArea dataOnly="0" labelOnly="1" fieldPosition="0">
        <references count="1">
          <reference field="0" count="0"/>
        </references>
      </pivotArea>
    </format>
    <format dxfId="45">
      <pivotArea dataOnly="0" labelOnly="1" grandRow="1" outline="0" fieldPosition="0"/>
    </format>
    <format dxfId="44">
      <pivotArea dataOnly="0" labelOnly="1" outline="0" axis="axisValues" fieldPosition="0"/>
    </format>
    <format dxfId="43">
      <pivotArea collapsedLevelsAreSubtotals="1" fieldPosition="0">
        <references count="1">
          <reference field="0" count="0"/>
        </references>
      </pivotArea>
    </format>
    <format dxfId="42">
      <pivotArea dataOnly="0" labelOnly="1" fieldPosition="0">
        <references count="1">
          <reference field="0" count="0"/>
        </references>
      </pivotArea>
    </format>
    <format dxfId="41">
      <pivotArea collapsedLevelsAreSubtotals="1" fieldPosition="0">
        <references count="1">
          <reference field="0" count="15">
            <x v="6"/>
            <x v="7"/>
            <x v="10"/>
            <x v="13"/>
            <x v="19"/>
            <x v="20"/>
            <x v="23"/>
            <x v="24"/>
            <x v="25"/>
            <x v="26"/>
            <x v="27"/>
            <x v="28"/>
            <x v="29"/>
            <x v="30"/>
            <x v="31"/>
          </reference>
        </references>
      </pivotArea>
    </format>
    <format dxfId="40">
      <pivotArea dataOnly="0" labelOnly="1" fieldPosition="0">
        <references count="1">
          <reference field="0" count="15">
            <x v="6"/>
            <x v="7"/>
            <x v="10"/>
            <x v="13"/>
            <x v="19"/>
            <x v="20"/>
            <x v="23"/>
            <x v="24"/>
            <x v="25"/>
            <x v="26"/>
            <x v="27"/>
            <x v="28"/>
            <x v="29"/>
            <x v="30"/>
            <x v="31"/>
          </reference>
        </references>
      </pivotArea>
    </format>
    <format dxfId="39">
      <pivotArea dataOnly="0" outline="0" fieldPosition="0">
        <references count="1">
          <reference field="9" count="2">
            <x v="1"/>
            <x v="2"/>
          </reference>
        </references>
      </pivotArea>
    </format>
    <format dxfId="38">
      <pivotArea field="0" type="button" dataOnly="0" labelOnly="1" outline="0" axis="axisRow" fieldPosition="0"/>
    </format>
    <format dxfId="37">
      <pivotArea dataOnly="0" labelOnly="1" fieldPosition="0">
        <references count="1">
          <reference field="9" count="0"/>
        </references>
      </pivotArea>
    </format>
    <format dxfId="36">
      <pivotArea dataOnly="0" labelOnly="1" grandCol="1" outline="0" fieldPosition="0"/>
    </format>
    <format dxfId="35">
      <pivotArea type="origin" dataOnly="0" labelOnly="1" outline="0" fieldPosition="0"/>
    </format>
    <format dxfId="34">
      <pivotArea field="9" type="button" dataOnly="0" labelOnly="1" outline="0" axis="axisCol" fieldPosition="0"/>
    </format>
    <format dxfId="33">
      <pivotArea type="topRight" dataOnly="0" labelOnly="1" outline="0" fieldPosition="0"/>
    </format>
    <format dxfId="32">
      <pivotArea field="0" type="button" dataOnly="0" labelOnly="1" outline="0" axis="axisRow" fieldPosition="0"/>
    </format>
    <format dxfId="31">
      <pivotArea dataOnly="0" labelOnly="1" fieldPosition="0">
        <references count="1">
          <reference field="9" count="0"/>
        </references>
      </pivotArea>
    </format>
    <format dxfId="30">
      <pivotArea dataOnly="0" labelOnly="1" grandCol="1" outline="0" fieldPosition="0"/>
    </format>
    <format dxfId="29">
      <pivotArea field="0" type="button" dataOnly="0" labelOnly="1" outline="0" axis="axisRow" fieldPosition="0"/>
    </format>
    <format dxfId="28">
      <pivotArea dataOnly="0" labelOnly="1" fieldPosition="0">
        <references count="1">
          <reference field="9" count="0"/>
        </references>
      </pivotArea>
    </format>
    <format dxfId="27">
      <pivotArea dataOnly="0" labelOnly="1" grandCol="1" outline="0" fieldPosition="0"/>
    </format>
    <format dxfId="26">
      <pivotArea type="origin" dataOnly="0" labelOnly="1" outline="0" fieldPosition="0"/>
    </format>
    <format dxfId="25">
      <pivotArea grandRow="1" outline="0" collapsedLevelsAreSubtotals="1" fieldPosition="0"/>
    </format>
    <format dxfId="24">
      <pivotArea field="0" type="button" dataOnly="0" labelOnly="1" outline="0" axis="axisRow" fieldPosition="0"/>
    </format>
    <format dxfId="23">
      <pivotArea dataOnly="0" labelOnly="1" fieldPosition="0">
        <references count="1">
          <reference field="9" count="0"/>
        </references>
      </pivotArea>
    </format>
    <format dxfId="22">
      <pivotArea dataOnly="0" labelOnly="1" grandCol="1" outline="0" fieldPosition="0"/>
    </format>
  </formats>
  <chartFormats count="7">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9" count="1" selected="0">
            <x v="1"/>
          </reference>
        </references>
      </pivotArea>
    </chartFormat>
    <chartFormat chart="0" format="4" series="1">
      <pivotArea type="data" outline="0" fieldPosition="0">
        <references count="2">
          <reference field="4294967294" count="1" selected="0">
            <x v="0"/>
          </reference>
          <reference field="9" count="1" selected="0">
            <x v="2"/>
          </reference>
        </references>
      </pivotArea>
    </chartFormat>
    <chartFormat chart="0" format="5" series="1">
      <pivotArea type="data" outline="0" fieldPosition="0">
        <references count="2">
          <reference field="4294967294" count="1" selected="0">
            <x v="0"/>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1"/>
          </reference>
        </references>
      </pivotArea>
    </chartFormat>
    <chartFormat chart="0" format="7">
      <pivotArea type="data" outline="0" fieldPosition="0">
        <references count="3">
          <reference field="4294967294" count="1" selected="0">
            <x v="0"/>
          </reference>
          <reference field="0" count="1" selected="0">
            <x v="31"/>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Dependencia" colHeaderCaption="Enfoque del riesgo">
  <location ref="A30:C44" firstHeaderRow="1" firstDataRow="2" firstDataCol="1"/>
  <pivotFields count="103">
    <pivotField showAll="0"/>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axis="axisRow" showAll="0">
      <items count="20">
        <item x="3"/>
        <item x="6"/>
        <item x="2"/>
        <item m="1" x="15"/>
        <item m="1" x="16"/>
        <item x="11"/>
        <item x="10"/>
        <item m="1" x="12"/>
        <item m="1" x="13"/>
        <item x="0"/>
        <item x="1"/>
        <item m="1" x="18"/>
        <item x="8"/>
        <item x="5"/>
        <item m="1" x="14"/>
        <item x="4"/>
        <item x="7"/>
        <item x="9"/>
        <item m="1" x="17"/>
        <item t="default"/>
      </items>
    </pivotField>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13">
    <i>
      <x/>
    </i>
    <i>
      <x v="1"/>
    </i>
    <i>
      <x v="2"/>
    </i>
    <i>
      <x v="5"/>
    </i>
    <i>
      <x v="6"/>
    </i>
    <i>
      <x v="9"/>
    </i>
    <i>
      <x v="10"/>
    </i>
    <i>
      <x v="12"/>
    </i>
    <i>
      <x v="13"/>
    </i>
    <i>
      <x v="15"/>
    </i>
    <i>
      <x v="16"/>
    </i>
    <i>
      <x v="17"/>
    </i>
    <i t="grand">
      <x/>
    </i>
  </rowItems>
  <colFields count="1">
    <field x="9"/>
  </colFields>
  <colItems count="2">
    <i>
      <x/>
    </i>
    <i t="grand">
      <x/>
    </i>
  </colItems>
  <dataFields count="1">
    <dataField name="Número de riesgos" fld="8" subtotal="count" baseField="0" baseItem="0"/>
  </dataFields>
  <formats count="55">
    <format dxfId="120">
      <pivotArea type="all" dataOnly="0" outline="0" fieldPosition="0"/>
    </format>
    <format dxfId="119">
      <pivotArea outline="0" collapsedLevelsAreSubtotals="1" fieldPosition="0"/>
    </format>
    <format dxfId="118">
      <pivotArea dataOnly="0" labelOnly="1" grandRow="1" outline="0" fieldPosition="0"/>
    </format>
    <format dxfId="117">
      <pivotArea dataOnly="0" labelOnly="1" outline="0" axis="axisValues" fieldPosition="0"/>
    </format>
    <format dxfId="116">
      <pivotArea type="all" dataOnly="0" outline="0" fieldPosition="0"/>
    </format>
    <format dxfId="115">
      <pivotArea outline="0" collapsedLevelsAreSubtotals="1" fieldPosition="0"/>
    </format>
    <format dxfId="114">
      <pivotArea dataOnly="0" labelOnly="1" grandRow="1" outline="0" fieldPosition="0"/>
    </format>
    <format dxfId="113">
      <pivotArea dataOnly="0" labelOnly="1" outline="0" axis="axisValues" fieldPosition="0"/>
    </format>
    <format dxfId="112">
      <pivotArea dataOnly="0" labelOnly="1" outline="0" axis="axisValues" fieldPosition="0"/>
    </format>
    <format dxfId="111">
      <pivotArea outline="0" collapsedLevelsAreSubtotals="1" fieldPosition="0">
        <references count="1">
          <reference field="9" count="1" selected="0">
            <x v="2"/>
          </reference>
        </references>
      </pivotArea>
    </format>
    <format dxfId="110">
      <pivotArea dataOnly="0" labelOnly="1" fieldPosition="0">
        <references count="1">
          <reference field="9" count="1">
            <x v="2"/>
          </reference>
        </references>
      </pivotArea>
    </format>
    <format dxfId="109">
      <pivotArea dataOnly="0" outline="0" fieldPosition="0">
        <references count="1">
          <reference field="9" count="1">
            <x v="1"/>
          </reference>
        </references>
      </pivotArea>
    </format>
    <format dxfId="108">
      <pivotArea type="origin" dataOnly="0" labelOnly="1" outline="0" fieldPosition="0"/>
    </format>
    <format dxfId="107">
      <pivotArea field="9" type="button" dataOnly="0" labelOnly="1" outline="0" axis="axisCol" fieldPosition="0"/>
    </format>
    <format dxfId="106">
      <pivotArea type="topRight" dataOnly="0" labelOnly="1" outline="0" fieldPosition="0"/>
    </format>
    <format dxfId="105">
      <pivotArea dataOnly="0" labelOnly="1" fieldPosition="0">
        <references count="1">
          <reference field="9" count="1">
            <x v="0"/>
          </reference>
        </references>
      </pivotArea>
    </format>
    <format dxfId="104">
      <pivotArea type="origin" dataOnly="0" labelOnly="1" outline="0" fieldPosition="0"/>
    </format>
    <format dxfId="103">
      <pivotArea field="9" type="button" dataOnly="0" labelOnly="1" outline="0" axis="axisCol" fieldPosition="0"/>
    </format>
    <format dxfId="102">
      <pivotArea type="topRight" dataOnly="0" labelOnly="1" outline="0" fieldPosition="0"/>
    </format>
    <format dxfId="101">
      <pivotArea dataOnly="0" labelOnly="1" fieldPosition="0">
        <references count="1">
          <reference field="9" count="0"/>
        </references>
      </pivotArea>
    </format>
    <format dxfId="100">
      <pivotArea dataOnly="0" labelOnly="1" grandCol="1" outline="0" fieldPosition="0"/>
    </format>
    <format dxfId="99">
      <pivotArea type="origin" dataOnly="0" labelOnly="1" outline="0" fieldPosition="0"/>
    </format>
    <format dxfId="98">
      <pivotArea grandRow="1" outline="0" collapsedLevelsAreSubtotals="1" fieldPosition="0"/>
    </format>
    <format dxfId="97">
      <pivotArea dataOnly="0" labelOnly="1" fieldPosition="0">
        <references count="1">
          <reference field="9" count="0"/>
        </references>
      </pivotArea>
    </format>
    <format dxfId="96">
      <pivotArea dataOnly="0" labelOnly="1" grandCol="1" outline="0" fieldPosition="0"/>
    </format>
    <format dxfId="95">
      <pivotArea type="origin" dataOnly="0" labelOnly="1" outline="0" fieldPosition="0"/>
    </format>
    <format dxfId="94">
      <pivotArea field="9" type="button" dataOnly="0" labelOnly="1" outline="0" axis="axisCol" fieldPosition="0"/>
    </format>
    <format dxfId="93">
      <pivotArea type="topRight" dataOnly="0" labelOnly="1" outline="0" fieldPosition="0"/>
    </format>
    <format dxfId="92">
      <pivotArea dataOnly="0" labelOnly="1" fieldPosition="0">
        <references count="1">
          <reference field="9" count="0"/>
        </references>
      </pivotArea>
    </format>
    <format dxfId="91">
      <pivotArea dataOnly="0" labelOnly="1" grandCol="1" outline="0" fieldPosition="0"/>
    </format>
    <format dxfId="90">
      <pivotArea grandRow="1" outline="0" collapsedLevelsAreSubtotals="1" fieldPosition="0"/>
    </format>
    <format dxfId="89">
      <pivotArea dataOnly="0" labelOnly="1" grandRow="1" outline="0" fieldPosition="0"/>
    </format>
    <format dxfId="88">
      <pivotArea type="all" dataOnly="0" outline="0" fieldPosition="0"/>
    </format>
    <format dxfId="87">
      <pivotArea outline="0" collapsedLevelsAreSubtotals="1" fieldPosition="0"/>
    </format>
    <format dxfId="86">
      <pivotArea type="origin" dataOnly="0" labelOnly="1" outline="0" fieldPosition="0"/>
    </format>
    <format dxfId="85">
      <pivotArea field="9" type="button" dataOnly="0" labelOnly="1" outline="0" axis="axisCol" fieldPosition="0"/>
    </format>
    <format dxfId="84">
      <pivotArea type="topRight" dataOnly="0" labelOnly="1" outline="0" fieldPosition="0"/>
    </format>
    <format dxfId="83">
      <pivotArea field="11" type="button" dataOnly="0" labelOnly="1" outline="0" axis="axisRow" fieldPosition="0"/>
    </format>
    <format dxfId="82">
      <pivotArea dataOnly="0" labelOnly="1" fieldPosition="0">
        <references count="1">
          <reference field="11" count="0"/>
        </references>
      </pivotArea>
    </format>
    <format dxfId="81">
      <pivotArea dataOnly="0" labelOnly="1" grandRow="1" outline="0" fieldPosition="0"/>
    </format>
    <format dxfId="80">
      <pivotArea dataOnly="0" labelOnly="1" fieldPosition="0">
        <references count="1">
          <reference field="9" count="0"/>
        </references>
      </pivotArea>
    </format>
    <format dxfId="79">
      <pivotArea dataOnly="0" labelOnly="1" grandCol="1" outline="0" fieldPosition="0"/>
    </format>
    <format dxfId="78">
      <pivotArea collapsedLevelsAreSubtotals="1" fieldPosition="0">
        <references count="1">
          <reference field="11" count="17">
            <x v="1"/>
            <x v="2"/>
            <x v="3"/>
            <x v="4"/>
            <x v="5"/>
            <x v="6"/>
            <x v="7"/>
            <x v="8"/>
            <x v="9"/>
            <x v="10"/>
            <x v="11"/>
            <x v="12"/>
            <x v="13"/>
            <x v="14"/>
            <x v="15"/>
            <x v="16"/>
            <x v="17"/>
          </reference>
        </references>
      </pivotArea>
    </format>
    <format dxfId="77">
      <pivotArea dataOnly="0" labelOnly="1" fieldPosition="0">
        <references count="1">
          <reference field="11" count="17">
            <x v="1"/>
            <x v="2"/>
            <x v="3"/>
            <x v="4"/>
            <x v="5"/>
            <x v="6"/>
            <x v="7"/>
            <x v="8"/>
            <x v="9"/>
            <x v="10"/>
            <x v="11"/>
            <x v="12"/>
            <x v="13"/>
            <x v="14"/>
            <x v="15"/>
            <x v="16"/>
            <x v="17"/>
          </reference>
        </references>
      </pivotArea>
    </format>
    <format dxfId="76">
      <pivotArea grandRow="1" outline="0" collapsedLevelsAreSubtotals="1" fieldPosition="0"/>
    </format>
    <format dxfId="75">
      <pivotArea dataOnly="0" labelOnly="1" grandRow="1" outline="0" fieldPosition="0"/>
    </format>
    <format dxfId="74">
      <pivotArea field="11" type="button" dataOnly="0" labelOnly="1" outline="0" axis="axisRow" fieldPosition="0"/>
    </format>
    <format dxfId="73">
      <pivotArea dataOnly="0" labelOnly="1" fieldPosition="0">
        <references count="1">
          <reference field="9" count="0"/>
        </references>
      </pivotArea>
    </format>
    <format dxfId="72">
      <pivotArea dataOnly="0" labelOnly="1" grandCol="1" outline="0" fieldPosition="0"/>
    </format>
    <format dxfId="71">
      <pivotArea field="9" type="button" dataOnly="0" labelOnly="1" outline="0" axis="axisCol" fieldPosition="0"/>
    </format>
    <format dxfId="70">
      <pivotArea collapsedLevelsAreSubtotals="1" fieldPosition="0">
        <references count="1">
          <reference field="11" count="0"/>
        </references>
      </pivotArea>
    </format>
    <format dxfId="69">
      <pivotArea field="11" type="button" dataOnly="0" labelOnly="1" outline="0" axis="axisRow" fieldPosition="0"/>
    </format>
    <format dxfId="68">
      <pivotArea field="11" type="button" dataOnly="0" labelOnly="1" outline="0" axis="axisRow" fieldPosition="0"/>
    </format>
    <format dxfId="67">
      <pivotArea collapsedLevelsAreSubtotals="1" fieldPosition="0">
        <references count="1">
          <reference field="11" count="0"/>
        </references>
      </pivotArea>
    </format>
    <format dxfId="66">
      <pivotArea dataOnly="0" labelOnly="1" fieldPosition="0">
        <references count="1">
          <reference field="11" count="0"/>
        </references>
      </pivotArea>
    </format>
  </formats>
  <chartFormats count="6">
    <chartFormat chart="0" format="2"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9" count="1" selected="0">
            <x v="0"/>
          </reference>
        </references>
      </pivotArea>
    </chartFormat>
    <chartFormat chart="3" format="1" series="1">
      <pivotArea type="data" outline="0" fieldPosition="0">
        <references count="2">
          <reference field="4294967294" count="1" selected="0">
            <x v="0"/>
          </reference>
          <reference field="9" count="1" selected="0">
            <x v="1"/>
          </reference>
        </references>
      </pivotArea>
    </chartFormat>
    <chartFormat chart="3" format="2" series="1">
      <pivotArea type="data" outline="0" fieldPosition="0">
        <references count="2">
          <reference field="4294967294" count="1" selected="0">
            <x v="0"/>
          </reference>
          <reference field="9" count="1" selected="0">
            <x v="2"/>
          </reference>
        </references>
      </pivotArea>
    </chartFormat>
    <chartFormat chart="3" format="3">
      <pivotArea type="data" outline="0" fieldPosition="0">
        <references count="3">
          <reference field="4294967294" count="1" selected="0">
            <x v="0"/>
          </reference>
          <reference field="9" count="1" selected="0">
            <x v="2"/>
          </reference>
          <reference field="11" count="1" selected="0">
            <x v="1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J25"/>
  <sheetViews>
    <sheetView topLeftCell="V18" workbookViewId="0">
      <selection activeCell="AJ24" sqref="AJ24"/>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38" t="s">
        <v>262</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314</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317</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313</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318</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312</v>
      </c>
      <c r="U4" s="26" t="s">
        <v>101</v>
      </c>
      <c r="W4" s="35" t="s">
        <v>102</v>
      </c>
      <c r="Z4" s="18" t="s">
        <v>103</v>
      </c>
      <c r="AA4" s="28" t="s">
        <v>104</v>
      </c>
      <c r="AB4" s="18" t="s">
        <v>105</v>
      </c>
      <c r="AC4" s="18" t="s">
        <v>106</v>
      </c>
      <c r="AD4" s="36" t="s">
        <v>107</v>
      </c>
      <c r="AF4" s="22" t="s">
        <v>85</v>
      </c>
      <c r="AG4" s="17" t="s">
        <v>108</v>
      </c>
      <c r="AH4" s="47" t="e">
        <f>IF(#REF!="","",#REF!)</f>
        <v>#REF!</v>
      </c>
      <c r="AI4" s="56">
        <v>43830</v>
      </c>
      <c r="AJ4" s="47" t="s">
        <v>319</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309</v>
      </c>
      <c r="U5" s="26" t="s">
        <v>121</v>
      </c>
      <c r="W5" s="38" t="s">
        <v>122</v>
      </c>
      <c r="AB5" s="18" t="s">
        <v>123</v>
      </c>
      <c r="AC5" s="18" t="s">
        <v>124</v>
      </c>
      <c r="AG5" s="17" t="s">
        <v>125</v>
      </c>
      <c r="AH5" s="47" t="e">
        <f>IF(#REF!="","",#REF!)</f>
        <v>#REF!</v>
      </c>
      <c r="AI5" s="57"/>
      <c r="AJ5" s="47" t="s">
        <v>256</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311</v>
      </c>
      <c r="U6" s="26" t="s">
        <v>310</v>
      </c>
      <c r="AG6" s="17" t="s">
        <v>607</v>
      </c>
      <c r="AH6" s="47" t="e">
        <f>IF(#REF!="","",#REF!)</f>
        <v>#REF!</v>
      </c>
      <c r="AI6" s="58"/>
      <c r="AJ6" s="47" t="s">
        <v>608</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244</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250</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320</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321</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249</v>
      </c>
    </row>
    <row r="12" spans="1:36" ht="90" x14ac:dyDescent="0.25">
      <c r="B12" s="37"/>
      <c r="C12" s="17" t="s">
        <v>179</v>
      </c>
      <c r="D12" s="18" t="s">
        <v>180</v>
      </c>
      <c r="E12" s="18" t="s">
        <v>111</v>
      </c>
      <c r="L12" s="18" t="s">
        <v>181</v>
      </c>
      <c r="AG12" s="17" t="s">
        <v>168</v>
      </c>
      <c r="AH12" s="47" t="e">
        <f>IF(#REF!="","",#REF!)</f>
        <v>#REF!</v>
      </c>
      <c r="AJ12" s="47" t="s">
        <v>320</v>
      </c>
    </row>
    <row r="13" spans="1:36" ht="90" x14ac:dyDescent="0.25">
      <c r="B13" s="37"/>
      <c r="C13" s="17" t="s">
        <v>182</v>
      </c>
      <c r="D13" s="18" t="s">
        <v>183</v>
      </c>
      <c r="E13" s="18" t="s">
        <v>38</v>
      </c>
      <c r="L13" s="18" t="s">
        <v>184</v>
      </c>
      <c r="AG13" s="17" t="s">
        <v>185</v>
      </c>
      <c r="AH13" s="47" t="e">
        <f>IF(#REF!="","",#REF!)</f>
        <v>#REF!</v>
      </c>
      <c r="AJ13" s="47" t="s">
        <v>251</v>
      </c>
    </row>
    <row r="14" spans="1:36" ht="75" x14ac:dyDescent="0.25">
      <c r="B14" s="37"/>
      <c r="C14" s="17" t="s">
        <v>186</v>
      </c>
      <c r="D14" s="18" t="s">
        <v>187</v>
      </c>
      <c r="E14" s="18" t="s">
        <v>38</v>
      </c>
      <c r="L14" s="18" t="s">
        <v>188</v>
      </c>
      <c r="AG14" s="17" t="s">
        <v>189</v>
      </c>
      <c r="AH14" s="47" t="e">
        <f>IF(#REF!="","",#REF!)</f>
        <v>#REF!</v>
      </c>
      <c r="AJ14" s="1" t="s">
        <v>322</v>
      </c>
    </row>
    <row r="15" spans="1:36" ht="60" x14ac:dyDescent="0.25">
      <c r="B15" s="37"/>
      <c r="C15" s="17" t="s">
        <v>190</v>
      </c>
      <c r="D15" s="18" t="s">
        <v>191</v>
      </c>
      <c r="E15" s="18" t="s">
        <v>111</v>
      </c>
      <c r="L15" s="18" t="s">
        <v>192</v>
      </c>
      <c r="AG15" s="17" t="s">
        <v>193</v>
      </c>
      <c r="AH15" s="47" t="e">
        <f>IF(#REF!="","",#REF!)</f>
        <v>#REF!</v>
      </c>
      <c r="AJ15" s="47" t="s">
        <v>258</v>
      </c>
    </row>
    <row r="16" spans="1:36" ht="90" x14ac:dyDescent="0.25">
      <c r="B16" s="37"/>
      <c r="C16" s="17" t="s">
        <v>194</v>
      </c>
      <c r="D16" s="18" t="s">
        <v>195</v>
      </c>
      <c r="E16" s="18" t="s">
        <v>111</v>
      </c>
      <c r="L16" s="18" t="s">
        <v>196</v>
      </c>
      <c r="AG16" s="17" t="s">
        <v>197</v>
      </c>
      <c r="AH16" s="47" t="e">
        <f>IF(#REF!="","",#REF!)</f>
        <v>#REF!</v>
      </c>
      <c r="AJ16" s="47" t="s">
        <v>246</v>
      </c>
    </row>
    <row r="17" spans="2:36" ht="75" x14ac:dyDescent="0.25">
      <c r="B17" s="37"/>
      <c r="C17" s="17" t="s">
        <v>198</v>
      </c>
      <c r="D17" s="18" t="s">
        <v>199</v>
      </c>
      <c r="E17" s="18" t="s">
        <v>111</v>
      </c>
      <c r="L17" s="18" t="s">
        <v>200</v>
      </c>
      <c r="AG17" s="17" t="s">
        <v>201</v>
      </c>
      <c r="AJ17" s="47" t="s">
        <v>258</v>
      </c>
    </row>
    <row r="18" spans="2:36" ht="75" x14ac:dyDescent="0.25">
      <c r="B18" s="37"/>
      <c r="C18" s="17" t="s">
        <v>202</v>
      </c>
      <c r="D18" s="18" t="s">
        <v>203</v>
      </c>
      <c r="E18" s="18" t="s">
        <v>38</v>
      </c>
      <c r="L18" s="40" t="s">
        <v>204</v>
      </c>
      <c r="AG18" s="17" t="s">
        <v>205</v>
      </c>
      <c r="AJ18" s="47" t="s">
        <v>248</v>
      </c>
    </row>
    <row r="19" spans="2:36" ht="75" x14ac:dyDescent="0.25">
      <c r="B19" s="37"/>
      <c r="C19" s="17" t="s">
        <v>206</v>
      </c>
      <c r="D19" s="18" t="s">
        <v>207</v>
      </c>
      <c r="E19" s="18" t="s">
        <v>111</v>
      </c>
      <c r="L19" s="40" t="s">
        <v>208</v>
      </c>
      <c r="AG19" s="17" t="s">
        <v>193</v>
      </c>
      <c r="AJ19" s="47" t="s">
        <v>258</v>
      </c>
    </row>
    <row r="20" spans="2:36" ht="150" x14ac:dyDescent="0.25">
      <c r="B20" s="37"/>
      <c r="C20" s="17" t="s">
        <v>209</v>
      </c>
      <c r="D20" s="18" t="s">
        <v>210</v>
      </c>
      <c r="E20" s="18" t="s">
        <v>90</v>
      </c>
      <c r="AG20" s="17" t="s">
        <v>211</v>
      </c>
      <c r="AJ20" s="47" t="s">
        <v>246</v>
      </c>
    </row>
    <row r="21" spans="2:36" ht="45" x14ac:dyDescent="0.25">
      <c r="B21" s="37"/>
      <c r="C21" s="17" t="s">
        <v>212</v>
      </c>
      <c r="D21" s="18" t="s">
        <v>213</v>
      </c>
      <c r="E21" s="18" t="s">
        <v>111</v>
      </c>
      <c r="AG21" s="17" t="s">
        <v>214</v>
      </c>
      <c r="AJ21" s="47" t="s">
        <v>257</v>
      </c>
    </row>
    <row r="22" spans="2:36" ht="60" x14ac:dyDescent="0.25">
      <c r="B22" s="37"/>
      <c r="C22" s="17" t="s">
        <v>215</v>
      </c>
      <c r="D22" s="18" t="s">
        <v>216</v>
      </c>
      <c r="E22" s="18" t="s">
        <v>111</v>
      </c>
      <c r="AG22" s="17" t="s">
        <v>605</v>
      </c>
      <c r="AJ22" s="47" t="s">
        <v>606</v>
      </c>
    </row>
    <row r="23" spans="2:36" ht="51" x14ac:dyDescent="0.25">
      <c r="B23" s="37"/>
      <c r="C23" s="17" t="s">
        <v>217</v>
      </c>
      <c r="D23" s="18" t="s">
        <v>218</v>
      </c>
      <c r="E23" s="18" t="s">
        <v>38</v>
      </c>
      <c r="AG23" s="17" t="s">
        <v>219</v>
      </c>
      <c r="AJ23" s="47" t="s">
        <v>252</v>
      </c>
    </row>
    <row r="24" spans="2:36" ht="60" x14ac:dyDescent="0.25">
      <c r="C24" s="17" t="s">
        <v>279</v>
      </c>
      <c r="AJ24" s="47" t="s">
        <v>281</v>
      </c>
    </row>
    <row r="25" spans="2:36" ht="30" x14ac:dyDescent="0.25">
      <c r="C25" s="17" t="s">
        <v>280</v>
      </c>
      <c r="AJ25" s="47" t="s">
        <v>244</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66" t="s">
        <v>262</v>
      </c>
    </row>
    <row r="2" spans="1:2" x14ac:dyDescent="0.25">
      <c r="A2" s="17" t="s">
        <v>140</v>
      </c>
      <c r="B2" t="s">
        <v>244</v>
      </c>
    </row>
    <row r="3" spans="1:2" x14ac:dyDescent="0.25">
      <c r="A3" s="17" t="s">
        <v>88</v>
      </c>
      <c r="B3" t="s">
        <v>245</v>
      </c>
    </row>
    <row r="4" spans="1:2" x14ac:dyDescent="0.25">
      <c r="A4" s="17" t="s">
        <v>209</v>
      </c>
      <c r="B4" t="s">
        <v>246</v>
      </c>
    </row>
    <row r="5" spans="1:2" x14ac:dyDescent="0.25">
      <c r="A5" s="17" t="s">
        <v>194</v>
      </c>
      <c r="B5" t="s">
        <v>246</v>
      </c>
    </row>
    <row r="6" spans="1:2" x14ac:dyDescent="0.25">
      <c r="A6" s="17" t="s">
        <v>162</v>
      </c>
      <c r="B6" t="s">
        <v>247</v>
      </c>
    </row>
    <row r="7" spans="1:2" ht="25.5" x14ac:dyDescent="0.25">
      <c r="A7" s="17" t="s">
        <v>179</v>
      </c>
      <c r="B7" t="s">
        <v>247</v>
      </c>
    </row>
    <row r="8" spans="1:2" x14ac:dyDescent="0.25">
      <c r="A8" s="17" t="s">
        <v>202</v>
      </c>
      <c r="B8" t="s">
        <v>248</v>
      </c>
    </row>
    <row r="9" spans="1:2" x14ac:dyDescent="0.25">
      <c r="A9" s="17" t="s">
        <v>175</v>
      </c>
      <c r="B9" t="s">
        <v>249</v>
      </c>
    </row>
    <row r="10" spans="1:2" x14ac:dyDescent="0.25">
      <c r="A10" s="17" t="s">
        <v>152</v>
      </c>
      <c r="B10" t="s">
        <v>250</v>
      </c>
    </row>
    <row r="11" spans="1:2" ht="25.5" x14ac:dyDescent="0.25">
      <c r="A11" s="17" t="s">
        <v>182</v>
      </c>
      <c r="B11" t="s">
        <v>251</v>
      </c>
    </row>
    <row r="12" spans="1:2" x14ac:dyDescent="0.25">
      <c r="A12" s="17" t="s">
        <v>217</v>
      </c>
      <c r="B12" t="s">
        <v>252</v>
      </c>
    </row>
    <row r="13" spans="1:2" x14ac:dyDescent="0.25">
      <c r="A13" s="17" t="s">
        <v>36</v>
      </c>
      <c r="B13" t="s">
        <v>253</v>
      </c>
    </row>
    <row r="14" spans="1:2" ht="38.25" x14ac:dyDescent="0.25">
      <c r="A14" s="17" t="s">
        <v>64</v>
      </c>
      <c r="B14" t="s">
        <v>254</v>
      </c>
    </row>
    <row r="15" spans="1:2" x14ac:dyDescent="0.25">
      <c r="A15" s="17" t="s">
        <v>186</v>
      </c>
      <c r="B15" t="s">
        <v>255</v>
      </c>
    </row>
    <row r="16" spans="1:2" x14ac:dyDescent="0.25">
      <c r="A16" s="17" t="s">
        <v>109</v>
      </c>
      <c r="B16" t="s">
        <v>256</v>
      </c>
    </row>
    <row r="17" spans="1:2" x14ac:dyDescent="0.25">
      <c r="A17" s="17" t="s">
        <v>212</v>
      </c>
      <c r="B17" t="s">
        <v>257</v>
      </c>
    </row>
    <row r="18" spans="1:2" x14ac:dyDescent="0.25">
      <c r="A18" s="17" t="s">
        <v>190</v>
      </c>
      <c r="B18" t="s">
        <v>258</v>
      </c>
    </row>
    <row r="19" spans="1:2" x14ac:dyDescent="0.25">
      <c r="A19" s="17" t="s">
        <v>206</v>
      </c>
      <c r="B19" t="s">
        <v>258</v>
      </c>
    </row>
    <row r="20" spans="1:2" x14ac:dyDescent="0.25">
      <c r="A20" s="17" t="s">
        <v>198</v>
      </c>
      <c r="B20" t="s">
        <v>258</v>
      </c>
    </row>
    <row r="21" spans="1:2" x14ac:dyDescent="0.25">
      <c r="A21" s="17" t="s">
        <v>215</v>
      </c>
      <c r="B21" t="s">
        <v>259</v>
      </c>
    </row>
    <row r="22" spans="1:2" x14ac:dyDescent="0.25">
      <c r="A22" s="17" t="s">
        <v>169</v>
      </c>
      <c r="B22" t="s">
        <v>260</v>
      </c>
    </row>
    <row r="23" spans="1:2" x14ac:dyDescent="0.25">
      <c r="A23" s="17" t="s">
        <v>126</v>
      </c>
      <c r="B23" t="s">
        <v>261</v>
      </c>
    </row>
    <row r="24" spans="1:2" x14ac:dyDescent="0.25">
      <c r="A24" s="17" t="s">
        <v>279</v>
      </c>
      <c r="B24" t="s">
        <v>281</v>
      </c>
    </row>
    <row r="25" spans="1:2" ht="25.5" x14ac:dyDescent="0.25">
      <c r="A25" s="17" t="s">
        <v>280</v>
      </c>
      <c r="B25" t="s">
        <v>244</v>
      </c>
    </row>
  </sheetData>
  <autoFilter ref="B1:G1"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69" bestFit="1" customWidth="1"/>
    <col min="2" max="2" width="56.5703125" style="69" bestFit="1" customWidth="1"/>
    <col min="3" max="3" width="16.7109375" style="69" bestFit="1" customWidth="1"/>
    <col min="4" max="4" width="23.140625" style="69" bestFit="1" customWidth="1"/>
    <col min="5" max="16384" width="11.42578125" style="69"/>
  </cols>
  <sheetData>
    <row r="3" spans="1:3" x14ac:dyDescent="0.25">
      <c r="A3" s="96" t="s">
        <v>242</v>
      </c>
      <c r="B3"/>
      <c r="C3"/>
    </row>
    <row r="4" spans="1:3" x14ac:dyDescent="0.25">
      <c r="A4" s="69" t="s">
        <v>63</v>
      </c>
      <c r="B4"/>
      <c r="C4"/>
    </row>
    <row r="5" spans="1:3" x14ac:dyDescent="0.25">
      <c r="A5" s="69" t="s">
        <v>243</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8">
    <tabColor theme="5" tint="-0.249977111117893"/>
  </sheetPr>
  <dimension ref="A1:FR35"/>
  <sheetViews>
    <sheetView showGridLines="0" tabSelected="1" view="pageBreakPreview" zoomScale="70" zoomScaleNormal="60" zoomScaleSheetLayoutView="70" workbookViewId="0">
      <pane ySplit="11" topLeftCell="A12" activePane="bottomLeft" state="frozen"/>
      <selection pane="bottomLeft" activeCell="A12" sqref="A12"/>
    </sheetView>
  </sheetViews>
  <sheetFormatPr baseColWidth="10" defaultColWidth="11.42578125" defaultRowHeight="12.75" x14ac:dyDescent="0.2"/>
  <cols>
    <col min="1" max="1" width="35.5703125" style="147" customWidth="1"/>
    <col min="2" max="2" width="30.7109375" style="2" customWidth="1"/>
    <col min="3" max="3" width="53.85546875" style="2" customWidth="1"/>
    <col min="4" max="4" width="25" style="2" customWidth="1"/>
    <col min="5" max="5" width="19" style="2" customWidth="1"/>
    <col min="6" max="6" width="53.85546875" style="2" customWidth="1"/>
    <col min="7" max="7" width="14.85546875" style="2" bestFit="1" customWidth="1"/>
    <col min="8" max="8" width="14.85546875" style="2" customWidth="1"/>
    <col min="9" max="9" width="57.5703125" style="2" customWidth="1"/>
    <col min="10" max="10" width="15.7109375" style="2" customWidth="1"/>
    <col min="11" max="11" width="19.42578125" style="2" customWidth="1"/>
    <col min="12" max="12" width="17.140625" style="2" customWidth="1"/>
    <col min="13" max="15" width="41" style="2" customWidth="1"/>
    <col min="16" max="16" width="44.85546875" style="2" customWidth="1"/>
    <col min="17" max="20" width="50.7109375" style="2" customWidth="1"/>
    <col min="21" max="21" width="5.28515625" style="2" customWidth="1"/>
    <col min="22" max="22" width="8.140625" style="2" customWidth="1"/>
    <col min="23" max="24" width="5.28515625" style="2" customWidth="1"/>
    <col min="25" max="25" width="18.85546875" style="2" customWidth="1"/>
    <col min="26" max="26" width="52.28515625" style="2" customWidth="1"/>
    <col min="27" max="27" width="5.28515625" style="2" customWidth="1"/>
    <col min="28" max="28" width="8.42578125" style="2" customWidth="1"/>
    <col min="29" max="29" width="5.28515625" style="2" customWidth="1"/>
    <col min="30" max="30" width="8.42578125" style="2" customWidth="1"/>
    <col min="31" max="31" width="18.85546875" style="2" customWidth="1"/>
    <col min="32" max="32" width="31.140625" style="2" customWidth="1"/>
    <col min="33" max="33" width="15.85546875" style="2" customWidth="1"/>
    <col min="34" max="34" width="70.85546875" style="2" customWidth="1"/>
    <col min="35" max="35" width="46.5703125" style="2" customWidth="1"/>
    <col min="36" max="36" width="30.7109375" style="2" customWidth="1"/>
    <col min="37" max="39" width="20.42578125" style="2" customWidth="1"/>
    <col min="40" max="42" width="70.7109375" style="2" customWidth="1"/>
    <col min="43" max="43" width="14.7109375" style="2" customWidth="1"/>
    <col min="44" max="44" width="23.42578125" style="2" customWidth="1"/>
    <col min="45" max="45" width="31.42578125" style="2" customWidth="1"/>
    <col min="46" max="46" width="14.7109375" style="2" customWidth="1"/>
    <col min="47" max="47" width="23.42578125" style="2" customWidth="1"/>
    <col min="48" max="48" width="31.42578125" style="2" customWidth="1"/>
    <col min="49" max="49" width="14.7109375" style="2" customWidth="1"/>
    <col min="50" max="50" width="23.42578125" style="2" customWidth="1"/>
    <col min="51" max="51" width="31.42578125" style="2" customWidth="1"/>
    <col min="52" max="52" width="14.7109375" style="2" customWidth="1"/>
    <col min="53" max="53" width="23.42578125" style="2" customWidth="1"/>
    <col min="54" max="54" width="31.42578125" style="2" customWidth="1"/>
    <col min="55" max="55" width="14.7109375" style="2" customWidth="1"/>
    <col min="56" max="56" width="23.42578125" style="2" customWidth="1"/>
    <col min="57" max="57" width="31.42578125" style="2" customWidth="1"/>
    <col min="58" max="58" width="14.7109375" style="2" customWidth="1"/>
    <col min="59" max="59" width="23.42578125" style="2" customWidth="1"/>
    <col min="60" max="60" width="31.42578125" style="2" customWidth="1"/>
    <col min="61" max="61" width="14.7109375" style="2" customWidth="1"/>
    <col min="62" max="62" width="23.42578125" style="2" customWidth="1"/>
    <col min="63" max="63" width="31.42578125" style="2" customWidth="1"/>
    <col min="64" max="64" width="14.7109375" style="2" customWidth="1"/>
    <col min="65" max="65" width="23.42578125" style="2" customWidth="1"/>
    <col min="66" max="66" width="31.42578125" style="2" customWidth="1"/>
    <col min="67" max="67" width="14.7109375" style="2" customWidth="1"/>
    <col min="68" max="68" width="23.42578125" style="2" customWidth="1"/>
    <col min="69" max="69" width="31.42578125" style="2" customWidth="1"/>
    <col min="70" max="70" width="14.7109375" style="2" customWidth="1"/>
    <col min="71" max="71" width="23.42578125" style="2" customWidth="1"/>
    <col min="72" max="72" width="31.42578125" style="2" customWidth="1"/>
    <col min="73" max="73" width="14.7109375" style="2" customWidth="1"/>
    <col min="74" max="74" width="23.42578125" style="2" customWidth="1"/>
    <col min="75" max="75" width="31.42578125" style="2" customWidth="1"/>
    <col min="76" max="76" width="14.7109375" style="2" customWidth="1"/>
    <col min="77" max="77" width="23.42578125" style="2" customWidth="1"/>
    <col min="78" max="78" width="31.42578125" style="2" customWidth="1"/>
    <col min="79" max="79" width="11.42578125" style="2" hidden="1" customWidth="1"/>
    <col min="80" max="81" width="22" style="2" hidden="1" customWidth="1"/>
    <col min="82" max="82" width="11.42578125" style="2" hidden="1" customWidth="1"/>
    <col min="83" max="83" width="16.28515625" style="2" hidden="1" customWidth="1"/>
    <col min="84" max="85" width="11.42578125" style="2" hidden="1" customWidth="1"/>
    <col min="86" max="86" width="16.28515625" style="2" hidden="1" customWidth="1"/>
    <col min="87" max="87" width="11.42578125" style="2" hidden="1" customWidth="1"/>
    <col min="88" max="88" width="15.140625" style="2" hidden="1" customWidth="1"/>
    <col min="89" max="89" width="26.42578125" style="2" hidden="1" customWidth="1"/>
    <col min="90" max="90" width="15" style="2" hidden="1" customWidth="1"/>
    <col min="91" max="91" width="11.42578125" style="2" hidden="1" customWidth="1"/>
    <col min="92" max="92" width="15" style="2" hidden="1" customWidth="1"/>
    <col min="93" max="93" width="17.140625" style="2" hidden="1" customWidth="1"/>
    <col min="94" max="94" width="15" style="2" hidden="1" customWidth="1"/>
    <col min="95" max="95" width="17.140625" style="2" hidden="1" customWidth="1"/>
    <col min="96" max="96" width="55.42578125" style="2" hidden="1" customWidth="1"/>
    <col min="97" max="97" width="17.140625" style="2" hidden="1" customWidth="1"/>
    <col min="98" max="98" width="55.42578125" style="2" hidden="1" customWidth="1"/>
    <col min="99" max="99" width="17.140625" style="2" hidden="1" customWidth="1"/>
    <col min="100" max="100" width="55.42578125" style="2" hidden="1" customWidth="1"/>
    <col min="101" max="101" width="17.140625" style="2" hidden="1" customWidth="1"/>
    <col min="102" max="102" width="55.42578125" style="2" hidden="1" customWidth="1"/>
    <col min="103" max="144" width="11.42578125" style="2" hidden="1" customWidth="1"/>
    <col min="145" max="145" width="0" style="2" hidden="1" customWidth="1"/>
    <col min="146" max="146" width="15.28515625" style="2" hidden="1" customWidth="1"/>
    <col min="147" max="149" width="22.85546875" style="2" hidden="1" customWidth="1"/>
    <col min="150" max="150" width="21.140625" style="2" hidden="1" customWidth="1"/>
    <col min="151" max="151" width="0" style="2" hidden="1" customWidth="1"/>
    <col min="152" max="16384" width="11.42578125" style="2"/>
  </cols>
  <sheetData>
    <row r="1" spans="1:151" ht="81" customHeight="1" x14ac:dyDescent="0.2">
      <c r="A1" s="216" t="s">
        <v>323</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128"/>
      <c r="AG1" s="129"/>
      <c r="AH1" s="128"/>
      <c r="AI1" s="128"/>
      <c r="AJ1" s="128"/>
      <c r="AK1" s="128"/>
      <c r="AL1" s="128"/>
      <c r="AM1" s="128"/>
      <c r="AN1" s="128"/>
      <c r="AO1" s="128"/>
      <c r="AP1" s="130"/>
      <c r="EP1" s="186">
        <v>45017</v>
      </c>
      <c r="EQ1" s="186">
        <v>45107</v>
      </c>
      <c r="ER1" s="191"/>
      <c r="ES1" s="190"/>
      <c r="ET1" s="190"/>
    </row>
    <row r="2" spans="1:151" ht="9.75" customHeight="1" x14ac:dyDescent="0.2">
      <c r="A2" s="242" t="s">
        <v>241</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104"/>
      <c r="AG2" s="105"/>
      <c r="AH2" s="65"/>
      <c r="AI2" s="65"/>
      <c r="AJ2" s="65"/>
      <c r="AK2" s="65"/>
      <c r="AL2" s="65"/>
      <c r="AM2" s="65"/>
      <c r="AN2" s="65"/>
      <c r="AO2" s="65"/>
      <c r="AP2" s="131"/>
      <c r="EP2" s="205" t="s">
        <v>1009</v>
      </c>
      <c r="EQ2" s="205" t="s">
        <v>1010</v>
      </c>
      <c r="ES2" s="206"/>
      <c r="ET2" s="65"/>
    </row>
    <row r="3" spans="1:151" ht="9.75" customHeight="1" x14ac:dyDescent="0.2">
      <c r="A3" s="242"/>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104"/>
      <c r="AG3" s="105"/>
      <c r="AH3" s="65"/>
      <c r="AI3" s="65"/>
      <c r="AJ3" s="65"/>
      <c r="AK3" s="65"/>
      <c r="AL3" s="65"/>
      <c r="AM3" s="65"/>
      <c r="AN3" s="65"/>
      <c r="AO3" s="65"/>
      <c r="AP3" s="131"/>
      <c r="EP3" s="205"/>
      <c r="EQ3" s="205"/>
      <c r="ES3" s="206"/>
      <c r="ET3" s="65"/>
    </row>
    <row r="4" spans="1:151" ht="9.75" customHeight="1" x14ac:dyDescent="0.2">
      <c r="A4" s="242"/>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104"/>
      <c r="AG4" s="105"/>
      <c r="AH4" s="65"/>
      <c r="AI4" s="65"/>
      <c r="AJ4" s="65"/>
      <c r="AK4" s="65"/>
      <c r="AL4" s="65"/>
      <c r="AM4" s="65"/>
      <c r="AN4" s="65"/>
      <c r="AO4" s="65"/>
      <c r="AP4" s="131"/>
      <c r="EP4" s="205"/>
      <c r="EQ4" s="205"/>
      <c r="ES4" s="206"/>
      <c r="ET4" s="65"/>
    </row>
    <row r="5" spans="1:151" ht="5.25" customHeight="1" thickBot="1" x14ac:dyDescent="0.25">
      <c r="A5" s="244"/>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3"/>
      <c r="AG5" s="106"/>
      <c r="AH5" s="65"/>
      <c r="AI5" s="65"/>
      <c r="AJ5" s="65"/>
      <c r="AK5" s="65"/>
      <c r="AL5" s="65"/>
      <c r="AM5" s="65"/>
      <c r="AN5" s="65"/>
      <c r="AO5" s="65"/>
      <c r="AP5" s="131"/>
    </row>
    <row r="6" spans="1:151" ht="50.1" customHeight="1" x14ac:dyDescent="0.2">
      <c r="A6" s="132" t="s">
        <v>229</v>
      </c>
      <c r="B6" s="115">
        <v>45107</v>
      </c>
      <c r="C6" s="3"/>
      <c r="D6" s="133"/>
      <c r="E6" s="133"/>
      <c r="F6" s="167"/>
      <c r="G6" s="133"/>
      <c r="H6" s="133"/>
      <c r="I6" s="133"/>
      <c r="J6" s="133"/>
      <c r="K6" s="133"/>
      <c r="L6" s="133"/>
      <c r="M6" s="133"/>
      <c r="N6" s="133"/>
      <c r="O6" s="133"/>
      <c r="P6" s="133"/>
      <c r="Q6" s="133"/>
      <c r="R6" s="133"/>
      <c r="S6" s="133"/>
      <c r="T6" s="133"/>
      <c r="U6" s="256" t="s">
        <v>1019</v>
      </c>
      <c r="V6" s="257"/>
      <c r="W6" s="257"/>
      <c r="X6" s="257"/>
      <c r="Y6" s="257"/>
      <c r="Z6" s="257"/>
      <c r="AA6" s="257"/>
      <c r="AB6" s="257"/>
      <c r="AC6" s="257"/>
      <c r="AD6" s="257"/>
      <c r="AE6" s="257"/>
      <c r="AF6" s="258"/>
      <c r="AG6" s="50"/>
      <c r="AH6" s="65"/>
      <c r="AI6" s="65"/>
      <c r="AJ6" s="65"/>
      <c r="AK6" s="65"/>
      <c r="AL6" s="65"/>
      <c r="AM6" s="65"/>
      <c r="AN6" s="65"/>
      <c r="AO6" s="65"/>
      <c r="AP6" s="131"/>
    </row>
    <row r="7" spans="1:151" ht="4.5" customHeight="1" thickBot="1" x14ac:dyDescent="0.25">
      <c r="A7" s="3"/>
      <c r="B7" s="65"/>
      <c r="C7" s="65"/>
      <c r="D7" s="65"/>
      <c r="E7" s="65"/>
      <c r="F7" s="65"/>
      <c r="G7" s="65"/>
      <c r="H7" s="65"/>
      <c r="I7" s="65"/>
      <c r="J7" s="65"/>
      <c r="K7" s="65"/>
      <c r="L7" s="65"/>
      <c r="M7" s="65"/>
      <c r="N7" s="65"/>
      <c r="O7" s="65"/>
      <c r="P7" s="65"/>
      <c r="Q7" s="65"/>
      <c r="R7" s="65"/>
      <c r="S7" s="65"/>
      <c r="T7" s="65"/>
      <c r="U7" s="259"/>
      <c r="V7" s="260"/>
      <c r="W7" s="260"/>
      <c r="X7" s="260"/>
      <c r="Y7" s="260"/>
      <c r="Z7" s="260"/>
      <c r="AA7" s="260"/>
      <c r="AB7" s="260"/>
      <c r="AC7" s="260"/>
      <c r="AD7" s="260"/>
      <c r="AE7" s="260"/>
      <c r="AF7" s="261"/>
      <c r="AG7" s="44"/>
      <c r="AH7" s="65"/>
      <c r="AI7" s="65"/>
      <c r="AJ7" s="65"/>
      <c r="AK7" s="65"/>
      <c r="AL7" s="65"/>
      <c r="AM7" s="65"/>
      <c r="AN7" s="65"/>
      <c r="AO7" s="65"/>
      <c r="AP7" s="131"/>
    </row>
    <row r="8" spans="1:151" ht="5.25" customHeight="1" thickBot="1" x14ac:dyDescent="0.25">
      <c r="A8" s="13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44"/>
      <c r="AH8" s="65"/>
      <c r="AI8" s="65"/>
      <c r="AJ8" s="65"/>
      <c r="AK8" s="65"/>
      <c r="AL8" s="65"/>
      <c r="AM8" s="65"/>
      <c r="AN8" s="65"/>
      <c r="AO8" s="65"/>
      <c r="AP8" s="131"/>
    </row>
    <row r="9" spans="1:151" ht="18" customHeight="1" x14ac:dyDescent="0.2">
      <c r="A9" s="135"/>
      <c r="B9" s="116"/>
      <c r="C9" s="135"/>
      <c r="D9" s="135"/>
      <c r="E9" s="116"/>
      <c r="F9" s="54"/>
      <c r="G9" s="119"/>
      <c r="H9" s="119"/>
      <c r="I9" s="119"/>
      <c r="J9" s="120"/>
      <c r="K9" s="54"/>
      <c r="L9" s="120"/>
      <c r="M9" s="218" t="s">
        <v>230</v>
      </c>
      <c r="N9" s="219"/>
      <c r="O9" s="220"/>
      <c r="P9" s="224" t="s">
        <v>231</v>
      </c>
      <c r="Q9" s="225"/>
      <c r="R9" s="225"/>
      <c r="S9" s="225"/>
      <c r="T9" s="226"/>
      <c r="U9" s="230"/>
      <c r="V9" s="230"/>
      <c r="W9" s="231" t="s">
        <v>232</v>
      </c>
      <c r="X9" s="231"/>
      <c r="Y9" s="231"/>
      <c r="Z9" s="232"/>
      <c r="AA9" s="236" t="s">
        <v>233</v>
      </c>
      <c r="AB9" s="237"/>
      <c r="AC9" s="237"/>
      <c r="AD9" s="237"/>
      <c r="AE9" s="237"/>
      <c r="AF9" s="238"/>
      <c r="AG9" s="207" t="s">
        <v>228</v>
      </c>
      <c r="AH9" s="208"/>
      <c r="AI9" s="208"/>
      <c r="AJ9" s="208"/>
      <c r="AK9" s="208"/>
      <c r="AL9" s="208"/>
      <c r="AM9" s="208"/>
      <c r="AN9" s="208"/>
      <c r="AO9" s="208"/>
      <c r="AP9" s="208"/>
      <c r="AQ9" s="209" t="s">
        <v>226</v>
      </c>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10"/>
    </row>
    <row r="10" spans="1:151" ht="21.95" customHeight="1" x14ac:dyDescent="0.2">
      <c r="A10" s="136"/>
      <c r="B10" s="117"/>
      <c r="C10" s="136"/>
      <c r="D10" s="136"/>
      <c r="E10" s="117"/>
      <c r="F10" s="123"/>
      <c r="G10" s="121"/>
      <c r="H10" s="121"/>
      <c r="I10" s="121"/>
      <c r="J10" s="122"/>
      <c r="K10" s="123"/>
      <c r="L10" s="122"/>
      <c r="M10" s="221"/>
      <c r="N10" s="222"/>
      <c r="O10" s="223"/>
      <c r="P10" s="227"/>
      <c r="Q10" s="228"/>
      <c r="R10" s="228"/>
      <c r="S10" s="228"/>
      <c r="T10" s="229"/>
      <c r="U10" s="124"/>
      <c r="V10" s="125"/>
      <c r="W10" s="233"/>
      <c r="X10" s="234"/>
      <c r="Y10" s="234"/>
      <c r="Z10" s="235"/>
      <c r="AA10" s="239"/>
      <c r="AB10" s="240"/>
      <c r="AC10" s="240"/>
      <c r="AD10" s="240"/>
      <c r="AE10" s="240"/>
      <c r="AF10" s="241"/>
      <c r="AG10" s="55"/>
      <c r="AH10" s="213" t="s">
        <v>904</v>
      </c>
      <c r="AI10" s="214"/>
      <c r="AJ10" s="214"/>
      <c r="AK10" s="214"/>
      <c r="AL10" s="214"/>
      <c r="AM10" s="215"/>
      <c r="AN10" s="246" t="s">
        <v>234</v>
      </c>
      <c r="AO10" s="247"/>
      <c r="AP10" s="248"/>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2"/>
      <c r="CD10" s="202" t="s">
        <v>775</v>
      </c>
      <c r="CE10" s="202"/>
      <c r="CF10" s="162" t="s">
        <v>772</v>
      </c>
      <c r="CG10" s="202" t="s">
        <v>776</v>
      </c>
      <c r="CH10" s="202"/>
      <c r="CI10" s="202" t="s">
        <v>777</v>
      </c>
      <c r="CJ10" s="202"/>
      <c r="CK10" s="202"/>
      <c r="CL10" s="202" t="s">
        <v>783</v>
      </c>
      <c r="CM10" s="202"/>
      <c r="CN10" s="202" t="s">
        <v>788</v>
      </c>
      <c r="CO10" s="202"/>
      <c r="CP10" s="202" t="s">
        <v>789</v>
      </c>
      <c r="CQ10" s="202"/>
      <c r="CR10" s="202" t="s">
        <v>791</v>
      </c>
      <c r="CS10" s="202"/>
      <c r="CT10" s="202" t="s">
        <v>857</v>
      </c>
      <c r="CU10" s="202"/>
      <c r="CV10" s="202" t="s">
        <v>855</v>
      </c>
      <c r="CW10" s="202"/>
      <c r="CX10" s="163" t="s">
        <v>858</v>
      </c>
      <c r="DK10" s="202" t="s">
        <v>862</v>
      </c>
      <c r="DL10" s="202"/>
      <c r="DM10" s="202"/>
      <c r="DN10" s="202"/>
      <c r="DO10" s="202"/>
      <c r="DP10" s="202"/>
      <c r="DQ10" s="202"/>
      <c r="DR10" s="202"/>
      <c r="EP10" s="189"/>
      <c r="EQ10" s="189" t="s">
        <v>1004</v>
      </c>
      <c r="ER10" s="189"/>
      <c r="ES10" s="189"/>
      <c r="ET10" s="189"/>
      <c r="EU10" s="189"/>
    </row>
    <row r="11" spans="1:151" ht="132" customHeight="1" x14ac:dyDescent="0.2">
      <c r="A11" s="137" t="s">
        <v>282</v>
      </c>
      <c r="B11" s="118" t="s">
        <v>285</v>
      </c>
      <c r="C11" s="137" t="s">
        <v>286</v>
      </c>
      <c r="D11" s="137" t="s">
        <v>287</v>
      </c>
      <c r="E11" s="118" t="s">
        <v>288</v>
      </c>
      <c r="F11" s="109" t="s">
        <v>298</v>
      </c>
      <c r="G11" s="161" t="s">
        <v>901</v>
      </c>
      <c r="H11" s="161" t="s">
        <v>902</v>
      </c>
      <c r="I11" s="126" t="s">
        <v>289</v>
      </c>
      <c r="J11" s="109" t="s">
        <v>220</v>
      </c>
      <c r="K11" s="109" t="s">
        <v>299</v>
      </c>
      <c r="L11" s="109" t="s">
        <v>903</v>
      </c>
      <c r="M11" s="45" t="s">
        <v>221</v>
      </c>
      <c r="N11" s="45" t="s">
        <v>222</v>
      </c>
      <c r="O11" s="48" t="s">
        <v>290</v>
      </c>
      <c r="P11" s="45" t="s">
        <v>283</v>
      </c>
      <c r="Q11" s="45" t="s">
        <v>291</v>
      </c>
      <c r="R11" s="45" t="s">
        <v>236</v>
      </c>
      <c r="S11" s="45" t="s">
        <v>749</v>
      </c>
      <c r="T11" s="45" t="s">
        <v>292</v>
      </c>
      <c r="U11" s="52" t="s">
        <v>293</v>
      </c>
      <c r="V11" s="52" t="s">
        <v>300</v>
      </c>
      <c r="W11" s="52" t="s">
        <v>294</v>
      </c>
      <c r="X11" s="52" t="s">
        <v>301</v>
      </c>
      <c r="Y11" s="53" t="s">
        <v>295</v>
      </c>
      <c r="Z11" s="53" t="s">
        <v>237</v>
      </c>
      <c r="AA11" s="49" t="s">
        <v>296</v>
      </c>
      <c r="AB11" s="52" t="s">
        <v>302</v>
      </c>
      <c r="AC11" s="49" t="s">
        <v>303</v>
      </c>
      <c r="AD11" s="52" t="s">
        <v>304</v>
      </c>
      <c r="AE11" s="48" t="s">
        <v>297</v>
      </c>
      <c r="AF11" s="48" t="s">
        <v>237</v>
      </c>
      <c r="AG11" s="45" t="s">
        <v>238</v>
      </c>
      <c r="AH11" s="48" t="s">
        <v>305</v>
      </c>
      <c r="AI11" s="48" t="s">
        <v>905</v>
      </c>
      <c r="AJ11" s="48" t="s">
        <v>906</v>
      </c>
      <c r="AK11" s="48" t="s">
        <v>907</v>
      </c>
      <c r="AL11" s="48" t="s">
        <v>908</v>
      </c>
      <c r="AM11" s="48" t="s">
        <v>909</v>
      </c>
      <c r="AN11" s="48" t="s">
        <v>306</v>
      </c>
      <c r="AO11" s="48" t="s">
        <v>307</v>
      </c>
      <c r="AP11" s="48" t="s">
        <v>308</v>
      </c>
      <c r="AQ11" s="127" t="s">
        <v>239</v>
      </c>
      <c r="AR11" s="64" t="s">
        <v>240</v>
      </c>
      <c r="AS11" s="61" t="s">
        <v>227</v>
      </c>
      <c r="AT11" s="48" t="s">
        <v>239</v>
      </c>
      <c r="AU11" s="62" t="s">
        <v>240</v>
      </c>
      <c r="AV11" s="60" t="s">
        <v>227</v>
      </c>
      <c r="AW11" s="45" t="s">
        <v>239</v>
      </c>
      <c r="AX11" s="64" t="s">
        <v>240</v>
      </c>
      <c r="AY11" s="61" t="s">
        <v>227</v>
      </c>
      <c r="AZ11" s="48" t="s">
        <v>239</v>
      </c>
      <c r="BA11" s="62" t="s">
        <v>240</v>
      </c>
      <c r="BB11" s="60" t="s">
        <v>227</v>
      </c>
      <c r="BC11" s="45" t="s">
        <v>239</v>
      </c>
      <c r="BD11" s="64" t="s">
        <v>240</v>
      </c>
      <c r="BE11" s="61" t="s">
        <v>227</v>
      </c>
      <c r="BF11" s="48" t="s">
        <v>239</v>
      </c>
      <c r="BG11" s="62" t="s">
        <v>240</v>
      </c>
      <c r="BH11" s="60" t="s">
        <v>227</v>
      </c>
      <c r="BI11" s="45" t="s">
        <v>239</v>
      </c>
      <c r="BJ11" s="64" t="s">
        <v>240</v>
      </c>
      <c r="BK11" s="61" t="s">
        <v>227</v>
      </c>
      <c r="BL11" s="48" t="s">
        <v>239</v>
      </c>
      <c r="BM11" s="62" t="s">
        <v>240</v>
      </c>
      <c r="BN11" s="60" t="s">
        <v>227</v>
      </c>
      <c r="BO11" s="45" t="s">
        <v>239</v>
      </c>
      <c r="BP11" s="64" t="s">
        <v>240</v>
      </c>
      <c r="BQ11" s="61" t="s">
        <v>227</v>
      </c>
      <c r="BR11" s="48" t="s">
        <v>239</v>
      </c>
      <c r="BS11" s="62" t="s">
        <v>240</v>
      </c>
      <c r="BT11" s="60" t="s">
        <v>227</v>
      </c>
      <c r="BU11" s="45" t="s">
        <v>239</v>
      </c>
      <c r="BV11" s="64" t="s">
        <v>240</v>
      </c>
      <c r="BW11" s="61" t="s">
        <v>227</v>
      </c>
      <c r="BX11" s="48" t="s">
        <v>239</v>
      </c>
      <c r="BY11" s="64" t="s">
        <v>240</v>
      </c>
      <c r="BZ11" s="63" t="s">
        <v>227</v>
      </c>
      <c r="CA11" s="2" t="s">
        <v>620</v>
      </c>
      <c r="CB11" s="48" t="s">
        <v>853</v>
      </c>
      <c r="CC11" s="48" t="s">
        <v>854</v>
      </c>
      <c r="CD11" s="48" t="s">
        <v>771</v>
      </c>
      <c r="CE11" s="48" t="s">
        <v>756</v>
      </c>
      <c r="CF11" s="160" t="s">
        <v>773</v>
      </c>
      <c r="CG11" s="48" t="s">
        <v>776</v>
      </c>
      <c r="CH11" s="48" t="s">
        <v>756</v>
      </c>
      <c r="CI11" s="48" t="s">
        <v>776</v>
      </c>
      <c r="CJ11" s="48" t="s">
        <v>756</v>
      </c>
      <c r="CK11" s="48" t="s">
        <v>887</v>
      </c>
      <c r="CL11" s="48" t="s">
        <v>784</v>
      </c>
      <c r="CM11" s="48" t="s">
        <v>756</v>
      </c>
      <c r="CN11" s="48" t="s">
        <v>787</v>
      </c>
      <c r="CO11" s="48" t="s">
        <v>756</v>
      </c>
      <c r="CP11" s="48" t="s">
        <v>790</v>
      </c>
      <c r="CQ11" s="48" t="s">
        <v>756</v>
      </c>
      <c r="CR11" s="48" t="s">
        <v>809</v>
      </c>
      <c r="CS11" s="48" t="s">
        <v>756</v>
      </c>
      <c r="CT11" s="48" t="s">
        <v>809</v>
      </c>
      <c r="CU11" s="48" t="s">
        <v>756</v>
      </c>
      <c r="CV11" s="48" t="s">
        <v>809</v>
      </c>
      <c r="CW11" s="48" t="s">
        <v>756</v>
      </c>
      <c r="CX11" s="48" t="s">
        <v>859</v>
      </c>
      <c r="CZ11" s="164" t="s">
        <v>861</v>
      </c>
      <c r="DA11" s="202" t="s">
        <v>860</v>
      </c>
      <c r="DB11" s="202"/>
      <c r="DC11" s="202"/>
      <c r="DD11" s="202"/>
      <c r="DE11" s="202"/>
      <c r="DF11" s="202"/>
      <c r="DG11" s="202"/>
      <c r="DH11" s="164" t="s">
        <v>861</v>
      </c>
      <c r="DI11" s="164" t="s">
        <v>861</v>
      </c>
      <c r="DK11" s="164" t="s">
        <v>863</v>
      </c>
      <c r="DL11" s="164" t="s">
        <v>864</v>
      </c>
      <c r="DM11" s="164" t="s">
        <v>865</v>
      </c>
      <c r="DN11" s="164" t="s">
        <v>866</v>
      </c>
      <c r="DO11" s="164" t="s">
        <v>867</v>
      </c>
      <c r="DP11" s="164" t="s">
        <v>888</v>
      </c>
      <c r="DQ11" s="164" t="s">
        <v>868</v>
      </c>
      <c r="DR11" s="164" t="s">
        <v>869</v>
      </c>
      <c r="DS11" s="164" t="s">
        <v>870</v>
      </c>
      <c r="DT11" s="164" t="s">
        <v>871</v>
      </c>
      <c r="DU11" s="164" t="s">
        <v>872</v>
      </c>
      <c r="DV11" s="164" t="s">
        <v>873</v>
      </c>
      <c r="DW11" s="164" t="s">
        <v>874</v>
      </c>
      <c r="DX11" s="164" t="s">
        <v>875</v>
      </c>
      <c r="DY11" s="164" t="s">
        <v>876</v>
      </c>
      <c r="DZ11" s="164" t="s">
        <v>877</v>
      </c>
      <c r="EA11" s="164" t="s">
        <v>875</v>
      </c>
      <c r="EB11" s="203" t="s">
        <v>878</v>
      </c>
      <c r="EC11" s="203"/>
      <c r="ED11" s="203"/>
      <c r="EE11" s="203"/>
      <c r="EF11" s="203"/>
      <c r="EG11" s="203"/>
      <c r="EH11" s="203"/>
      <c r="EI11" s="203"/>
      <c r="EJ11" s="203"/>
      <c r="EK11" s="203"/>
      <c r="EL11" s="203"/>
      <c r="EM11" s="203"/>
      <c r="EN11" s="203"/>
      <c r="EP11" s="45" t="s">
        <v>1005</v>
      </c>
      <c r="EQ11" s="45" t="s">
        <v>1017</v>
      </c>
      <c r="ER11" s="45" t="s">
        <v>1000</v>
      </c>
      <c r="ES11" s="45" t="s">
        <v>1001</v>
      </c>
      <c r="ET11" s="45" t="s">
        <v>1002</v>
      </c>
      <c r="EU11" s="45" t="s">
        <v>1003</v>
      </c>
    </row>
    <row r="12" spans="1:151" ht="399.95" customHeight="1" x14ac:dyDescent="0.2">
      <c r="A12" s="192" t="s">
        <v>272</v>
      </c>
      <c r="B12" s="192" t="s">
        <v>611</v>
      </c>
      <c r="C12" s="173" t="s">
        <v>612</v>
      </c>
      <c r="D12" s="192" t="s">
        <v>734</v>
      </c>
      <c r="E12" s="193" t="s">
        <v>613</v>
      </c>
      <c r="F12" s="173" t="s">
        <v>614</v>
      </c>
      <c r="G12" s="193">
        <v>113</v>
      </c>
      <c r="H12" s="193" t="s">
        <v>830</v>
      </c>
      <c r="I12" s="168" t="s">
        <v>615</v>
      </c>
      <c r="J12" s="192" t="s">
        <v>63</v>
      </c>
      <c r="K12" s="193" t="s">
        <v>350</v>
      </c>
      <c r="L12" s="173" t="s">
        <v>758</v>
      </c>
      <c r="M12" s="179" t="s">
        <v>616</v>
      </c>
      <c r="N12" s="173" t="s">
        <v>387</v>
      </c>
      <c r="O12" s="173" t="s">
        <v>388</v>
      </c>
      <c r="P12" s="173" t="s">
        <v>351</v>
      </c>
      <c r="Q12" s="173" t="s">
        <v>325</v>
      </c>
      <c r="R12" s="173" t="s">
        <v>352</v>
      </c>
      <c r="S12" s="173" t="s">
        <v>750</v>
      </c>
      <c r="T12" s="196" t="s">
        <v>346</v>
      </c>
      <c r="U12" s="194" t="s">
        <v>311</v>
      </c>
      <c r="V12" s="195">
        <v>0.2</v>
      </c>
      <c r="W12" s="194" t="s">
        <v>77</v>
      </c>
      <c r="X12" s="195">
        <v>0.8</v>
      </c>
      <c r="Y12" s="67" t="s">
        <v>270</v>
      </c>
      <c r="Z12" s="173" t="s">
        <v>389</v>
      </c>
      <c r="AA12" s="194" t="s">
        <v>311</v>
      </c>
      <c r="AB12" s="197">
        <v>2.6138246399999999E-3</v>
      </c>
      <c r="AC12" s="194" t="s">
        <v>77</v>
      </c>
      <c r="AD12" s="197">
        <v>0.8</v>
      </c>
      <c r="AE12" s="67" t="s">
        <v>270</v>
      </c>
      <c r="AF12" s="173" t="s">
        <v>390</v>
      </c>
      <c r="AG12" s="192" t="s">
        <v>349</v>
      </c>
      <c r="AH12" s="196" t="s">
        <v>1011</v>
      </c>
      <c r="AI12" s="196" t="s">
        <v>910</v>
      </c>
      <c r="AJ12" s="196" t="s">
        <v>911</v>
      </c>
      <c r="AK12" s="196" t="s">
        <v>912</v>
      </c>
      <c r="AL12" s="198" t="s">
        <v>914</v>
      </c>
      <c r="AM12" s="196" t="s">
        <v>913</v>
      </c>
      <c r="AN12" s="173" t="s">
        <v>617</v>
      </c>
      <c r="AO12" s="173" t="s">
        <v>735</v>
      </c>
      <c r="AP12" s="173" t="s">
        <v>618</v>
      </c>
      <c r="AQ12" s="174">
        <v>43353</v>
      </c>
      <c r="AR12" s="175" t="s">
        <v>326</v>
      </c>
      <c r="AS12" s="176" t="s">
        <v>386</v>
      </c>
      <c r="AT12" s="177">
        <v>43593</v>
      </c>
      <c r="AU12" s="178" t="s">
        <v>326</v>
      </c>
      <c r="AV12" s="179" t="s">
        <v>391</v>
      </c>
      <c r="AW12" s="177">
        <v>43763</v>
      </c>
      <c r="AX12" s="175" t="s">
        <v>354</v>
      </c>
      <c r="AY12" s="176" t="s">
        <v>392</v>
      </c>
      <c r="AZ12" s="177">
        <v>43895</v>
      </c>
      <c r="BA12" s="178" t="s">
        <v>393</v>
      </c>
      <c r="BB12" s="179" t="s">
        <v>394</v>
      </c>
      <c r="BC12" s="177">
        <v>44074</v>
      </c>
      <c r="BD12" s="175" t="s">
        <v>337</v>
      </c>
      <c r="BE12" s="176" t="s">
        <v>395</v>
      </c>
      <c r="BF12" s="177">
        <v>44167</v>
      </c>
      <c r="BG12" s="178" t="s">
        <v>369</v>
      </c>
      <c r="BH12" s="179" t="s">
        <v>396</v>
      </c>
      <c r="BI12" s="177">
        <v>44245</v>
      </c>
      <c r="BJ12" s="175" t="s">
        <v>356</v>
      </c>
      <c r="BK12" s="176" t="s">
        <v>397</v>
      </c>
      <c r="BL12" s="177">
        <v>44293</v>
      </c>
      <c r="BM12" s="178" t="s">
        <v>354</v>
      </c>
      <c r="BN12" s="179" t="s">
        <v>398</v>
      </c>
      <c r="BO12" s="177">
        <v>44532</v>
      </c>
      <c r="BP12" s="175" t="s">
        <v>399</v>
      </c>
      <c r="BQ12" s="176" t="s">
        <v>400</v>
      </c>
      <c r="BR12" s="177">
        <v>44748</v>
      </c>
      <c r="BS12" s="178" t="s">
        <v>369</v>
      </c>
      <c r="BT12" s="179" t="s">
        <v>602</v>
      </c>
      <c r="BU12" s="177">
        <v>44897</v>
      </c>
      <c r="BV12" s="175" t="s">
        <v>355</v>
      </c>
      <c r="BW12" s="176" t="s">
        <v>619</v>
      </c>
      <c r="BX12" s="177" t="s">
        <v>340</v>
      </c>
      <c r="BY12" s="178" t="s">
        <v>341</v>
      </c>
      <c r="BZ12" s="180" t="s">
        <v>340</v>
      </c>
      <c r="CA12" s="147">
        <f>COUNTBLANK(A12:BZ12)</f>
        <v>2</v>
      </c>
      <c r="CB12" s="51" t="s">
        <v>856</v>
      </c>
      <c r="CC12" s="51" t="s">
        <v>822</v>
      </c>
      <c r="CD12" s="51" t="s">
        <v>759</v>
      </c>
      <c r="CE12" s="51" t="s">
        <v>760</v>
      </c>
      <c r="CF12" s="51" t="s">
        <v>757</v>
      </c>
      <c r="CG12" s="51" t="s">
        <v>757</v>
      </c>
      <c r="CH12" s="51" t="s">
        <v>774</v>
      </c>
      <c r="CI12" s="51" t="s">
        <v>757</v>
      </c>
      <c r="CJ12" s="51" t="s">
        <v>779</v>
      </c>
      <c r="CK12" s="51"/>
      <c r="CL12" s="51" t="s">
        <v>778</v>
      </c>
      <c r="CM12" s="51" t="s">
        <v>785</v>
      </c>
      <c r="CN12" s="51" t="s">
        <v>778</v>
      </c>
      <c r="CO12" s="51" t="s">
        <v>778</v>
      </c>
      <c r="CP12" s="51" t="s">
        <v>778</v>
      </c>
      <c r="CQ12" s="51" t="s">
        <v>778</v>
      </c>
      <c r="CR12" s="51" t="s">
        <v>807</v>
      </c>
      <c r="CS12" s="51" t="s">
        <v>778</v>
      </c>
      <c r="CT12" s="51"/>
      <c r="CU12" s="51"/>
      <c r="CV12" s="51"/>
      <c r="CW12" s="51"/>
      <c r="CX12" s="51" t="s">
        <v>778</v>
      </c>
      <c r="CZ12" s="166" t="str">
        <f>J12</f>
        <v>Corrupción</v>
      </c>
      <c r="DA12" s="204" t="str">
        <f>I12</f>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v>
      </c>
      <c r="DB12" s="204"/>
      <c r="DC12" s="204"/>
      <c r="DD12" s="204"/>
      <c r="DE12" s="204"/>
      <c r="DF12" s="204"/>
      <c r="DG12" s="204"/>
      <c r="DH12" s="166" t="str">
        <f>Y12</f>
        <v>Alto</v>
      </c>
      <c r="DI12" s="166" t="str">
        <f t="shared" ref="DI12:DI19" si="0">AE12</f>
        <v>Alto</v>
      </c>
      <c r="DK12" s="160" t="e">
        <f>SUM(LEN(#REF!)-LEN(SUBSTITUTE(#REF!,"- Preventivo","")))/LEN("- Preventivo")</f>
        <v>#REF!</v>
      </c>
      <c r="DL12" s="160" t="e">
        <f>SUMIFS($DK$12:$DK$31,$A$12:$A$31,A12)</f>
        <v>#REF!</v>
      </c>
      <c r="DM12" s="160" t="e">
        <f>SUM(LEN(#REF!)-LEN(SUBSTITUTE(#REF!,"- Detectivo","")))/LEN("- Detectivo")</f>
        <v>#REF!</v>
      </c>
      <c r="DN12" s="160" t="e">
        <f>SUMIFS($DM$12:$DM$31,$A$12:$A$31,A12)</f>
        <v>#REF!</v>
      </c>
      <c r="DO12" s="160" t="e">
        <f>SUM(LEN(#REF!)-LEN(SUBSTITUTE(#REF!,"- Correctivo","")))/LEN("- Correctivo")</f>
        <v>#REF!</v>
      </c>
      <c r="DP12" s="160" t="e">
        <f>SUMIFS($DO$12:$DO$31,$A$12:$A$31,A12)</f>
        <v>#REF!</v>
      </c>
      <c r="DQ12" s="160" t="e">
        <f t="shared" ref="DQ12:DQ27" si="1">DK12+DM12+DO12</f>
        <v>#REF!</v>
      </c>
      <c r="DR12" s="160" t="e">
        <f>SUMIFS($DQ$12:$DQ$31,$A$12:$A$31,A12)</f>
        <v>#REF!</v>
      </c>
      <c r="DS12" s="160" t="e">
        <f>SUM(LEN(#REF!)-LEN(SUBSTITUTE(#REF!,"- Documentado","")))/LEN("- Documentado")</f>
        <v>#REF!</v>
      </c>
      <c r="DT12" s="160" t="e">
        <f>SUM(LEN(#REF!)-LEN(SUBSTITUTE(#REF!,"- Documentado","")))/LEN("- Documentado")</f>
        <v>#REF!</v>
      </c>
      <c r="DU12" s="160" t="e">
        <f>SUMIFS($DS$12:$DS$31,$A$12:$A$31,A12)+SUMIFS($DT$12:$DT$31,$A$12:$A$31,A12)</f>
        <v>#REF!</v>
      </c>
      <c r="DV12" s="160" t="e">
        <f>SUM(LEN(#REF!)-LEN(SUBSTITUTE(#REF!,"- Continua","")))/LEN("- Continua")</f>
        <v>#REF!</v>
      </c>
      <c r="DW12" s="160" t="e">
        <f>SUM(LEN(#REF!)-LEN(SUBSTITUTE(#REF!,"- Continua","")))/LEN("- Continua")</f>
        <v>#REF!</v>
      </c>
      <c r="DX12" s="160" t="e">
        <f>SUMIFS($DV$12:$DV$31,$A$12:$A$31,A12)+SUMIFS($DW$12:$DW$31,$A$12:$A$31,A12)</f>
        <v>#REF!</v>
      </c>
      <c r="DY12" s="160" t="e">
        <f>SUM(LEN(#REF!)-LEN(SUBSTITUTE(#REF!,"- Con registro","")))/LEN("- Con registro")</f>
        <v>#REF!</v>
      </c>
      <c r="DZ12" s="160" t="e">
        <f>SUM(LEN(#REF!)-LEN(SUBSTITUTE(#REF!,"- Con registro","")))/LEN("- Con registro")</f>
        <v>#REF!</v>
      </c>
      <c r="EA12" s="160" t="e">
        <f>SUMIFS($DY$12:$DY$31,$A$12:$A$31,A12)+SUMIFS($DZ$12:$DZ$31,$A$12:$A$31,A12)</f>
        <v>#REF!</v>
      </c>
      <c r="EB12" s="165" t="e">
        <f t="shared" ref="EB12:EB27" si="2">CONCATENATE("El proceso estableció ",DR12," controles frente a los riesgos identificados, de los cuales:
")</f>
        <v>#REF!</v>
      </c>
      <c r="EC12" s="165" t="e">
        <f t="shared" ref="EC12:EC27" si="3">CONCATENATE("- ",DL12," son preventivos, ",DN12," detectivos y ",DP12," correctivos.
")</f>
        <v>#REF!</v>
      </c>
      <c r="ED12" s="165" t="e">
        <f t="shared" ref="ED12:ED27" si="4">CONCATENATE("- ",DU12," están documentados, ",DX12," se aplican continuamente de acuerdo con la periodicidad establecida y en ",EA12," se deja registro de la aplicación.")</f>
        <v>#REF!</v>
      </c>
      <c r="EE12" s="200" t="e">
        <f t="shared" ref="EE12:EE27" si="5">CONCATENATE(EB12,EC12,ED12)</f>
        <v>#REF!</v>
      </c>
      <c r="EF12" s="200"/>
      <c r="EG12" s="200"/>
      <c r="EH12" s="200"/>
      <c r="EI12" s="200"/>
      <c r="EJ12" s="200"/>
      <c r="EK12" s="200"/>
      <c r="EL12" s="200"/>
      <c r="EM12" s="200"/>
      <c r="EN12" s="200"/>
      <c r="EP12" s="187" t="str">
        <f t="shared" ref="EP12:EP27" si="6">IF(AQ12&gt;=$EP$1,AQ12,IF(AT12&gt;=$EP$1,AT12,IF(AW12&gt;=$EP$1,AW12,IF(AZ12&gt;=$EP$1,AZ12,IF(BC12&gt;=$EP$1,BC12,IF(BF12&gt;=$EP$1,BF12,IF(BI12&gt;=$EP$1,BI12,IF(BL12&gt;=$EP$1,BL12,IF(BO12&gt;=$EP$1,BO12,IF(BR12&gt;=$EP$1,BR12,IF(BU12&gt;=$EP$1,BU12,IF(BX12&gt;=$EP$1,BX12,""))))))))))))</f>
        <v/>
      </c>
      <c r="EQ12" s="188" t="str">
        <f t="shared" ref="EQ12:EQ27" si="7">IF(EP12="","",$B$6)</f>
        <v/>
      </c>
      <c r="ER12" s="160" t="str">
        <f t="shared" ref="ER12:ER27" si="8">IF(EQ12="","","Riesgos")</f>
        <v/>
      </c>
      <c r="ES12" s="160" t="str">
        <f>IF(ER12="","",I12)</f>
        <v/>
      </c>
      <c r="ET12" s="160" t="str">
        <f>IF(ES12="","",CONCATENATE("Ajuste en ",VLOOKUP(EP12,AQ12:BZ12,(MATCH(EP12,AQ12:BZ12,10)+1))," del Mapa de riesgos de ",A12))</f>
        <v/>
      </c>
      <c r="EU12" s="160" t="str">
        <f>IF(ET12="","",CONCATENATE("Solicitud de cambio realizada y aprobada por la ",L12," a través del Aplicativo DARUMA"))</f>
        <v/>
      </c>
    </row>
    <row r="13" spans="1:151" ht="399.95" customHeight="1" x14ac:dyDescent="0.2">
      <c r="A13" s="192" t="s">
        <v>273</v>
      </c>
      <c r="B13" s="192" t="s">
        <v>621</v>
      </c>
      <c r="C13" s="173" t="s">
        <v>622</v>
      </c>
      <c r="D13" s="192" t="s">
        <v>174</v>
      </c>
      <c r="E13" s="193" t="s">
        <v>613</v>
      </c>
      <c r="F13" s="173" t="s">
        <v>623</v>
      </c>
      <c r="G13" s="193">
        <v>119</v>
      </c>
      <c r="H13" s="193" t="s">
        <v>831</v>
      </c>
      <c r="I13" s="168" t="s">
        <v>407</v>
      </c>
      <c r="J13" s="192" t="s">
        <v>63</v>
      </c>
      <c r="K13" s="193" t="s">
        <v>350</v>
      </c>
      <c r="L13" s="173" t="s">
        <v>321</v>
      </c>
      <c r="M13" s="179" t="s">
        <v>408</v>
      </c>
      <c r="N13" s="173" t="s">
        <v>406</v>
      </c>
      <c r="O13" s="173" t="s">
        <v>409</v>
      </c>
      <c r="P13" s="173" t="s">
        <v>351</v>
      </c>
      <c r="Q13" s="173" t="s">
        <v>325</v>
      </c>
      <c r="R13" s="173" t="s">
        <v>352</v>
      </c>
      <c r="S13" s="173" t="s">
        <v>750</v>
      </c>
      <c r="T13" s="173" t="s">
        <v>346</v>
      </c>
      <c r="U13" s="194" t="s">
        <v>311</v>
      </c>
      <c r="V13" s="195">
        <v>0.2</v>
      </c>
      <c r="W13" s="194" t="s">
        <v>77</v>
      </c>
      <c r="X13" s="195">
        <v>0.8</v>
      </c>
      <c r="Y13" s="67" t="s">
        <v>270</v>
      </c>
      <c r="Z13" s="173" t="s">
        <v>389</v>
      </c>
      <c r="AA13" s="194" t="s">
        <v>311</v>
      </c>
      <c r="AB13" s="197">
        <v>7.1999999999999995E-2</v>
      </c>
      <c r="AC13" s="194" t="s">
        <v>77</v>
      </c>
      <c r="AD13" s="197">
        <v>0.8</v>
      </c>
      <c r="AE13" s="67" t="s">
        <v>270</v>
      </c>
      <c r="AF13" s="173" t="s">
        <v>390</v>
      </c>
      <c r="AG13" s="192" t="s">
        <v>349</v>
      </c>
      <c r="AH13" s="196" t="s">
        <v>915</v>
      </c>
      <c r="AI13" s="196" t="s">
        <v>916</v>
      </c>
      <c r="AJ13" s="196" t="s">
        <v>917</v>
      </c>
      <c r="AK13" s="196" t="s">
        <v>918</v>
      </c>
      <c r="AL13" s="198" t="s">
        <v>919</v>
      </c>
      <c r="AM13" s="198" t="s">
        <v>920</v>
      </c>
      <c r="AN13" s="173" t="s">
        <v>410</v>
      </c>
      <c r="AO13" s="173" t="s">
        <v>411</v>
      </c>
      <c r="AP13" s="173" t="s">
        <v>412</v>
      </c>
      <c r="AQ13" s="174">
        <v>43496</v>
      </c>
      <c r="AR13" s="175" t="s">
        <v>326</v>
      </c>
      <c r="AS13" s="176" t="s">
        <v>413</v>
      </c>
      <c r="AT13" s="177">
        <v>43594</v>
      </c>
      <c r="AU13" s="178" t="s">
        <v>326</v>
      </c>
      <c r="AV13" s="179" t="s">
        <v>414</v>
      </c>
      <c r="AW13" s="177">
        <v>43902</v>
      </c>
      <c r="AX13" s="175" t="s">
        <v>393</v>
      </c>
      <c r="AY13" s="176" t="s">
        <v>415</v>
      </c>
      <c r="AZ13" s="177">
        <v>44075</v>
      </c>
      <c r="BA13" s="178" t="s">
        <v>337</v>
      </c>
      <c r="BB13" s="179" t="s">
        <v>416</v>
      </c>
      <c r="BC13" s="177">
        <v>44167</v>
      </c>
      <c r="BD13" s="175" t="s">
        <v>369</v>
      </c>
      <c r="BE13" s="176" t="s">
        <v>417</v>
      </c>
      <c r="BF13" s="177">
        <v>44246</v>
      </c>
      <c r="BG13" s="178" t="s">
        <v>356</v>
      </c>
      <c r="BH13" s="179" t="s">
        <v>418</v>
      </c>
      <c r="BI13" s="177">
        <v>44533</v>
      </c>
      <c r="BJ13" s="175" t="s">
        <v>356</v>
      </c>
      <c r="BK13" s="176" t="s">
        <v>419</v>
      </c>
      <c r="BL13" s="177">
        <v>44904</v>
      </c>
      <c r="BM13" s="178" t="s">
        <v>355</v>
      </c>
      <c r="BN13" s="179" t="s">
        <v>889</v>
      </c>
      <c r="BO13" s="177" t="s">
        <v>340</v>
      </c>
      <c r="BP13" s="175" t="s">
        <v>341</v>
      </c>
      <c r="BQ13" s="176" t="s">
        <v>340</v>
      </c>
      <c r="BR13" s="177" t="s">
        <v>340</v>
      </c>
      <c r="BS13" s="178" t="s">
        <v>341</v>
      </c>
      <c r="BT13" s="179" t="s">
        <v>340</v>
      </c>
      <c r="BU13" s="177" t="s">
        <v>340</v>
      </c>
      <c r="BV13" s="175" t="s">
        <v>341</v>
      </c>
      <c r="BW13" s="176" t="s">
        <v>340</v>
      </c>
      <c r="BX13" s="177" t="s">
        <v>340</v>
      </c>
      <c r="BY13" s="178" t="s">
        <v>341</v>
      </c>
      <c r="BZ13" s="180" t="s">
        <v>340</v>
      </c>
      <c r="CA13" s="147">
        <f>COUNTBLANK(A13:BZ13)</f>
        <v>8</v>
      </c>
      <c r="CB13" s="51" t="s">
        <v>820</v>
      </c>
      <c r="CC13" s="51" t="s">
        <v>852</v>
      </c>
      <c r="CD13" s="149" t="s">
        <v>761</v>
      </c>
      <c r="CE13" s="51" t="s">
        <v>778</v>
      </c>
      <c r="CF13" s="51" t="s">
        <v>757</v>
      </c>
      <c r="CG13" s="51" t="s">
        <v>757</v>
      </c>
      <c r="CH13" s="51" t="s">
        <v>774</v>
      </c>
      <c r="CI13" s="51" t="s">
        <v>757</v>
      </c>
      <c r="CJ13" s="51" t="s">
        <v>778</v>
      </c>
      <c r="CK13" s="51"/>
      <c r="CL13" s="51" t="s">
        <v>786</v>
      </c>
      <c r="CM13" s="51" t="s">
        <v>785</v>
      </c>
      <c r="CN13" s="51" t="s">
        <v>778</v>
      </c>
      <c r="CO13" s="51" t="s">
        <v>778</v>
      </c>
      <c r="CP13" s="51" t="s">
        <v>778</v>
      </c>
      <c r="CQ13" s="51" t="s">
        <v>778</v>
      </c>
      <c r="CR13" s="51" t="s">
        <v>808</v>
      </c>
      <c r="CS13" s="51" t="s">
        <v>778</v>
      </c>
      <c r="CT13" s="51" t="s">
        <v>778</v>
      </c>
      <c r="CU13" s="51" t="s">
        <v>778</v>
      </c>
      <c r="CV13" s="51" t="s">
        <v>778</v>
      </c>
      <c r="CW13" s="51" t="s">
        <v>778</v>
      </c>
      <c r="CX13" s="51" t="s">
        <v>778</v>
      </c>
      <c r="CZ13" s="166" t="str">
        <f>J13</f>
        <v>Corrupción</v>
      </c>
      <c r="DA13" s="204" t="str">
        <f>I13</f>
        <v>Posibilidad de afectación reputacional por uso indebido de información privilegiada para beneficio propio o de un tercero, debido a debilidades en el proceder ético del auditor</v>
      </c>
      <c r="DB13" s="204"/>
      <c r="DC13" s="204"/>
      <c r="DD13" s="204"/>
      <c r="DE13" s="204"/>
      <c r="DF13" s="204"/>
      <c r="DG13" s="204"/>
      <c r="DH13" s="166" t="str">
        <f>Y13</f>
        <v>Alto</v>
      </c>
      <c r="DI13" s="166" t="str">
        <f t="shared" si="0"/>
        <v>Alto</v>
      </c>
      <c r="DK13" s="160" t="e">
        <f>SUM(LEN(#REF!)-LEN(SUBSTITUTE(#REF!,"- Preventivo","")))/LEN("- Preventivo")</f>
        <v>#REF!</v>
      </c>
      <c r="DL13" s="160" t="e">
        <f>SUMIFS($DK$12:$DK$31,$A$12:$A$31,A13)</f>
        <v>#REF!</v>
      </c>
      <c r="DM13" s="160" t="e">
        <f>SUM(LEN(#REF!)-LEN(SUBSTITUTE(#REF!,"- Detectivo","")))/LEN("- Detectivo")</f>
        <v>#REF!</v>
      </c>
      <c r="DN13" s="160" t="e">
        <f>SUMIFS($DM$12:$DM$31,$A$12:$A$31,A13)</f>
        <v>#REF!</v>
      </c>
      <c r="DO13" s="160" t="e">
        <f>SUM(LEN(#REF!)-LEN(SUBSTITUTE(#REF!,"- Correctivo","")))/LEN("- Correctivo")</f>
        <v>#REF!</v>
      </c>
      <c r="DP13" s="160" t="e">
        <f>SUMIFS($DO$12:$DO$31,$A$12:$A$31,A13)</f>
        <v>#REF!</v>
      </c>
      <c r="DQ13" s="160" t="e">
        <f t="shared" si="1"/>
        <v>#REF!</v>
      </c>
      <c r="DR13" s="160" t="e">
        <f>SUMIFS($DQ$12:$DQ$31,$A$12:$A$31,A13)</f>
        <v>#REF!</v>
      </c>
      <c r="DS13" s="160" t="e">
        <f>SUM(LEN(#REF!)-LEN(SUBSTITUTE(#REF!,"- Documentado","")))/LEN("- Documentado")</f>
        <v>#REF!</v>
      </c>
      <c r="DT13" s="160" t="e">
        <f>SUM(LEN(#REF!)-LEN(SUBSTITUTE(#REF!,"- Documentado","")))/LEN("- Documentado")</f>
        <v>#REF!</v>
      </c>
      <c r="DU13" s="160" t="e">
        <f>SUMIFS($DS$12:$DS$31,$A$12:$A$31,A13)+SUMIFS($DT$12:$DT$31,$A$12:$A$31,A13)</f>
        <v>#REF!</v>
      </c>
      <c r="DV13" s="160" t="e">
        <f>SUM(LEN(#REF!)-LEN(SUBSTITUTE(#REF!,"- Continua","")))/LEN("- Continua")</f>
        <v>#REF!</v>
      </c>
      <c r="DW13" s="160" t="e">
        <f>SUM(LEN(#REF!)-LEN(SUBSTITUTE(#REF!,"- Continua","")))/LEN("- Continua")</f>
        <v>#REF!</v>
      </c>
      <c r="DX13" s="160" t="e">
        <f>SUMIFS($DV$12:$DV$31,$A$12:$A$31,A13)+SUMIFS($DW$12:$DW$31,$A$12:$A$31,A13)</f>
        <v>#REF!</v>
      </c>
      <c r="DY13" s="160" t="e">
        <f>SUM(LEN(#REF!)-LEN(SUBSTITUTE(#REF!,"- Con registro","")))/LEN("- Con registro")</f>
        <v>#REF!</v>
      </c>
      <c r="DZ13" s="160" t="e">
        <f>SUM(LEN(#REF!)-LEN(SUBSTITUTE(#REF!,"- Con registro","")))/LEN("- Con registro")</f>
        <v>#REF!</v>
      </c>
      <c r="EA13" s="160" t="e">
        <f>SUMIFS($DY$12:$DY$31,$A$12:$A$31,A13)+SUMIFS($DZ$12:$DZ$31,$A$12:$A$31,A13)</f>
        <v>#REF!</v>
      </c>
      <c r="EB13" s="165" t="e">
        <f t="shared" si="2"/>
        <v>#REF!</v>
      </c>
      <c r="EC13" s="165" t="e">
        <f t="shared" si="3"/>
        <v>#REF!</v>
      </c>
      <c r="ED13" s="165" t="e">
        <f t="shared" si="4"/>
        <v>#REF!</v>
      </c>
      <c r="EE13" s="200" t="e">
        <f t="shared" si="5"/>
        <v>#REF!</v>
      </c>
      <c r="EF13" s="200"/>
      <c r="EG13" s="200"/>
      <c r="EH13" s="200"/>
      <c r="EI13" s="200"/>
      <c r="EJ13" s="200"/>
      <c r="EK13" s="200"/>
      <c r="EL13" s="200"/>
      <c r="EM13" s="200"/>
      <c r="EN13" s="200"/>
      <c r="EP13" s="187" t="str">
        <f t="shared" si="6"/>
        <v/>
      </c>
      <c r="EQ13" s="188" t="str">
        <f t="shared" si="7"/>
        <v/>
      </c>
      <c r="ER13" s="160" t="str">
        <f t="shared" si="8"/>
        <v/>
      </c>
      <c r="ES13" s="160" t="str">
        <f>IF(ER13="","",I13)</f>
        <v/>
      </c>
      <c r="ET13" s="160" t="str">
        <f>IF(ES13="","",CONCATENATE("Ajuste en ",VLOOKUP(EP13,AQ13:BZ13,(MATCH(EP13,AQ13:BZ13,10)+1))," del Mapa de riesgos de ",A13))</f>
        <v/>
      </c>
      <c r="EU13" s="160" t="str">
        <f>IF(ET13="","",CONCATENATE("Solicitud de cambio realizada y aprobada por la ",L13," a través del Aplicativo DARUMA"))</f>
        <v/>
      </c>
    </row>
    <row r="14" spans="1:151" ht="399.95" customHeight="1" x14ac:dyDescent="0.2">
      <c r="A14" s="192" t="s">
        <v>624</v>
      </c>
      <c r="B14" s="192" t="s">
        <v>625</v>
      </c>
      <c r="C14" s="173" t="s">
        <v>626</v>
      </c>
      <c r="D14" s="192" t="s">
        <v>746</v>
      </c>
      <c r="E14" s="193" t="s">
        <v>38</v>
      </c>
      <c r="F14" s="173" t="s">
        <v>627</v>
      </c>
      <c r="G14" s="193">
        <v>121</v>
      </c>
      <c r="H14" s="193" t="s">
        <v>832</v>
      </c>
      <c r="I14" s="168" t="s">
        <v>482</v>
      </c>
      <c r="J14" s="192" t="s">
        <v>63</v>
      </c>
      <c r="K14" s="193" t="s">
        <v>343</v>
      </c>
      <c r="L14" s="173" t="s">
        <v>251</v>
      </c>
      <c r="M14" s="179" t="s">
        <v>483</v>
      </c>
      <c r="N14" s="173" t="s">
        <v>484</v>
      </c>
      <c r="O14" s="173" t="s">
        <v>485</v>
      </c>
      <c r="P14" s="173" t="s">
        <v>351</v>
      </c>
      <c r="Q14" s="173" t="s">
        <v>325</v>
      </c>
      <c r="R14" s="173" t="s">
        <v>345</v>
      </c>
      <c r="S14" s="173" t="s">
        <v>750</v>
      </c>
      <c r="T14" s="173" t="s">
        <v>346</v>
      </c>
      <c r="U14" s="194" t="s">
        <v>311</v>
      </c>
      <c r="V14" s="195">
        <v>0.2</v>
      </c>
      <c r="W14" s="194" t="s">
        <v>51</v>
      </c>
      <c r="X14" s="195">
        <v>1</v>
      </c>
      <c r="Y14" s="67" t="s">
        <v>271</v>
      </c>
      <c r="Z14" s="173" t="s">
        <v>486</v>
      </c>
      <c r="AA14" s="194" t="s">
        <v>311</v>
      </c>
      <c r="AB14" s="197">
        <v>1.2700799999999998E-2</v>
      </c>
      <c r="AC14" s="194" t="s">
        <v>51</v>
      </c>
      <c r="AD14" s="197">
        <v>1</v>
      </c>
      <c r="AE14" s="67" t="s">
        <v>271</v>
      </c>
      <c r="AF14" s="173" t="s">
        <v>487</v>
      </c>
      <c r="AG14" s="192" t="s">
        <v>349</v>
      </c>
      <c r="AH14" s="196" t="s">
        <v>1018</v>
      </c>
      <c r="AI14" s="196" t="s">
        <v>921</v>
      </c>
      <c r="AJ14" s="196" t="s">
        <v>922</v>
      </c>
      <c r="AK14" s="196" t="s">
        <v>999</v>
      </c>
      <c r="AL14" s="198" t="s">
        <v>923</v>
      </c>
      <c r="AM14" s="198" t="s">
        <v>1012</v>
      </c>
      <c r="AN14" s="173" t="s">
        <v>628</v>
      </c>
      <c r="AO14" s="173" t="s">
        <v>747</v>
      </c>
      <c r="AP14" s="173" t="s">
        <v>629</v>
      </c>
      <c r="AQ14" s="174">
        <v>43496</v>
      </c>
      <c r="AR14" s="175" t="s">
        <v>401</v>
      </c>
      <c r="AS14" s="176" t="s">
        <v>480</v>
      </c>
      <c r="AT14" s="177">
        <v>43594</v>
      </c>
      <c r="AU14" s="178" t="s">
        <v>361</v>
      </c>
      <c r="AV14" s="179" t="s">
        <v>488</v>
      </c>
      <c r="AW14" s="177">
        <v>43787</v>
      </c>
      <c r="AX14" s="175" t="s">
        <v>326</v>
      </c>
      <c r="AY14" s="176" t="s">
        <v>481</v>
      </c>
      <c r="AZ14" s="177">
        <v>43916</v>
      </c>
      <c r="BA14" s="178" t="s">
        <v>326</v>
      </c>
      <c r="BB14" s="179" t="s">
        <v>630</v>
      </c>
      <c r="BC14" s="177">
        <v>44169</v>
      </c>
      <c r="BD14" s="175" t="s">
        <v>369</v>
      </c>
      <c r="BE14" s="176" t="s">
        <v>489</v>
      </c>
      <c r="BF14" s="177">
        <v>44249</v>
      </c>
      <c r="BG14" s="178" t="s">
        <v>355</v>
      </c>
      <c r="BH14" s="179" t="s">
        <v>490</v>
      </c>
      <c r="BI14" s="177">
        <v>44448</v>
      </c>
      <c r="BJ14" s="175" t="s">
        <v>369</v>
      </c>
      <c r="BK14" s="176" t="s">
        <v>491</v>
      </c>
      <c r="BL14" s="177">
        <v>44546</v>
      </c>
      <c r="BM14" s="178" t="s">
        <v>326</v>
      </c>
      <c r="BN14" s="179" t="s">
        <v>492</v>
      </c>
      <c r="BO14" s="177">
        <v>44834</v>
      </c>
      <c r="BP14" s="175" t="s">
        <v>334</v>
      </c>
      <c r="BQ14" s="176" t="s">
        <v>609</v>
      </c>
      <c r="BR14" s="177">
        <v>44897</v>
      </c>
      <c r="BS14" s="178" t="s">
        <v>356</v>
      </c>
      <c r="BT14" s="179" t="s">
        <v>631</v>
      </c>
      <c r="BU14" s="177">
        <v>44897</v>
      </c>
      <c r="BV14" s="175" t="s">
        <v>356</v>
      </c>
      <c r="BW14" s="176" t="s">
        <v>632</v>
      </c>
      <c r="BX14" s="177" t="s">
        <v>340</v>
      </c>
      <c r="BY14" s="178" t="s">
        <v>341</v>
      </c>
      <c r="BZ14" s="180" t="s">
        <v>340</v>
      </c>
      <c r="CA14" s="147">
        <f>COUNTBLANK(A14:BZ14)</f>
        <v>2</v>
      </c>
      <c r="CB14" s="51" t="s">
        <v>827</v>
      </c>
      <c r="CC14" s="51" t="s">
        <v>828</v>
      </c>
      <c r="CD14" s="51" t="s">
        <v>762</v>
      </c>
      <c r="CE14" s="51" t="s">
        <v>778</v>
      </c>
      <c r="CF14" s="51" t="s">
        <v>757</v>
      </c>
      <c r="CG14" s="51" t="s">
        <v>757</v>
      </c>
      <c r="CH14" s="51" t="s">
        <v>774</v>
      </c>
      <c r="CI14" s="51" t="s">
        <v>757</v>
      </c>
      <c r="CJ14" s="51" t="s">
        <v>778</v>
      </c>
      <c r="CK14" s="51"/>
      <c r="CL14" s="51" t="s">
        <v>778</v>
      </c>
      <c r="CM14" s="51" t="s">
        <v>785</v>
      </c>
      <c r="CN14" s="51" t="s">
        <v>778</v>
      </c>
      <c r="CO14" s="51" t="s">
        <v>778</v>
      </c>
      <c r="CP14" s="51" t="s">
        <v>778</v>
      </c>
      <c r="CQ14" s="51" t="s">
        <v>778</v>
      </c>
      <c r="CR14" s="51" t="s">
        <v>792</v>
      </c>
      <c r="CS14" s="51" t="s">
        <v>778</v>
      </c>
      <c r="CT14" s="51" t="s">
        <v>778</v>
      </c>
      <c r="CU14" s="51" t="s">
        <v>778</v>
      </c>
      <c r="CV14" s="51" t="s">
        <v>778</v>
      </c>
      <c r="CW14" s="51" t="s">
        <v>778</v>
      </c>
      <c r="CX14" s="51" t="s">
        <v>778</v>
      </c>
      <c r="CZ14" s="166" t="str">
        <f>J14</f>
        <v>Corrupción</v>
      </c>
      <c r="DA14" s="204" t="str">
        <f>I14</f>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DB14" s="204"/>
      <c r="DC14" s="204"/>
      <c r="DD14" s="204"/>
      <c r="DE14" s="204"/>
      <c r="DF14" s="204"/>
      <c r="DG14" s="204"/>
      <c r="DH14" s="166" t="str">
        <f>Y14</f>
        <v>Extremo</v>
      </c>
      <c r="DI14" s="166" t="str">
        <f t="shared" si="0"/>
        <v>Extremo</v>
      </c>
      <c r="DK14" s="160" t="e">
        <f>SUM(LEN(#REF!)-LEN(SUBSTITUTE(#REF!,"- Preventivo","")))/LEN("- Preventivo")</f>
        <v>#REF!</v>
      </c>
      <c r="DL14" s="160" t="e">
        <f>SUMIFS($DK$12:$DK$31,$A$12:$A$31,A14)</f>
        <v>#REF!</v>
      </c>
      <c r="DM14" s="160" t="e">
        <f>SUM(LEN(#REF!)-LEN(SUBSTITUTE(#REF!,"- Detectivo","")))/LEN("- Detectivo")</f>
        <v>#REF!</v>
      </c>
      <c r="DN14" s="160" t="e">
        <f>SUMIFS($DM$12:$DM$31,$A$12:$A$31,A14)</f>
        <v>#REF!</v>
      </c>
      <c r="DO14" s="160" t="e">
        <f>SUM(LEN(#REF!)-LEN(SUBSTITUTE(#REF!,"- Correctivo","")))/LEN("- Correctivo")</f>
        <v>#REF!</v>
      </c>
      <c r="DP14" s="160" t="e">
        <f>SUMIFS($DO$12:$DO$31,$A$12:$A$31,A14)</f>
        <v>#REF!</v>
      </c>
      <c r="DQ14" s="160" t="e">
        <f t="shared" si="1"/>
        <v>#REF!</v>
      </c>
      <c r="DR14" s="160" t="e">
        <f>SUMIFS($DQ$12:$DQ$31,$A$12:$A$31,A14)</f>
        <v>#REF!</v>
      </c>
      <c r="DS14" s="160" t="e">
        <f>SUM(LEN(#REF!)-LEN(SUBSTITUTE(#REF!,"- Documentado","")))/LEN("- Documentado")</f>
        <v>#REF!</v>
      </c>
      <c r="DT14" s="160" t="e">
        <f>SUM(LEN(#REF!)-LEN(SUBSTITUTE(#REF!,"- Documentado","")))/LEN("- Documentado")</f>
        <v>#REF!</v>
      </c>
      <c r="DU14" s="160" t="e">
        <f>SUMIFS($DS$12:$DS$31,$A$12:$A$31,A14)+SUMIFS($DT$12:$DT$31,$A$12:$A$31,A14)</f>
        <v>#REF!</v>
      </c>
      <c r="DV14" s="160" t="e">
        <f>SUM(LEN(#REF!)-LEN(SUBSTITUTE(#REF!,"- Continua","")))/LEN("- Continua")</f>
        <v>#REF!</v>
      </c>
      <c r="DW14" s="160" t="e">
        <f>SUM(LEN(#REF!)-LEN(SUBSTITUTE(#REF!,"- Continua","")))/LEN("- Continua")</f>
        <v>#REF!</v>
      </c>
      <c r="DX14" s="160" t="e">
        <f>SUMIFS($DV$12:$DV$31,$A$12:$A$31,A14)+SUMIFS($DW$12:$DW$31,$A$12:$A$31,A14)</f>
        <v>#REF!</v>
      </c>
      <c r="DY14" s="160" t="e">
        <f>SUM(LEN(#REF!)-LEN(SUBSTITUTE(#REF!,"- Con registro","")))/LEN("- Con registro")</f>
        <v>#REF!</v>
      </c>
      <c r="DZ14" s="160" t="e">
        <f>SUM(LEN(#REF!)-LEN(SUBSTITUTE(#REF!,"- Con registro","")))/LEN("- Con registro")</f>
        <v>#REF!</v>
      </c>
      <c r="EA14" s="160" t="e">
        <f>SUMIFS($DY$12:$DY$31,$A$12:$A$31,A14)+SUMIFS($DZ$12:$DZ$31,$A$12:$A$31,A14)</f>
        <v>#REF!</v>
      </c>
      <c r="EB14" s="165" t="e">
        <f t="shared" si="2"/>
        <v>#REF!</v>
      </c>
      <c r="EC14" s="165" t="e">
        <f t="shared" si="3"/>
        <v>#REF!</v>
      </c>
      <c r="ED14" s="165" t="e">
        <f t="shared" si="4"/>
        <v>#REF!</v>
      </c>
      <c r="EE14" s="200" t="e">
        <f t="shared" si="5"/>
        <v>#REF!</v>
      </c>
      <c r="EF14" s="200"/>
      <c r="EG14" s="200"/>
      <c r="EH14" s="200"/>
      <c r="EI14" s="200"/>
      <c r="EJ14" s="200"/>
      <c r="EK14" s="200"/>
      <c r="EL14" s="200"/>
      <c r="EM14" s="200"/>
      <c r="EN14" s="200"/>
      <c r="EP14" s="187" t="str">
        <f t="shared" si="6"/>
        <v/>
      </c>
      <c r="EQ14" s="188" t="str">
        <f t="shared" si="7"/>
        <v/>
      </c>
      <c r="ER14" s="160" t="str">
        <f t="shared" si="8"/>
        <v/>
      </c>
      <c r="ES14" s="160" t="str">
        <f>IF(ER14="","",I14)</f>
        <v/>
      </c>
      <c r="ET14" s="160" t="str">
        <f>IF(ES14="","",CONCATENATE("Ajuste en ",VLOOKUP(EP14,AQ14:BZ14,(MATCH(EP14,AQ14:BZ14,10)+1))," del Mapa de riesgos de ",A14))</f>
        <v/>
      </c>
      <c r="EU14" s="160" t="str">
        <f>IF(ET14="","",CONCATENATE("Solicitud de cambio realizada y aprobada por la ",L14," a través del Aplicativo DARUMA"))</f>
        <v/>
      </c>
    </row>
    <row r="15" spans="1:151" ht="399.95" customHeight="1" x14ac:dyDescent="0.2">
      <c r="A15" s="192" t="s">
        <v>624</v>
      </c>
      <c r="B15" s="192" t="s">
        <v>625</v>
      </c>
      <c r="C15" s="173" t="s">
        <v>626</v>
      </c>
      <c r="D15" s="192" t="s">
        <v>746</v>
      </c>
      <c r="E15" s="193" t="s">
        <v>38</v>
      </c>
      <c r="F15" s="173" t="s">
        <v>633</v>
      </c>
      <c r="G15" s="193">
        <v>122</v>
      </c>
      <c r="H15" s="193" t="s">
        <v>833</v>
      </c>
      <c r="I15" s="168" t="s">
        <v>494</v>
      </c>
      <c r="J15" s="192" t="s">
        <v>63</v>
      </c>
      <c r="K15" s="193" t="s">
        <v>343</v>
      </c>
      <c r="L15" s="173" t="s">
        <v>251</v>
      </c>
      <c r="M15" s="179" t="s">
        <v>495</v>
      </c>
      <c r="N15" s="173" t="s">
        <v>496</v>
      </c>
      <c r="O15" s="173" t="s">
        <v>497</v>
      </c>
      <c r="P15" s="173" t="s">
        <v>351</v>
      </c>
      <c r="Q15" s="173" t="s">
        <v>325</v>
      </c>
      <c r="R15" s="173" t="s">
        <v>345</v>
      </c>
      <c r="S15" s="173" t="s">
        <v>750</v>
      </c>
      <c r="T15" s="196" t="s">
        <v>346</v>
      </c>
      <c r="U15" s="194" t="s">
        <v>311</v>
      </c>
      <c r="V15" s="195">
        <v>0.2</v>
      </c>
      <c r="W15" s="194" t="s">
        <v>77</v>
      </c>
      <c r="X15" s="195">
        <v>0.8</v>
      </c>
      <c r="Y15" s="67" t="s">
        <v>270</v>
      </c>
      <c r="Z15" s="173" t="s">
        <v>389</v>
      </c>
      <c r="AA15" s="194" t="s">
        <v>311</v>
      </c>
      <c r="AB15" s="197">
        <v>3.5279999999999992E-2</v>
      </c>
      <c r="AC15" s="194" t="s">
        <v>77</v>
      </c>
      <c r="AD15" s="197">
        <v>0.8</v>
      </c>
      <c r="AE15" s="67" t="s">
        <v>270</v>
      </c>
      <c r="AF15" s="173" t="s">
        <v>498</v>
      </c>
      <c r="AG15" s="192" t="s">
        <v>349</v>
      </c>
      <c r="AH15" s="196" t="s">
        <v>924</v>
      </c>
      <c r="AI15" s="196" t="s">
        <v>925</v>
      </c>
      <c r="AJ15" s="196" t="s">
        <v>926</v>
      </c>
      <c r="AK15" s="196" t="s">
        <v>927</v>
      </c>
      <c r="AL15" s="198" t="s">
        <v>928</v>
      </c>
      <c r="AM15" s="198" t="s">
        <v>931</v>
      </c>
      <c r="AN15" s="173" t="s">
        <v>634</v>
      </c>
      <c r="AO15" s="173" t="s">
        <v>748</v>
      </c>
      <c r="AP15" s="173" t="s">
        <v>635</v>
      </c>
      <c r="AQ15" s="174">
        <v>43496</v>
      </c>
      <c r="AR15" s="175" t="s">
        <v>326</v>
      </c>
      <c r="AS15" s="176" t="s">
        <v>357</v>
      </c>
      <c r="AT15" s="177">
        <v>43594</v>
      </c>
      <c r="AU15" s="178" t="s">
        <v>361</v>
      </c>
      <c r="AV15" s="179" t="s">
        <v>499</v>
      </c>
      <c r="AW15" s="177">
        <v>43916</v>
      </c>
      <c r="AX15" s="175" t="s">
        <v>356</v>
      </c>
      <c r="AY15" s="176" t="s">
        <v>493</v>
      </c>
      <c r="AZ15" s="177">
        <v>44169</v>
      </c>
      <c r="BA15" s="178" t="s">
        <v>369</v>
      </c>
      <c r="BB15" s="179" t="s">
        <v>500</v>
      </c>
      <c r="BC15" s="177">
        <v>44249</v>
      </c>
      <c r="BD15" s="175" t="s">
        <v>355</v>
      </c>
      <c r="BE15" s="176" t="s">
        <v>501</v>
      </c>
      <c r="BF15" s="177">
        <v>44448</v>
      </c>
      <c r="BG15" s="178" t="s">
        <v>369</v>
      </c>
      <c r="BH15" s="179" t="s">
        <v>502</v>
      </c>
      <c r="BI15" s="177">
        <v>44546</v>
      </c>
      <c r="BJ15" s="175" t="s">
        <v>326</v>
      </c>
      <c r="BK15" s="176" t="s">
        <v>503</v>
      </c>
      <c r="BL15" s="177">
        <v>44599</v>
      </c>
      <c r="BM15" s="178" t="s">
        <v>369</v>
      </c>
      <c r="BN15" s="179" t="s">
        <v>600</v>
      </c>
      <c r="BO15" s="177">
        <v>44721</v>
      </c>
      <c r="BP15" s="175" t="s">
        <v>369</v>
      </c>
      <c r="BQ15" s="176" t="s">
        <v>601</v>
      </c>
      <c r="BR15" s="177">
        <v>44897</v>
      </c>
      <c r="BS15" s="178" t="s">
        <v>356</v>
      </c>
      <c r="BT15" s="179" t="s">
        <v>636</v>
      </c>
      <c r="BU15" s="177" t="s">
        <v>340</v>
      </c>
      <c r="BV15" s="175" t="s">
        <v>341</v>
      </c>
      <c r="BW15" s="176" t="s">
        <v>340</v>
      </c>
      <c r="BX15" s="177" t="s">
        <v>340</v>
      </c>
      <c r="BY15" s="178" t="s">
        <v>341</v>
      </c>
      <c r="BZ15" s="180" t="s">
        <v>340</v>
      </c>
      <c r="CA15" s="147">
        <f>COUNTBLANK(A15:BZ15)</f>
        <v>4</v>
      </c>
      <c r="CB15" s="51" t="s">
        <v>827</v>
      </c>
      <c r="CC15" s="51" t="s">
        <v>828</v>
      </c>
      <c r="CD15" s="51" t="s">
        <v>762</v>
      </c>
      <c r="CE15" s="51" t="s">
        <v>778</v>
      </c>
      <c r="CF15" s="51" t="s">
        <v>757</v>
      </c>
      <c r="CG15" s="51" t="s">
        <v>757</v>
      </c>
      <c r="CH15" s="51" t="s">
        <v>774</v>
      </c>
      <c r="CI15" s="51" t="s">
        <v>757</v>
      </c>
      <c r="CJ15" s="51" t="s">
        <v>778</v>
      </c>
      <c r="CK15" s="51"/>
      <c r="CL15" s="51" t="s">
        <v>778</v>
      </c>
      <c r="CM15" s="51" t="s">
        <v>785</v>
      </c>
      <c r="CN15" s="51" t="s">
        <v>778</v>
      </c>
      <c r="CO15" s="51" t="s">
        <v>778</v>
      </c>
      <c r="CP15" s="51" t="s">
        <v>778</v>
      </c>
      <c r="CQ15" s="51" t="s">
        <v>778</v>
      </c>
      <c r="CR15" s="51" t="s">
        <v>792</v>
      </c>
      <c r="CS15" s="51" t="s">
        <v>778</v>
      </c>
      <c r="CT15" s="51" t="s">
        <v>778</v>
      </c>
      <c r="CU15" s="51" t="s">
        <v>778</v>
      </c>
      <c r="CV15" s="51" t="s">
        <v>778</v>
      </c>
      <c r="CW15" s="51" t="s">
        <v>778</v>
      </c>
      <c r="CX15" s="51" t="s">
        <v>778</v>
      </c>
      <c r="CZ15" s="166" t="str">
        <f>J15</f>
        <v>Corrupción</v>
      </c>
      <c r="DA15" s="204" t="str">
        <f>I15</f>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v>
      </c>
      <c r="DB15" s="204"/>
      <c r="DC15" s="204"/>
      <c r="DD15" s="204"/>
      <c r="DE15" s="204"/>
      <c r="DF15" s="204"/>
      <c r="DG15" s="204"/>
      <c r="DH15" s="166" t="str">
        <f>Y15</f>
        <v>Alto</v>
      </c>
      <c r="DI15" s="166" t="str">
        <f t="shared" si="0"/>
        <v>Alto</v>
      </c>
      <c r="DK15" s="160" t="e">
        <f>SUM(LEN(#REF!)-LEN(SUBSTITUTE(#REF!,"- Preventivo","")))/LEN("- Preventivo")</f>
        <v>#REF!</v>
      </c>
      <c r="DL15" s="160" t="e">
        <f>SUMIFS($DK$12:$DK$31,$A$12:$A$31,A15)</f>
        <v>#REF!</v>
      </c>
      <c r="DM15" s="160" t="e">
        <f>SUM(LEN(#REF!)-LEN(SUBSTITUTE(#REF!,"- Detectivo","")))/LEN("- Detectivo")</f>
        <v>#REF!</v>
      </c>
      <c r="DN15" s="160" t="e">
        <f>SUMIFS($DM$12:$DM$31,$A$12:$A$31,A15)</f>
        <v>#REF!</v>
      </c>
      <c r="DO15" s="160" t="e">
        <f>SUM(LEN(#REF!)-LEN(SUBSTITUTE(#REF!,"- Correctivo","")))/LEN("- Correctivo")</f>
        <v>#REF!</v>
      </c>
      <c r="DP15" s="160" t="e">
        <f>SUMIFS($DO$12:$DO$31,$A$12:$A$31,A15)</f>
        <v>#REF!</v>
      </c>
      <c r="DQ15" s="160" t="e">
        <f t="shared" si="1"/>
        <v>#REF!</v>
      </c>
      <c r="DR15" s="160" t="e">
        <f>SUMIFS($DQ$12:$DQ$31,$A$12:$A$31,A15)</f>
        <v>#REF!</v>
      </c>
      <c r="DS15" s="160" t="e">
        <f>SUM(LEN(#REF!)-LEN(SUBSTITUTE(#REF!,"- Documentado","")))/LEN("- Documentado")</f>
        <v>#REF!</v>
      </c>
      <c r="DT15" s="160" t="e">
        <f>SUM(LEN(#REF!)-LEN(SUBSTITUTE(#REF!,"- Documentado","")))/LEN("- Documentado")</f>
        <v>#REF!</v>
      </c>
      <c r="DU15" s="160" t="e">
        <f>SUMIFS($DS$12:$DS$31,$A$12:$A$31,A15)+SUMIFS($DT$12:$DT$31,$A$12:$A$31,A15)</f>
        <v>#REF!</v>
      </c>
      <c r="DV15" s="160" t="e">
        <f>SUM(LEN(#REF!)-LEN(SUBSTITUTE(#REF!,"- Continua","")))/LEN("- Continua")</f>
        <v>#REF!</v>
      </c>
      <c r="DW15" s="160" t="e">
        <f>SUM(LEN(#REF!)-LEN(SUBSTITUTE(#REF!,"- Continua","")))/LEN("- Continua")</f>
        <v>#REF!</v>
      </c>
      <c r="DX15" s="160" t="e">
        <f>SUMIFS($DV$12:$DV$31,$A$12:$A$31,A15)+SUMIFS($DW$12:$DW$31,$A$12:$A$31,A15)</f>
        <v>#REF!</v>
      </c>
      <c r="DY15" s="160" t="e">
        <f>SUM(LEN(#REF!)-LEN(SUBSTITUTE(#REF!,"- Con registro","")))/LEN("- Con registro")</f>
        <v>#REF!</v>
      </c>
      <c r="DZ15" s="160" t="e">
        <f>SUM(LEN(#REF!)-LEN(SUBSTITUTE(#REF!,"- Con registro","")))/LEN("- Con registro")</f>
        <v>#REF!</v>
      </c>
      <c r="EA15" s="160" t="e">
        <f>SUMIFS($DY$12:$DY$31,$A$12:$A$31,A15)+SUMIFS($DZ$12:$DZ$31,$A$12:$A$31,A15)</f>
        <v>#REF!</v>
      </c>
      <c r="EB15" s="165" t="e">
        <f t="shared" si="2"/>
        <v>#REF!</v>
      </c>
      <c r="EC15" s="165" t="e">
        <f t="shared" si="3"/>
        <v>#REF!</v>
      </c>
      <c r="ED15" s="165" t="e">
        <f t="shared" si="4"/>
        <v>#REF!</v>
      </c>
      <c r="EE15" s="200" t="e">
        <f t="shared" si="5"/>
        <v>#REF!</v>
      </c>
      <c r="EF15" s="200"/>
      <c r="EG15" s="200"/>
      <c r="EH15" s="200"/>
      <c r="EI15" s="200"/>
      <c r="EJ15" s="200"/>
      <c r="EK15" s="200"/>
      <c r="EL15" s="200"/>
      <c r="EM15" s="200"/>
      <c r="EN15" s="200"/>
      <c r="EP15" s="187" t="str">
        <f t="shared" si="6"/>
        <v/>
      </c>
      <c r="EQ15" s="188" t="str">
        <f t="shared" si="7"/>
        <v/>
      </c>
      <c r="ER15" s="160" t="str">
        <f t="shared" si="8"/>
        <v/>
      </c>
      <c r="ES15" s="160" t="str">
        <f>IF(ER15="","",I15)</f>
        <v/>
      </c>
      <c r="ET15" s="160" t="str">
        <f>IF(ES15="","",CONCATENATE("Ajuste en ",VLOOKUP(EP15,AQ15:BZ15,(MATCH(EP15,AQ15:BZ15,10)+1))," del Mapa de riesgos de ",A15))</f>
        <v/>
      </c>
      <c r="EU15" s="160" t="str">
        <f>IF(ET15="","",CONCATENATE("Solicitud de cambio realizada y aprobada por la ",L15," a través del Aplicativo DARUMA"))</f>
        <v/>
      </c>
    </row>
    <row r="16" spans="1:151" ht="399.95" customHeight="1" x14ac:dyDescent="0.2">
      <c r="A16" s="192" t="s">
        <v>637</v>
      </c>
      <c r="B16" s="192" t="s">
        <v>638</v>
      </c>
      <c r="C16" s="173" t="s">
        <v>639</v>
      </c>
      <c r="D16" s="192" t="s">
        <v>125</v>
      </c>
      <c r="E16" s="193" t="s">
        <v>640</v>
      </c>
      <c r="F16" s="173" t="s">
        <v>891</v>
      </c>
      <c r="G16" s="193">
        <v>134</v>
      </c>
      <c r="H16" s="193" t="s">
        <v>834</v>
      </c>
      <c r="I16" s="168" t="s">
        <v>364</v>
      </c>
      <c r="J16" s="192" t="s">
        <v>63</v>
      </c>
      <c r="K16" s="193" t="s">
        <v>343</v>
      </c>
      <c r="L16" s="173" t="s">
        <v>256</v>
      </c>
      <c r="M16" s="179" t="s">
        <v>365</v>
      </c>
      <c r="N16" s="173" t="s">
        <v>362</v>
      </c>
      <c r="O16" s="173" t="s">
        <v>358</v>
      </c>
      <c r="P16" s="173" t="s">
        <v>351</v>
      </c>
      <c r="Q16" s="173" t="s">
        <v>325</v>
      </c>
      <c r="R16" s="173" t="s">
        <v>352</v>
      </c>
      <c r="S16" s="173" t="s">
        <v>751</v>
      </c>
      <c r="T16" s="173" t="s">
        <v>359</v>
      </c>
      <c r="U16" s="194" t="s">
        <v>311</v>
      </c>
      <c r="V16" s="195">
        <v>0.2</v>
      </c>
      <c r="W16" s="194" t="s">
        <v>51</v>
      </c>
      <c r="X16" s="195">
        <v>1</v>
      </c>
      <c r="Y16" s="67" t="s">
        <v>271</v>
      </c>
      <c r="Z16" s="173" t="s">
        <v>366</v>
      </c>
      <c r="AA16" s="194" t="s">
        <v>311</v>
      </c>
      <c r="AB16" s="197">
        <v>5.04E-2</v>
      </c>
      <c r="AC16" s="194" t="s">
        <v>51</v>
      </c>
      <c r="AD16" s="197">
        <v>1</v>
      </c>
      <c r="AE16" s="67" t="s">
        <v>271</v>
      </c>
      <c r="AF16" s="173" t="s">
        <v>367</v>
      </c>
      <c r="AG16" s="192" t="s">
        <v>349</v>
      </c>
      <c r="AH16" s="196" t="s">
        <v>987</v>
      </c>
      <c r="AI16" s="196" t="s">
        <v>930</v>
      </c>
      <c r="AJ16" s="196" t="s">
        <v>988</v>
      </c>
      <c r="AK16" s="196" t="s">
        <v>989</v>
      </c>
      <c r="AL16" s="196" t="s">
        <v>928</v>
      </c>
      <c r="AM16" s="196" t="s">
        <v>929</v>
      </c>
      <c r="AN16" s="173" t="s">
        <v>643</v>
      </c>
      <c r="AO16" s="173" t="s">
        <v>360</v>
      </c>
      <c r="AP16" s="173" t="s">
        <v>644</v>
      </c>
      <c r="AQ16" s="174">
        <v>43496</v>
      </c>
      <c r="AR16" s="175" t="s">
        <v>326</v>
      </c>
      <c r="AS16" s="176" t="s">
        <v>353</v>
      </c>
      <c r="AT16" s="177">
        <v>43593</v>
      </c>
      <c r="AU16" s="178" t="s">
        <v>326</v>
      </c>
      <c r="AV16" s="179" t="s">
        <v>368</v>
      </c>
      <c r="AW16" s="177">
        <v>43755</v>
      </c>
      <c r="AX16" s="175" t="s">
        <v>369</v>
      </c>
      <c r="AY16" s="176" t="s">
        <v>370</v>
      </c>
      <c r="AZ16" s="177">
        <v>43917</v>
      </c>
      <c r="BA16" s="178" t="s">
        <v>355</v>
      </c>
      <c r="BB16" s="179" t="s">
        <v>371</v>
      </c>
      <c r="BC16" s="177">
        <v>44022</v>
      </c>
      <c r="BD16" s="175" t="s">
        <v>332</v>
      </c>
      <c r="BE16" s="176" t="s">
        <v>363</v>
      </c>
      <c r="BF16" s="177">
        <v>44084</v>
      </c>
      <c r="BG16" s="178" t="s">
        <v>334</v>
      </c>
      <c r="BH16" s="179" t="s">
        <v>372</v>
      </c>
      <c r="BI16" s="177">
        <v>44169</v>
      </c>
      <c r="BJ16" s="175" t="s">
        <v>373</v>
      </c>
      <c r="BK16" s="176" t="s">
        <v>374</v>
      </c>
      <c r="BL16" s="177">
        <v>44249</v>
      </c>
      <c r="BM16" s="178" t="s">
        <v>355</v>
      </c>
      <c r="BN16" s="179" t="s">
        <v>375</v>
      </c>
      <c r="BO16" s="177">
        <v>44545</v>
      </c>
      <c r="BP16" s="175" t="s">
        <v>326</v>
      </c>
      <c r="BQ16" s="176" t="s">
        <v>376</v>
      </c>
      <c r="BR16" s="177">
        <v>44797</v>
      </c>
      <c r="BS16" s="178" t="s">
        <v>369</v>
      </c>
      <c r="BT16" s="179" t="s">
        <v>603</v>
      </c>
      <c r="BU16" s="177">
        <v>44897</v>
      </c>
      <c r="BV16" s="175" t="s">
        <v>356</v>
      </c>
      <c r="BW16" s="176" t="s">
        <v>642</v>
      </c>
      <c r="BX16" s="177">
        <v>45061</v>
      </c>
      <c r="BY16" s="178" t="s">
        <v>892</v>
      </c>
      <c r="BZ16" s="180" t="s">
        <v>893</v>
      </c>
      <c r="CA16" s="147">
        <f>COUNTBLANK(A16:BZ16)</f>
        <v>0</v>
      </c>
      <c r="CB16" s="51" t="s">
        <v>814</v>
      </c>
      <c r="CC16" s="51" t="s">
        <v>815</v>
      </c>
      <c r="CD16" s="51" t="s">
        <v>763</v>
      </c>
      <c r="CE16" s="51" t="s">
        <v>778</v>
      </c>
      <c r="CF16" s="51" t="s">
        <v>757</v>
      </c>
      <c r="CG16" s="51" t="s">
        <v>757</v>
      </c>
      <c r="CH16" s="51" t="s">
        <v>774</v>
      </c>
      <c r="CI16" s="51" t="s">
        <v>757</v>
      </c>
      <c r="CJ16" s="51" t="s">
        <v>778</v>
      </c>
      <c r="CK16" s="51"/>
      <c r="CL16" s="51" t="s">
        <v>778</v>
      </c>
      <c r="CM16" s="51" t="s">
        <v>785</v>
      </c>
      <c r="CN16" s="51" t="s">
        <v>778</v>
      </c>
      <c r="CO16" s="51" t="s">
        <v>778</v>
      </c>
      <c r="CP16" s="51" t="s">
        <v>778</v>
      </c>
      <c r="CQ16" s="51" t="s">
        <v>778</v>
      </c>
      <c r="CR16" s="51" t="s">
        <v>794</v>
      </c>
      <c r="CS16" s="51" t="s">
        <v>778</v>
      </c>
      <c r="CT16" s="51" t="s">
        <v>778</v>
      </c>
      <c r="CU16" s="51" t="s">
        <v>778</v>
      </c>
      <c r="CV16" s="51" t="s">
        <v>778</v>
      </c>
      <c r="CW16" s="51" t="s">
        <v>778</v>
      </c>
      <c r="CX16" s="51" t="s">
        <v>778</v>
      </c>
      <c r="CZ16" s="166" t="str">
        <f>J16</f>
        <v>Corrupción</v>
      </c>
      <c r="DA16" s="204" t="str">
        <f>I16</f>
        <v>Posibilidad de afectación reputacional por pérdida de la confianza ciudadana en la gestión contractual de la Entidad, debido a decisiones ajustadas a intereses propios o de terceros durante la etapa precontractual con el fin de celebrar un contrato</v>
      </c>
      <c r="DB16" s="204"/>
      <c r="DC16" s="204"/>
      <c r="DD16" s="204"/>
      <c r="DE16" s="204"/>
      <c r="DF16" s="204"/>
      <c r="DG16" s="204"/>
      <c r="DH16" s="166" t="str">
        <f>Y16</f>
        <v>Extremo</v>
      </c>
      <c r="DI16" s="166" t="str">
        <f t="shared" si="0"/>
        <v>Extremo</v>
      </c>
      <c r="DK16" s="160" t="e">
        <f>SUM(LEN(#REF!)-LEN(SUBSTITUTE(#REF!,"- Preventivo","")))/LEN("- Preventivo")</f>
        <v>#REF!</v>
      </c>
      <c r="DL16" s="160" t="e">
        <f>SUMIFS($DK$12:$DK$31,$A$12:$A$31,A16)</f>
        <v>#REF!</v>
      </c>
      <c r="DM16" s="160" t="e">
        <f>SUM(LEN(#REF!)-LEN(SUBSTITUTE(#REF!,"- Detectivo","")))/LEN("- Detectivo")</f>
        <v>#REF!</v>
      </c>
      <c r="DN16" s="160" t="e">
        <f>SUMIFS($DM$12:$DM$31,$A$12:$A$31,A16)</f>
        <v>#REF!</v>
      </c>
      <c r="DO16" s="160" t="e">
        <f>SUM(LEN(#REF!)-LEN(SUBSTITUTE(#REF!,"- Correctivo","")))/LEN("- Correctivo")</f>
        <v>#REF!</v>
      </c>
      <c r="DP16" s="160" t="e">
        <f>SUMIFS($DO$12:$DO$31,$A$12:$A$31,A16)</f>
        <v>#REF!</v>
      </c>
      <c r="DQ16" s="160" t="e">
        <f t="shared" si="1"/>
        <v>#REF!</v>
      </c>
      <c r="DR16" s="160" t="e">
        <f>SUMIFS($DQ$12:$DQ$31,$A$12:$A$31,A16)</f>
        <v>#REF!</v>
      </c>
      <c r="DS16" s="160" t="e">
        <f>SUM(LEN(#REF!)-LEN(SUBSTITUTE(#REF!,"- Documentado","")))/LEN("- Documentado")</f>
        <v>#REF!</v>
      </c>
      <c r="DT16" s="160" t="e">
        <f>SUM(LEN(#REF!)-LEN(SUBSTITUTE(#REF!,"- Documentado","")))/LEN("- Documentado")</f>
        <v>#REF!</v>
      </c>
      <c r="DU16" s="160" t="e">
        <f>SUMIFS($DS$12:$DS$31,$A$12:$A$31,A16)+SUMIFS($DT$12:$DT$31,$A$12:$A$31,A16)</f>
        <v>#REF!</v>
      </c>
      <c r="DV16" s="160" t="e">
        <f>SUM(LEN(#REF!)-LEN(SUBSTITUTE(#REF!,"- Continua","")))/LEN("- Continua")</f>
        <v>#REF!</v>
      </c>
      <c r="DW16" s="160" t="e">
        <f>SUM(LEN(#REF!)-LEN(SUBSTITUTE(#REF!,"- Continua","")))/LEN("- Continua")</f>
        <v>#REF!</v>
      </c>
      <c r="DX16" s="160" t="e">
        <f>SUMIFS($DV$12:$DV$31,$A$12:$A$31,A16)+SUMIFS($DW$12:$DW$31,$A$12:$A$31,A16)</f>
        <v>#REF!</v>
      </c>
      <c r="DY16" s="160" t="e">
        <f>SUM(LEN(#REF!)-LEN(SUBSTITUTE(#REF!,"- Con registro","")))/LEN("- Con registro")</f>
        <v>#REF!</v>
      </c>
      <c r="DZ16" s="160" t="e">
        <f>SUM(LEN(#REF!)-LEN(SUBSTITUTE(#REF!,"- Con registro","")))/LEN("- Con registro")</f>
        <v>#REF!</v>
      </c>
      <c r="EA16" s="160" t="e">
        <f>SUMIFS($DY$12:$DY$31,$A$12:$A$31,A16)+SUMIFS($DZ$12:$DZ$31,$A$12:$A$31,A16)</f>
        <v>#REF!</v>
      </c>
      <c r="EB16" s="165" t="e">
        <f t="shared" si="2"/>
        <v>#REF!</v>
      </c>
      <c r="EC16" s="165" t="e">
        <f t="shared" si="3"/>
        <v>#REF!</v>
      </c>
      <c r="ED16" s="165" t="e">
        <f t="shared" si="4"/>
        <v>#REF!</v>
      </c>
      <c r="EE16" s="200" t="e">
        <f t="shared" si="5"/>
        <v>#REF!</v>
      </c>
      <c r="EF16" s="200"/>
      <c r="EG16" s="200"/>
      <c r="EH16" s="200"/>
      <c r="EI16" s="200"/>
      <c r="EJ16" s="200"/>
      <c r="EK16" s="200"/>
      <c r="EL16" s="200"/>
      <c r="EM16" s="200"/>
      <c r="EN16" s="200"/>
      <c r="EP16" s="187">
        <f t="shared" si="6"/>
        <v>45061</v>
      </c>
      <c r="EQ16" s="188">
        <f t="shared" si="7"/>
        <v>45107</v>
      </c>
      <c r="ER16" s="160" t="str">
        <f t="shared" si="8"/>
        <v>Riesgos</v>
      </c>
      <c r="ES16" s="160" t="str">
        <f>IF(ER16="","",I16)</f>
        <v>Posibilidad de afectación reputacional por pérdida de la confianza ciudadana en la gestión contractual de la Entidad, debido a decisiones ajustadas a intereses propios o de terceros durante la etapa precontractual con el fin de celebrar un contrato</v>
      </c>
      <c r="ET16" s="160" t="str">
        <f>IF(ES16="","",CONCATENATE("Ajuste en ",VLOOKUP(EP16,AQ16:BZ16,(MATCH(EP16,AQ16:BZ16,10)+1))," del Mapa de riesgos de ",A16))</f>
        <v>Ajuste en Identificación del riesgo del Mapa de riesgos de Gestión de Contratación</v>
      </c>
      <c r="EU16" s="160" t="str">
        <f>IF(ET16="","",CONCATENATE("Solicitud de cambio realizada y aprobada por la ",L16," a través del Aplicativo DARUMA"))</f>
        <v>Solicitud de cambio realizada y aprobada por la Dirección de Contratación a través del Aplicativo DARUMA</v>
      </c>
    </row>
    <row r="17" spans="1:151" ht="399.95" customHeight="1" x14ac:dyDescent="0.2">
      <c r="A17" s="192" t="s">
        <v>637</v>
      </c>
      <c r="B17" s="192" t="s">
        <v>638</v>
      </c>
      <c r="C17" s="173" t="s">
        <v>639</v>
      </c>
      <c r="D17" s="192" t="s">
        <v>125</v>
      </c>
      <c r="E17" s="193" t="s">
        <v>640</v>
      </c>
      <c r="F17" s="173" t="s">
        <v>641</v>
      </c>
      <c r="G17" s="193">
        <v>135</v>
      </c>
      <c r="H17" s="193" t="s">
        <v>835</v>
      </c>
      <c r="I17" s="168" t="s">
        <v>377</v>
      </c>
      <c r="J17" s="192" t="s">
        <v>63</v>
      </c>
      <c r="K17" s="193" t="s">
        <v>343</v>
      </c>
      <c r="L17" s="173" t="s">
        <v>256</v>
      </c>
      <c r="M17" s="179" t="s">
        <v>378</v>
      </c>
      <c r="N17" s="173" t="s">
        <v>362</v>
      </c>
      <c r="O17" s="173" t="s">
        <v>379</v>
      </c>
      <c r="P17" s="173" t="s">
        <v>351</v>
      </c>
      <c r="Q17" s="173" t="s">
        <v>325</v>
      </c>
      <c r="R17" s="173" t="s">
        <v>352</v>
      </c>
      <c r="S17" s="173" t="s">
        <v>750</v>
      </c>
      <c r="T17" s="173" t="s">
        <v>346</v>
      </c>
      <c r="U17" s="194" t="s">
        <v>311</v>
      </c>
      <c r="V17" s="195">
        <v>0.2</v>
      </c>
      <c r="W17" s="194" t="s">
        <v>51</v>
      </c>
      <c r="X17" s="195">
        <v>1</v>
      </c>
      <c r="Y17" s="67" t="s">
        <v>271</v>
      </c>
      <c r="Z17" s="173" t="s">
        <v>380</v>
      </c>
      <c r="AA17" s="194" t="s">
        <v>311</v>
      </c>
      <c r="AB17" s="197">
        <v>8.3999999999999991E-2</v>
      </c>
      <c r="AC17" s="194" t="s">
        <v>51</v>
      </c>
      <c r="AD17" s="197">
        <v>1</v>
      </c>
      <c r="AE17" s="67" t="s">
        <v>271</v>
      </c>
      <c r="AF17" s="173" t="s">
        <v>381</v>
      </c>
      <c r="AG17" s="192" t="s">
        <v>349</v>
      </c>
      <c r="AH17" s="196" t="s">
        <v>990</v>
      </c>
      <c r="AI17" s="196" t="s">
        <v>997</v>
      </c>
      <c r="AJ17" s="196" t="s">
        <v>991</v>
      </c>
      <c r="AK17" s="196" t="s">
        <v>998</v>
      </c>
      <c r="AL17" s="196" t="s">
        <v>941</v>
      </c>
      <c r="AM17" s="196" t="s">
        <v>992</v>
      </c>
      <c r="AN17" s="173" t="s">
        <v>645</v>
      </c>
      <c r="AO17" s="173" t="s">
        <v>360</v>
      </c>
      <c r="AP17" s="173" t="s">
        <v>646</v>
      </c>
      <c r="AQ17" s="174">
        <v>43496</v>
      </c>
      <c r="AR17" s="175" t="s">
        <v>326</v>
      </c>
      <c r="AS17" s="176" t="s">
        <v>353</v>
      </c>
      <c r="AT17" s="177">
        <v>43594</v>
      </c>
      <c r="AU17" s="178" t="s">
        <v>326</v>
      </c>
      <c r="AV17" s="179" t="s">
        <v>368</v>
      </c>
      <c r="AW17" s="177">
        <v>43917</v>
      </c>
      <c r="AX17" s="175" t="s">
        <v>355</v>
      </c>
      <c r="AY17" s="176" t="s">
        <v>382</v>
      </c>
      <c r="AZ17" s="177">
        <v>44022</v>
      </c>
      <c r="BA17" s="178" t="s">
        <v>332</v>
      </c>
      <c r="BB17" s="179" t="s">
        <v>363</v>
      </c>
      <c r="BC17" s="177">
        <v>44169</v>
      </c>
      <c r="BD17" s="175" t="s">
        <v>369</v>
      </c>
      <c r="BE17" s="176" t="s">
        <v>383</v>
      </c>
      <c r="BF17" s="177">
        <v>44249</v>
      </c>
      <c r="BG17" s="178" t="s">
        <v>326</v>
      </c>
      <c r="BH17" s="179" t="s">
        <v>384</v>
      </c>
      <c r="BI17" s="177">
        <v>44249</v>
      </c>
      <c r="BJ17" s="175" t="s">
        <v>332</v>
      </c>
      <c r="BK17" s="176" t="s">
        <v>385</v>
      </c>
      <c r="BL17" s="177">
        <v>44545</v>
      </c>
      <c r="BM17" s="178" t="s">
        <v>326</v>
      </c>
      <c r="BN17" s="179" t="s">
        <v>376</v>
      </c>
      <c r="BO17" s="177">
        <v>44897</v>
      </c>
      <c r="BP17" s="175" t="s">
        <v>356</v>
      </c>
      <c r="BQ17" s="176" t="s">
        <v>642</v>
      </c>
      <c r="BR17" s="177">
        <v>45037</v>
      </c>
      <c r="BS17" s="178" t="s">
        <v>879</v>
      </c>
      <c r="BT17" s="179" t="s">
        <v>880</v>
      </c>
      <c r="BU17" s="177" t="s">
        <v>340</v>
      </c>
      <c r="BV17" s="175" t="s">
        <v>341</v>
      </c>
      <c r="BW17" s="176" t="s">
        <v>340</v>
      </c>
      <c r="BX17" s="177" t="s">
        <v>340</v>
      </c>
      <c r="BY17" s="178" t="s">
        <v>341</v>
      </c>
      <c r="BZ17" s="180" t="s">
        <v>340</v>
      </c>
      <c r="CA17" s="147">
        <f>COUNTBLANK(A17:BZ17)</f>
        <v>4</v>
      </c>
      <c r="CB17" s="51" t="s">
        <v>814</v>
      </c>
      <c r="CC17" s="51" t="s">
        <v>815</v>
      </c>
      <c r="CD17" s="51" t="s">
        <v>763</v>
      </c>
      <c r="CE17" s="51" t="s">
        <v>778</v>
      </c>
      <c r="CF17" s="51" t="s">
        <v>757</v>
      </c>
      <c r="CG17" s="51" t="s">
        <v>757</v>
      </c>
      <c r="CH17" s="51" t="s">
        <v>774</v>
      </c>
      <c r="CI17" s="51" t="s">
        <v>757</v>
      </c>
      <c r="CJ17" s="51" t="s">
        <v>778</v>
      </c>
      <c r="CK17" s="51"/>
      <c r="CL17" s="51" t="s">
        <v>778</v>
      </c>
      <c r="CM17" s="51" t="s">
        <v>785</v>
      </c>
      <c r="CN17" s="51" t="s">
        <v>778</v>
      </c>
      <c r="CO17" s="51" t="s">
        <v>778</v>
      </c>
      <c r="CP17" s="51" t="s">
        <v>778</v>
      </c>
      <c r="CQ17" s="51" t="s">
        <v>778</v>
      </c>
      <c r="CR17" s="51" t="s">
        <v>793</v>
      </c>
      <c r="CS17" s="51" t="s">
        <v>778</v>
      </c>
      <c r="CT17" s="51" t="s">
        <v>778</v>
      </c>
      <c r="CU17" s="51" t="s">
        <v>778</v>
      </c>
      <c r="CV17" s="51" t="s">
        <v>778</v>
      </c>
      <c r="CW17" s="51" t="s">
        <v>778</v>
      </c>
      <c r="CX17" s="51" t="s">
        <v>778</v>
      </c>
      <c r="CZ17" s="166" t="str">
        <f>J17</f>
        <v>Corrupción</v>
      </c>
      <c r="DA17" s="204" t="str">
        <f>I17</f>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v>
      </c>
      <c r="DB17" s="204"/>
      <c r="DC17" s="204"/>
      <c r="DD17" s="204"/>
      <c r="DE17" s="204"/>
      <c r="DF17" s="204"/>
      <c r="DG17" s="204"/>
      <c r="DH17" s="166" t="str">
        <f>Y17</f>
        <v>Extremo</v>
      </c>
      <c r="DI17" s="166" t="str">
        <f t="shared" si="0"/>
        <v>Extremo</v>
      </c>
      <c r="DK17" s="160" t="e">
        <f>SUM(LEN(#REF!)-LEN(SUBSTITUTE(#REF!,"- Preventivo","")))/LEN("- Preventivo")</f>
        <v>#REF!</v>
      </c>
      <c r="DL17" s="160" t="e">
        <f>SUMIFS($DK$12:$DK$31,$A$12:$A$31,A17)</f>
        <v>#REF!</v>
      </c>
      <c r="DM17" s="160" t="e">
        <f>SUM(LEN(#REF!)-LEN(SUBSTITUTE(#REF!,"- Detectivo","")))/LEN("- Detectivo")</f>
        <v>#REF!</v>
      </c>
      <c r="DN17" s="160" t="e">
        <f>SUMIFS($DM$12:$DM$31,$A$12:$A$31,A17)</f>
        <v>#REF!</v>
      </c>
      <c r="DO17" s="160" t="e">
        <f>SUM(LEN(#REF!)-LEN(SUBSTITUTE(#REF!,"- Correctivo","")))/LEN("- Correctivo")</f>
        <v>#REF!</v>
      </c>
      <c r="DP17" s="160" t="e">
        <f>SUMIFS($DO$12:$DO$31,$A$12:$A$31,A17)</f>
        <v>#REF!</v>
      </c>
      <c r="DQ17" s="160" t="e">
        <f t="shared" si="1"/>
        <v>#REF!</v>
      </c>
      <c r="DR17" s="160" t="e">
        <f>SUMIFS($DQ$12:$DQ$31,$A$12:$A$31,A17)</f>
        <v>#REF!</v>
      </c>
      <c r="DS17" s="160" t="e">
        <f>SUM(LEN(#REF!)-LEN(SUBSTITUTE(#REF!,"- Documentado","")))/LEN("- Documentado")</f>
        <v>#REF!</v>
      </c>
      <c r="DT17" s="160" t="e">
        <f>SUM(LEN(#REF!)-LEN(SUBSTITUTE(#REF!,"- Documentado","")))/LEN("- Documentado")</f>
        <v>#REF!</v>
      </c>
      <c r="DU17" s="160" t="e">
        <f>SUMIFS($DS$12:$DS$31,$A$12:$A$31,A17)+SUMIFS($DT$12:$DT$31,$A$12:$A$31,A17)</f>
        <v>#REF!</v>
      </c>
      <c r="DV17" s="160" t="e">
        <f>SUM(LEN(#REF!)-LEN(SUBSTITUTE(#REF!,"- Continua","")))/LEN("- Continua")</f>
        <v>#REF!</v>
      </c>
      <c r="DW17" s="160" t="e">
        <f>SUM(LEN(#REF!)-LEN(SUBSTITUTE(#REF!,"- Continua","")))/LEN("- Continua")</f>
        <v>#REF!</v>
      </c>
      <c r="DX17" s="160" t="e">
        <f>SUMIFS($DV$12:$DV$31,$A$12:$A$31,A17)+SUMIFS($DW$12:$DW$31,$A$12:$A$31,A17)</f>
        <v>#REF!</v>
      </c>
      <c r="DY17" s="160" t="e">
        <f>SUM(LEN(#REF!)-LEN(SUBSTITUTE(#REF!,"- Con registro","")))/LEN("- Con registro")</f>
        <v>#REF!</v>
      </c>
      <c r="DZ17" s="160" t="e">
        <f>SUM(LEN(#REF!)-LEN(SUBSTITUTE(#REF!,"- Con registro","")))/LEN("- Con registro")</f>
        <v>#REF!</v>
      </c>
      <c r="EA17" s="160" t="e">
        <f>SUMIFS($DY$12:$DY$31,$A$12:$A$31,A17)+SUMIFS($DZ$12:$DZ$31,$A$12:$A$31,A17)</f>
        <v>#REF!</v>
      </c>
      <c r="EB17" s="165" t="e">
        <f t="shared" si="2"/>
        <v>#REF!</v>
      </c>
      <c r="EC17" s="165" t="e">
        <f t="shared" si="3"/>
        <v>#REF!</v>
      </c>
      <c r="ED17" s="165" t="e">
        <f t="shared" si="4"/>
        <v>#REF!</v>
      </c>
      <c r="EE17" s="200" t="e">
        <f t="shared" si="5"/>
        <v>#REF!</v>
      </c>
      <c r="EF17" s="200"/>
      <c r="EG17" s="200"/>
      <c r="EH17" s="200"/>
      <c r="EI17" s="200"/>
      <c r="EJ17" s="200"/>
      <c r="EK17" s="200"/>
      <c r="EL17" s="200"/>
      <c r="EM17" s="200"/>
      <c r="EN17" s="200"/>
      <c r="EP17" s="187">
        <f t="shared" si="6"/>
        <v>45037</v>
      </c>
      <c r="EQ17" s="188">
        <f t="shared" si="7"/>
        <v>45107</v>
      </c>
      <c r="ER17" s="160" t="str">
        <f t="shared" si="8"/>
        <v>Riesgos</v>
      </c>
      <c r="ES17" s="160" t="str">
        <f>IF(ER17="","",I17)</f>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v>
      </c>
      <c r="ET17" s="160" t="str">
        <f>IF(ES17="","",CONCATENATE("Ajuste en ",VLOOKUP(EP17,AQ17:BZ17,(MATCH(EP17,AQ17:BZ17,10)+1))," del Mapa de riesgos de ",A17))</f>
        <v>Ajuste en Establecimiento de controles del Mapa de riesgos de Gestión de Contratación</v>
      </c>
      <c r="EU17" s="160" t="str">
        <f>IF(ET17="","",CONCATENATE("Solicitud de cambio realizada y aprobada por la ",L17," a través del Aplicativo DARUMA"))</f>
        <v>Solicitud de cambio realizada y aprobada por la Dirección de Contratación a través del Aplicativo DARUMA</v>
      </c>
    </row>
    <row r="18" spans="1:151" ht="399.95" customHeight="1" x14ac:dyDescent="0.2">
      <c r="A18" s="192" t="s">
        <v>190</v>
      </c>
      <c r="B18" s="192" t="s">
        <v>647</v>
      </c>
      <c r="C18" s="173" t="s">
        <v>648</v>
      </c>
      <c r="D18" s="192" t="s">
        <v>736</v>
      </c>
      <c r="E18" s="193" t="s">
        <v>640</v>
      </c>
      <c r="F18" s="173" t="s">
        <v>649</v>
      </c>
      <c r="G18" s="193">
        <v>141</v>
      </c>
      <c r="H18" s="193" t="s">
        <v>836</v>
      </c>
      <c r="I18" s="168" t="s">
        <v>426</v>
      </c>
      <c r="J18" s="192" t="s">
        <v>63</v>
      </c>
      <c r="K18" s="193" t="s">
        <v>343</v>
      </c>
      <c r="L18" s="173" t="s">
        <v>258</v>
      </c>
      <c r="M18" s="179" t="s">
        <v>427</v>
      </c>
      <c r="N18" s="173" t="s">
        <v>428</v>
      </c>
      <c r="O18" s="173" t="s">
        <v>429</v>
      </c>
      <c r="P18" s="173" t="s">
        <v>351</v>
      </c>
      <c r="Q18" s="173" t="s">
        <v>325</v>
      </c>
      <c r="R18" s="173" t="s">
        <v>421</v>
      </c>
      <c r="S18" s="173" t="s">
        <v>750</v>
      </c>
      <c r="T18" s="173" t="s">
        <v>346</v>
      </c>
      <c r="U18" s="194" t="s">
        <v>311</v>
      </c>
      <c r="V18" s="195">
        <v>0.2</v>
      </c>
      <c r="W18" s="194" t="s">
        <v>77</v>
      </c>
      <c r="X18" s="195">
        <v>0.8</v>
      </c>
      <c r="Y18" s="67" t="s">
        <v>270</v>
      </c>
      <c r="Z18" s="173" t="s">
        <v>430</v>
      </c>
      <c r="AA18" s="194" t="s">
        <v>311</v>
      </c>
      <c r="AB18" s="197">
        <v>1.48176E-2</v>
      </c>
      <c r="AC18" s="194" t="s">
        <v>77</v>
      </c>
      <c r="AD18" s="197">
        <v>0.8</v>
      </c>
      <c r="AE18" s="67" t="s">
        <v>270</v>
      </c>
      <c r="AF18" s="173" t="s">
        <v>390</v>
      </c>
      <c r="AG18" s="192" t="s">
        <v>349</v>
      </c>
      <c r="AH18" s="196" t="s">
        <v>993</v>
      </c>
      <c r="AI18" s="196" t="s">
        <v>995</v>
      </c>
      <c r="AJ18" s="196" t="s">
        <v>994</v>
      </c>
      <c r="AK18" s="196" t="s">
        <v>996</v>
      </c>
      <c r="AL18" s="196" t="s">
        <v>928</v>
      </c>
      <c r="AM18" s="196" t="s">
        <v>992</v>
      </c>
      <c r="AN18" s="173" t="s">
        <v>431</v>
      </c>
      <c r="AO18" s="173" t="s">
        <v>737</v>
      </c>
      <c r="AP18" s="173" t="s">
        <v>432</v>
      </c>
      <c r="AQ18" s="174">
        <v>43349</v>
      </c>
      <c r="AR18" s="175" t="s">
        <v>326</v>
      </c>
      <c r="AS18" s="176" t="s">
        <v>404</v>
      </c>
      <c r="AT18" s="177">
        <v>43592</v>
      </c>
      <c r="AU18" s="178" t="s">
        <v>405</v>
      </c>
      <c r="AV18" s="179" t="s">
        <v>433</v>
      </c>
      <c r="AW18" s="177">
        <v>43776</v>
      </c>
      <c r="AX18" s="175" t="s">
        <v>434</v>
      </c>
      <c r="AY18" s="176" t="s">
        <v>435</v>
      </c>
      <c r="AZ18" s="177">
        <v>43902</v>
      </c>
      <c r="BA18" s="178" t="s">
        <v>332</v>
      </c>
      <c r="BB18" s="179" t="s">
        <v>436</v>
      </c>
      <c r="BC18" s="177">
        <v>43923</v>
      </c>
      <c r="BD18" s="175" t="s">
        <v>422</v>
      </c>
      <c r="BE18" s="176" t="s">
        <v>437</v>
      </c>
      <c r="BF18" s="177">
        <v>44112</v>
      </c>
      <c r="BG18" s="178" t="s">
        <v>326</v>
      </c>
      <c r="BH18" s="179" t="s">
        <v>438</v>
      </c>
      <c r="BI18" s="177">
        <v>44168</v>
      </c>
      <c r="BJ18" s="175" t="s">
        <v>334</v>
      </c>
      <c r="BK18" s="176" t="s">
        <v>424</v>
      </c>
      <c r="BL18" s="177">
        <v>44251</v>
      </c>
      <c r="BM18" s="178" t="s">
        <v>356</v>
      </c>
      <c r="BN18" s="179" t="s">
        <v>439</v>
      </c>
      <c r="BO18" s="177">
        <v>44452</v>
      </c>
      <c r="BP18" s="175" t="s">
        <v>369</v>
      </c>
      <c r="BQ18" s="176" t="s">
        <v>440</v>
      </c>
      <c r="BR18" s="177">
        <v>44533</v>
      </c>
      <c r="BS18" s="178" t="s">
        <v>326</v>
      </c>
      <c r="BT18" s="179" t="s">
        <v>441</v>
      </c>
      <c r="BU18" s="177">
        <v>44898</v>
      </c>
      <c r="BV18" s="175" t="s">
        <v>326</v>
      </c>
      <c r="BW18" s="176" t="s">
        <v>650</v>
      </c>
      <c r="BX18" s="177" t="s">
        <v>340</v>
      </c>
      <c r="BY18" s="178" t="s">
        <v>341</v>
      </c>
      <c r="BZ18" s="180" t="s">
        <v>340</v>
      </c>
      <c r="CA18" s="147">
        <f>COUNTBLANK(A18:BZ18)</f>
        <v>2</v>
      </c>
      <c r="CB18" s="51"/>
      <c r="CC18" s="51" t="s">
        <v>810</v>
      </c>
      <c r="CD18" s="51" t="s">
        <v>764</v>
      </c>
      <c r="CE18" s="51" t="s">
        <v>760</v>
      </c>
      <c r="CF18" s="51" t="s">
        <v>757</v>
      </c>
      <c r="CG18" s="51" t="s">
        <v>757</v>
      </c>
      <c r="CH18" s="51" t="s">
        <v>774</v>
      </c>
      <c r="CI18" s="51" t="s">
        <v>757</v>
      </c>
      <c r="CJ18" s="51" t="s">
        <v>778</v>
      </c>
      <c r="CK18" s="51"/>
      <c r="CL18" s="51" t="s">
        <v>778</v>
      </c>
      <c r="CM18" s="51" t="s">
        <v>785</v>
      </c>
      <c r="CN18" s="51" t="s">
        <v>778</v>
      </c>
      <c r="CO18" s="51" t="s">
        <v>778</v>
      </c>
      <c r="CP18" s="51" t="s">
        <v>778</v>
      </c>
      <c r="CQ18" s="51" t="s">
        <v>778</v>
      </c>
      <c r="CR18" s="51" t="s">
        <v>795</v>
      </c>
      <c r="CS18" s="51" t="s">
        <v>778</v>
      </c>
      <c r="CT18" s="51" t="s">
        <v>778</v>
      </c>
      <c r="CU18" s="51" t="s">
        <v>778</v>
      </c>
      <c r="CV18" s="51" t="s">
        <v>778</v>
      </c>
      <c r="CW18" s="51" t="s">
        <v>778</v>
      </c>
      <c r="CX18" s="51" t="s">
        <v>778</v>
      </c>
      <c r="CZ18" s="166" t="str">
        <f>J18</f>
        <v>Corrupción</v>
      </c>
      <c r="DA18" s="204" t="str">
        <f>I18</f>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DB18" s="204"/>
      <c r="DC18" s="204"/>
      <c r="DD18" s="204"/>
      <c r="DE18" s="204"/>
      <c r="DF18" s="204"/>
      <c r="DG18" s="204"/>
      <c r="DH18" s="166" t="str">
        <f>Y18</f>
        <v>Alto</v>
      </c>
      <c r="DI18" s="166" t="str">
        <f t="shared" si="0"/>
        <v>Alto</v>
      </c>
      <c r="DK18" s="160" t="e">
        <f>SUM(LEN(#REF!)-LEN(SUBSTITUTE(#REF!,"- Preventivo","")))/LEN("- Preventivo")</f>
        <v>#REF!</v>
      </c>
      <c r="DL18" s="160" t="e">
        <f>SUMIFS($DK$12:$DK$31,$A$12:$A$31,A18)</f>
        <v>#REF!</v>
      </c>
      <c r="DM18" s="160" t="e">
        <f>SUM(LEN(#REF!)-LEN(SUBSTITUTE(#REF!,"- Detectivo","")))/LEN("- Detectivo")</f>
        <v>#REF!</v>
      </c>
      <c r="DN18" s="160" t="e">
        <f>SUMIFS($DM$12:$DM$31,$A$12:$A$31,A18)</f>
        <v>#REF!</v>
      </c>
      <c r="DO18" s="160" t="e">
        <f>SUM(LEN(#REF!)-LEN(SUBSTITUTE(#REF!,"- Correctivo","")))/LEN("- Correctivo")</f>
        <v>#REF!</v>
      </c>
      <c r="DP18" s="160" t="e">
        <f>SUMIFS($DO$12:$DO$31,$A$12:$A$31,A18)</f>
        <v>#REF!</v>
      </c>
      <c r="DQ18" s="160" t="e">
        <f t="shared" si="1"/>
        <v>#REF!</v>
      </c>
      <c r="DR18" s="160" t="e">
        <f>SUMIFS($DQ$12:$DQ$31,$A$12:$A$31,A18)</f>
        <v>#REF!</v>
      </c>
      <c r="DS18" s="160" t="e">
        <f>SUM(LEN(#REF!)-LEN(SUBSTITUTE(#REF!,"- Documentado","")))/LEN("- Documentado")</f>
        <v>#REF!</v>
      </c>
      <c r="DT18" s="160" t="e">
        <f>SUM(LEN(#REF!)-LEN(SUBSTITUTE(#REF!,"- Documentado","")))/LEN("- Documentado")</f>
        <v>#REF!</v>
      </c>
      <c r="DU18" s="160" t="e">
        <f>SUMIFS($DS$12:$DS$31,$A$12:$A$31,A18)+SUMIFS($DT$12:$DT$31,$A$12:$A$31,A18)</f>
        <v>#REF!</v>
      </c>
      <c r="DV18" s="160" t="e">
        <f>SUM(LEN(#REF!)-LEN(SUBSTITUTE(#REF!,"- Continua","")))/LEN("- Continua")</f>
        <v>#REF!</v>
      </c>
      <c r="DW18" s="160" t="e">
        <f>SUM(LEN(#REF!)-LEN(SUBSTITUTE(#REF!,"- Continua","")))/LEN("- Continua")</f>
        <v>#REF!</v>
      </c>
      <c r="DX18" s="160" t="e">
        <f>SUMIFS($DV$12:$DV$31,$A$12:$A$31,A18)+SUMIFS($DW$12:$DW$31,$A$12:$A$31,A18)</f>
        <v>#REF!</v>
      </c>
      <c r="DY18" s="160" t="e">
        <f>SUM(LEN(#REF!)-LEN(SUBSTITUTE(#REF!,"- Con registro","")))/LEN("- Con registro")</f>
        <v>#REF!</v>
      </c>
      <c r="DZ18" s="160" t="e">
        <f>SUM(LEN(#REF!)-LEN(SUBSTITUTE(#REF!,"- Con registro","")))/LEN("- Con registro")</f>
        <v>#REF!</v>
      </c>
      <c r="EA18" s="160" t="e">
        <f>SUMIFS($DY$12:$DY$31,$A$12:$A$31,A18)+SUMIFS($DZ$12:$DZ$31,$A$12:$A$31,A18)</f>
        <v>#REF!</v>
      </c>
      <c r="EB18" s="165" t="e">
        <f t="shared" si="2"/>
        <v>#REF!</v>
      </c>
      <c r="EC18" s="165" t="e">
        <f t="shared" si="3"/>
        <v>#REF!</v>
      </c>
      <c r="ED18" s="165" t="e">
        <f t="shared" si="4"/>
        <v>#REF!</v>
      </c>
      <c r="EE18" s="200" t="e">
        <f t="shared" si="5"/>
        <v>#REF!</v>
      </c>
      <c r="EF18" s="200"/>
      <c r="EG18" s="200"/>
      <c r="EH18" s="200"/>
      <c r="EI18" s="200"/>
      <c r="EJ18" s="200"/>
      <c r="EK18" s="200"/>
      <c r="EL18" s="200"/>
      <c r="EM18" s="200"/>
      <c r="EN18" s="200"/>
      <c r="EP18" s="187" t="str">
        <f t="shared" si="6"/>
        <v/>
      </c>
      <c r="EQ18" s="188" t="str">
        <f t="shared" si="7"/>
        <v/>
      </c>
      <c r="ER18" s="160" t="str">
        <f t="shared" si="8"/>
        <v/>
      </c>
      <c r="ES18" s="160" t="str">
        <f>IF(ER18="","",I18)</f>
        <v/>
      </c>
      <c r="ET18" s="160" t="str">
        <f>IF(ES18="","",CONCATENATE("Ajuste en ",VLOOKUP(EP18,AQ18:BZ18,(MATCH(EP18,AQ18:BZ18,10)+1))," del Mapa de riesgos de ",A18))</f>
        <v/>
      </c>
      <c r="EU18" s="160" t="str">
        <f>IF(ET18="","",CONCATENATE("Solicitud de cambio realizada y aprobada por la ",L18," a través del Aplicativo DARUMA"))</f>
        <v/>
      </c>
    </row>
    <row r="19" spans="1:151" ht="399.95" customHeight="1" x14ac:dyDescent="0.2">
      <c r="A19" s="192" t="s">
        <v>190</v>
      </c>
      <c r="B19" s="192" t="s">
        <v>647</v>
      </c>
      <c r="C19" s="173" t="s">
        <v>648</v>
      </c>
      <c r="D19" s="192" t="s">
        <v>736</v>
      </c>
      <c r="E19" s="193" t="s">
        <v>640</v>
      </c>
      <c r="F19" s="173" t="s">
        <v>649</v>
      </c>
      <c r="G19" s="193">
        <v>142</v>
      </c>
      <c r="H19" s="193" t="s">
        <v>837</v>
      </c>
      <c r="I19" s="168" t="s">
        <v>442</v>
      </c>
      <c r="J19" s="192" t="s">
        <v>63</v>
      </c>
      <c r="K19" s="193" t="s">
        <v>343</v>
      </c>
      <c r="L19" s="173" t="s">
        <v>258</v>
      </c>
      <c r="M19" s="179" t="s">
        <v>427</v>
      </c>
      <c r="N19" s="173" t="s">
        <v>428</v>
      </c>
      <c r="O19" s="173" t="s">
        <v>443</v>
      </c>
      <c r="P19" s="173" t="s">
        <v>351</v>
      </c>
      <c r="Q19" s="173" t="s">
        <v>325</v>
      </c>
      <c r="R19" s="173" t="s">
        <v>421</v>
      </c>
      <c r="S19" s="173" t="s">
        <v>750</v>
      </c>
      <c r="T19" s="173" t="s">
        <v>346</v>
      </c>
      <c r="U19" s="194" t="s">
        <v>311</v>
      </c>
      <c r="V19" s="195">
        <v>0.2</v>
      </c>
      <c r="W19" s="194" t="s">
        <v>77</v>
      </c>
      <c r="X19" s="195">
        <v>0.8</v>
      </c>
      <c r="Y19" s="67" t="s">
        <v>270</v>
      </c>
      <c r="Z19" s="173" t="s">
        <v>430</v>
      </c>
      <c r="AA19" s="194" t="s">
        <v>311</v>
      </c>
      <c r="AB19" s="197">
        <v>2.1167999999999999E-2</v>
      </c>
      <c r="AC19" s="194" t="s">
        <v>77</v>
      </c>
      <c r="AD19" s="197">
        <v>0.8</v>
      </c>
      <c r="AE19" s="67" t="s">
        <v>270</v>
      </c>
      <c r="AF19" s="173" t="s">
        <v>390</v>
      </c>
      <c r="AG19" s="192" t="s">
        <v>349</v>
      </c>
      <c r="AH19" s="196" t="s">
        <v>993</v>
      </c>
      <c r="AI19" s="196" t="s">
        <v>995</v>
      </c>
      <c r="AJ19" s="196" t="s">
        <v>994</v>
      </c>
      <c r="AK19" s="196" t="s">
        <v>996</v>
      </c>
      <c r="AL19" s="196" t="s">
        <v>928</v>
      </c>
      <c r="AM19" s="196" t="s">
        <v>992</v>
      </c>
      <c r="AN19" s="173" t="s">
        <v>444</v>
      </c>
      <c r="AO19" s="173" t="s">
        <v>738</v>
      </c>
      <c r="AP19" s="173" t="s">
        <v>445</v>
      </c>
      <c r="AQ19" s="174">
        <v>43349</v>
      </c>
      <c r="AR19" s="175" t="s">
        <v>326</v>
      </c>
      <c r="AS19" s="176" t="s">
        <v>404</v>
      </c>
      <c r="AT19" s="177">
        <v>43592</v>
      </c>
      <c r="AU19" s="178" t="s">
        <v>369</v>
      </c>
      <c r="AV19" s="179" t="s">
        <v>446</v>
      </c>
      <c r="AW19" s="177">
        <v>43776</v>
      </c>
      <c r="AX19" s="175" t="s">
        <v>422</v>
      </c>
      <c r="AY19" s="176" t="s">
        <v>447</v>
      </c>
      <c r="AZ19" s="177">
        <v>43902</v>
      </c>
      <c r="BA19" s="178" t="s">
        <v>422</v>
      </c>
      <c r="BB19" s="179" t="s">
        <v>423</v>
      </c>
      <c r="BC19" s="177">
        <v>44112</v>
      </c>
      <c r="BD19" s="175" t="s">
        <v>405</v>
      </c>
      <c r="BE19" s="176" t="s">
        <v>448</v>
      </c>
      <c r="BF19" s="177">
        <v>44168</v>
      </c>
      <c r="BG19" s="178" t="s">
        <v>334</v>
      </c>
      <c r="BH19" s="179" t="s">
        <v>424</v>
      </c>
      <c r="BI19" s="177">
        <v>44251</v>
      </c>
      <c r="BJ19" s="175" t="s">
        <v>332</v>
      </c>
      <c r="BK19" s="176" t="s">
        <v>425</v>
      </c>
      <c r="BL19" s="177">
        <v>44533</v>
      </c>
      <c r="BM19" s="178" t="s">
        <v>326</v>
      </c>
      <c r="BN19" s="179" t="s">
        <v>449</v>
      </c>
      <c r="BO19" s="177">
        <v>44898</v>
      </c>
      <c r="BP19" s="175" t="s">
        <v>326</v>
      </c>
      <c r="BQ19" s="176" t="s">
        <v>650</v>
      </c>
      <c r="BR19" s="177" t="s">
        <v>340</v>
      </c>
      <c r="BS19" s="178" t="s">
        <v>341</v>
      </c>
      <c r="BT19" s="179" t="s">
        <v>340</v>
      </c>
      <c r="BU19" s="177" t="s">
        <v>340</v>
      </c>
      <c r="BV19" s="175" t="s">
        <v>341</v>
      </c>
      <c r="BW19" s="176" t="s">
        <v>340</v>
      </c>
      <c r="BX19" s="177" t="s">
        <v>340</v>
      </c>
      <c r="BY19" s="178" t="s">
        <v>341</v>
      </c>
      <c r="BZ19" s="180" t="s">
        <v>340</v>
      </c>
      <c r="CA19" s="147">
        <f>COUNTBLANK(A19:BZ19)</f>
        <v>6</v>
      </c>
      <c r="CB19" s="51"/>
      <c r="CC19" s="51" t="s">
        <v>810</v>
      </c>
      <c r="CD19" s="51" t="s">
        <v>764</v>
      </c>
      <c r="CE19" s="51" t="s">
        <v>760</v>
      </c>
      <c r="CF19" s="51" t="s">
        <v>757</v>
      </c>
      <c r="CG19" s="51" t="s">
        <v>757</v>
      </c>
      <c r="CH19" s="51" t="s">
        <v>774</v>
      </c>
      <c r="CI19" s="51" t="s">
        <v>757</v>
      </c>
      <c r="CJ19" s="51" t="s">
        <v>778</v>
      </c>
      <c r="CK19" s="51"/>
      <c r="CL19" s="51" t="s">
        <v>778</v>
      </c>
      <c r="CM19" s="51" t="s">
        <v>785</v>
      </c>
      <c r="CN19" s="51" t="s">
        <v>778</v>
      </c>
      <c r="CO19" s="51" t="s">
        <v>778</v>
      </c>
      <c r="CP19" s="51" t="s">
        <v>778</v>
      </c>
      <c r="CQ19" s="51" t="s">
        <v>778</v>
      </c>
      <c r="CR19" s="51" t="s">
        <v>795</v>
      </c>
      <c r="CS19" s="51" t="s">
        <v>778</v>
      </c>
      <c r="CT19" s="51" t="s">
        <v>778</v>
      </c>
      <c r="CU19" s="51" t="s">
        <v>778</v>
      </c>
      <c r="CV19" s="51" t="s">
        <v>778</v>
      </c>
      <c r="CW19" s="51" t="s">
        <v>778</v>
      </c>
      <c r="CX19" s="51" t="s">
        <v>778</v>
      </c>
      <c r="CZ19" s="166" t="str">
        <f>J19</f>
        <v>Corrupción</v>
      </c>
      <c r="DA19" s="204" t="str">
        <f>I19</f>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DB19" s="204"/>
      <c r="DC19" s="204"/>
      <c r="DD19" s="204"/>
      <c r="DE19" s="204"/>
      <c r="DF19" s="204"/>
      <c r="DG19" s="204"/>
      <c r="DH19" s="166" t="str">
        <f>Y19</f>
        <v>Alto</v>
      </c>
      <c r="DI19" s="166" t="str">
        <f t="shared" si="0"/>
        <v>Alto</v>
      </c>
      <c r="DK19" s="160" t="e">
        <f>SUM(LEN(#REF!)-LEN(SUBSTITUTE(#REF!,"- Preventivo","")))/LEN("- Preventivo")</f>
        <v>#REF!</v>
      </c>
      <c r="DL19" s="160" t="e">
        <f>SUMIFS($DK$12:$DK$31,$A$12:$A$31,A19)</f>
        <v>#REF!</v>
      </c>
      <c r="DM19" s="160" t="e">
        <f>SUM(LEN(#REF!)-LEN(SUBSTITUTE(#REF!,"- Detectivo","")))/LEN("- Detectivo")</f>
        <v>#REF!</v>
      </c>
      <c r="DN19" s="160" t="e">
        <f>SUMIFS($DM$12:$DM$31,$A$12:$A$31,A19)</f>
        <v>#REF!</v>
      </c>
      <c r="DO19" s="160" t="e">
        <f>SUM(LEN(#REF!)-LEN(SUBSTITUTE(#REF!,"- Correctivo","")))/LEN("- Correctivo")</f>
        <v>#REF!</v>
      </c>
      <c r="DP19" s="160" t="e">
        <f>SUMIFS($DO$12:$DO$31,$A$12:$A$31,A19)</f>
        <v>#REF!</v>
      </c>
      <c r="DQ19" s="160" t="e">
        <f t="shared" si="1"/>
        <v>#REF!</v>
      </c>
      <c r="DR19" s="160" t="e">
        <f>SUMIFS($DQ$12:$DQ$31,$A$12:$A$31,A19)</f>
        <v>#REF!</v>
      </c>
      <c r="DS19" s="160" t="e">
        <f>SUM(LEN(#REF!)-LEN(SUBSTITUTE(#REF!,"- Documentado","")))/LEN("- Documentado")</f>
        <v>#REF!</v>
      </c>
      <c r="DT19" s="160" t="e">
        <f>SUM(LEN(#REF!)-LEN(SUBSTITUTE(#REF!,"- Documentado","")))/LEN("- Documentado")</f>
        <v>#REF!</v>
      </c>
      <c r="DU19" s="160" t="e">
        <f>SUMIFS($DS$12:$DS$31,$A$12:$A$31,A19)+SUMIFS($DT$12:$DT$31,$A$12:$A$31,A19)</f>
        <v>#REF!</v>
      </c>
      <c r="DV19" s="160" t="e">
        <f>SUM(LEN(#REF!)-LEN(SUBSTITUTE(#REF!,"- Continua","")))/LEN("- Continua")</f>
        <v>#REF!</v>
      </c>
      <c r="DW19" s="160" t="e">
        <f>SUM(LEN(#REF!)-LEN(SUBSTITUTE(#REF!,"- Continua","")))/LEN("- Continua")</f>
        <v>#REF!</v>
      </c>
      <c r="DX19" s="160" t="e">
        <f>SUMIFS($DV$12:$DV$31,$A$12:$A$31,A19)+SUMIFS($DW$12:$DW$31,$A$12:$A$31,A19)</f>
        <v>#REF!</v>
      </c>
      <c r="DY19" s="160" t="e">
        <f>SUM(LEN(#REF!)-LEN(SUBSTITUTE(#REF!,"- Con registro","")))/LEN("- Con registro")</f>
        <v>#REF!</v>
      </c>
      <c r="DZ19" s="160" t="e">
        <f>SUM(LEN(#REF!)-LEN(SUBSTITUTE(#REF!,"- Con registro","")))/LEN("- Con registro")</f>
        <v>#REF!</v>
      </c>
      <c r="EA19" s="160" t="e">
        <f>SUMIFS($DY$12:$DY$31,$A$12:$A$31,A19)+SUMIFS($DZ$12:$DZ$31,$A$12:$A$31,A19)</f>
        <v>#REF!</v>
      </c>
      <c r="EB19" s="165" t="e">
        <f t="shared" si="2"/>
        <v>#REF!</v>
      </c>
      <c r="EC19" s="165" t="e">
        <f t="shared" si="3"/>
        <v>#REF!</v>
      </c>
      <c r="ED19" s="165" t="e">
        <f t="shared" si="4"/>
        <v>#REF!</v>
      </c>
      <c r="EE19" s="200" t="e">
        <f t="shared" si="5"/>
        <v>#REF!</v>
      </c>
      <c r="EF19" s="200"/>
      <c r="EG19" s="200"/>
      <c r="EH19" s="200"/>
      <c r="EI19" s="200"/>
      <c r="EJ19" s="200"/>
      <c r="EK19" s="200"/>
      <c r="EL19" s="200"/>
      <c r="EM19" s="200"/>
      <c r="EN19" s="200"/>
      <c r="EP19" s="187" t="str">
        <f t="shared" si="6"/>
        <v/>
      </c>
      <c r="EQ19" s="188" t="str">
        <f t="shared" si="7"/>
        <v/>
      </c>
      <c r="ER19" s="160" t="str">
        <f t="shared" si="8"/>
        <v/>
      </c>
      <c r="ES19" s="160" t="str">
        <f>IF(ER19="","",I19)</f>
        <v/>
      </c>
      <c r="ET19" s="160" t="str">
        <f>IF(ES19="","",CONCATENATE("Ajuste en ",VLOOKUP(EP19,AQ19:BZ19,(MATCH(EP19,AQ19:BZ19,10)+1))," del Mapa de riesgos de ",A19))</f>
        <v/>
      </c>
      <c r="EU19" s="160" t="str">
        <f>IF(ET19="","",CONCATENATE("Solicitud de cambio realizada y aprobada por la ",L19," a través del Aplicativo DARUMA"))</f>
        <v/>
      </c>
    </row>
    <row r="20" spans="1:151" ht="399.95" customHeight="1" x14ac:dyDescent="0.2">
      <c r="A20" s="192" t="s">
        <v>739</v>
      </c>
      <c r="B20" s="192" t="s">
        <v>651</v>
      </c>
      <c r="C20" s="173" t="s">
        <v>652</v>
      </c>
      <c r="D20" s="192" t="s">
        <v>736</v>
      </c>
      <c r="E20" s="193" t="s">
        <v>640</v>
      </c>
      <c r="F20" s="173" t="s">
        <v>653</v>
      </c>
      <c r="G20" s="193">
        <v>146</v>
      </c>
      <c r="H20" s="193" t="s">
        <v>838</v>
      </c>
      <c r="I20" s="168" t="s">
        <v>654</v>
      </c>
      <c r="J20" s="192" t="s">
        <v>63</v>
      </c>
      <c r="K20" s="193" t="s">
        <v>343</v>
      </c>
      <c r="L20" s="173" t="s">
        <v>258</v>
      </c>
      <c r="M20" s="179" t="s">
        <v>525</v>
      </c>
      <c r="N20" s="173" t="s">
        <v>526</v>
      </c>
      <c r="O20" s="173" t="s">
        <v>527</v>
      </c>
      <c r="P20" s="173" t="s">
        <v>351</v>
      </c>
      <c r="Q20" s="173" t="s">
        <v>325</v>
      </c>
      <c r="R20" s="173" t="s">
        <v>352</v>
      </c>
      <c r="S20" s="173" t="s">
        <v>750</v>
      </c>
      <c r="T20" s="173" t="s">
        <v>346</v>
      </c>
      <c r="U20" s="194" t="s">
        <v>311</v>
      </c>
      <c r="V20" s="195">
        <v>0.2</v>
      </c>
      <c r="W20" s="194" t="s">
        <v>77</v>
      </c>
      <c r="X20" s="195">
        <v>0.8</v>
      </c>
      <c r="Y20" s="67" t="s">
        <v>270</v>
      </c>
      <c r="Z20" s="173" t="s">
        <v>528</v>
      </c>
      <c r="AA20" s="194" t="s">
        <v>311</v>
      </c>
      <c r="AB20" s="197">
        <v>2.4695999999999999E-2</v>
      </c>
      <c r="AC20" s="194" t="s">
        <v>77</v>
      </c>
      <c r="AD20" s="197">
        <v>0.8</v>
      </c>
      <c r="AE20" s="67" t="s">
        <v>270</v>
      </c>
      <c r="AF20" s="173" t="s">
        <v>529</v>
      </c>
      <c r="AG20" s="192" t="s">
        <v>349</v>
      </c>
      <c r="AH20" s="196" t="s">
        <v>1013</v>
      </c>
      <c r="AI20" s="196" t="s">
        <v>933</v>
      </c>
      <c r="AJ20" s="196" t="s">
        <v>934</v>
      </c>
      <c r="AK20" s="196" t="s">
        <v>935</v>
      </c>
      <c r="AL20" s="196" t="s">
        <v>936</v>
      </c>
      <c r="AM20" s="196" t="s">
        <v>929</v>
      </c>
      <c r="AN20" s="173" t="s">
        <v>740</v>
      </c>
      <c r="AO20" s="173" t="s">
        <v>741</v>
      </c>
      <c r="AP20" s="173" t="s">
        <v>742</v>
      </c>
      <c r="AQ20" s="174">
        <v>43592</v>
      </c>
      <c r="AR20" s="175" t="s">
        <v>326</v>
      </c>
      <c r="AS20" s="176" t="s">
        <v>505</v>
      </c>
      <c r="AT20" s="177">
        <v>43768</v>
      </c>
      <c r="AU20" s="178" t="s">
        <v>373</v>
      </c>
      <c r="AV20" s="179" t="s">
        <v>530</v>
      </c>
      <c r="AW20" s="177">
        <v>43902</v>
      </c>
      <c r="AX20" s="175" t="s">
        <v>393</v>
      </c>
      <c r="AY20" s="176" t="s">
        <v>531</v>
      </c>
      <c r="AZ20" s="177">
        <v>44071</v>
      </c>
      <c r="BA20" s="178" t="s">
        <v>337</v>
      </c>
      <c r="BB20" s="179" t="s">
        <v>532</v>
      </c>
      <c r="BC20" s="177">
        <v>44167</v>
      </c>
      <c r="BD20" s="175" t="s">
        <v>403</v>
      </c>
      <c r="BE20" s="176" t="s">
        <v>533</v>
      </c>
      <c r="BF20" s="177">
        <v>44243</v>
      </c>
      <c r="BG20" s="178" t="s">
        <v>369</v>
      </c>
      <c r="BH20" s="179" t="s">
        <v>522</v>
      </c>
      <c r="BI20" s="177">
        <v>44316</v>
      </c>
      <c r="BJ20" s="175" t="s">
        <v>334</v>
      </c>
      <c r="BK20" s="176" t="s">
        <v>524</v>
      </c>
      <c r="BL20" s="177">
        <v>44407</v>
      </c>
      <c r="BM20" s="178" t="s">
        <v>369</v>
      </c>
      <c r="BN20" s="179" t="s">
        <v>523</v>
      </c>
      <c r="BO20" s="177">
        <v>44546</v>
      </c>
      <c r="BP20" s="175" t="s">
        <v>326</v>
      </c>
      <c r="BQ20" s="176" t="s">
        <v>534</v>
      </c>
      <c r="BR20" s="177">
        <v>44802</v>
      </c>
      <c r="BS20" s="178" t="s">
        <v>334</v>
      </c>
      <c r="BT20" s="179" t="s">
        <v>604</v>
      </c>
      <c r="BU20" s="177">
        <v>44909</v>
      </c>
      <c r="BV20" s="175" t="s">
        <v>356</v>
      </c>
      <c r="BW20" s="176" t="s">
        <v>655</v>
      </c>
      <c r="BX20" s="177">
        <v>45077</v>
      </c>
      <c r="BY20" s="178" t="s">
        <v>879</v>
      </c>
      <c r="BZ20" s="180" t="s">
        <v>900</v>
      </c>
      <c r="CA20" s="147">
        <f>COUNTBLANK(A20:BZ20)</f>
        <v>0</v>
      </c>
      <c r="CB20" s="51" t="s">
        <v>818</v>
      </c>
      <c r="CC20" s="51" t="s">
        <v>810</v>
      </c>
      <c r="CD20" s="51" t="s">
        <v>765</v>
      </c>
      <c r="CE20" s="51" t="s">
        <v>778</v>
      </c>
      <c r="CF20" s="51" t="s">
        <v>757</v>
      </c>
      <c r="CG20" s="51" t="s">
        <v>757</v>
      </c>
      <c r="CH20" s="51" t="s">
        <v>774</v>
      </c>
      <c r="CI20" s="51" t="s">
        <v>757</v>
      </c>
      <c r="CJ20" s="51" t="s">
        <v>778</v>
      </c>
      <c r="CK20" s="51"/>
      <c r="CL20" s="51" t="s">
        <v>778</v>
      </c>
      <c r="CM20" s="51" t="s">
        <v>785</v>
      </c>
      <c r="CN20" s="51" t="s">
        <v>778</v>
      </c>
      <c r="CO20" s="51" t="s">
        <v>778</v>
      </c>
      <c r="CP20" s="51" t="s">
        <v>778</v>
      </c>
      <c r="CQ20" s="51" t="s">
        <v>778</v>
      </c>
      <c r="CR20" s="51" t="s">
        <v>796</v>
      </c>
      <c r="CS20" s="51" t="s">
        <v>778</v>
      </c>
      <c r="CT20" s="51" t="s">
        <v>778</v>
      </c>
      <c r="CU20" s="51" t="s">
        <v>778</v>
      </c>
      <c r="CV20" s="51" t="s">
        <v>778</v>
      </c>
      <c r="CW20" s="51" t="s">
        <v>778</v>
      </c>
      <c r="CX20" s="51" t="s">
        <v>778</v>
      </c>
      <c r="CZ20" s="166" t="str">
        <f>J20</f>
        <v>Corrupción</v>
      </c>
      <c r="DA20" s="204" t="str">
        <f>I20</f>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DB20" s="204"/>
      <c r="DC20" s="204"/>
      <c r="DD20" s="204"/>
      <c r="DE20" s="204"/>
      <c r="DF20" s="204"/>
      <c r="DG20" s="204"/>
      <c r="DH20" s="166" t="str">
        <f>Y20</f>
        <v>Alto</v>
      </c>
      <c r="DI20" s="166" t="str">
        <f t="shared" ref="DI20:DI26" si="9">AE20</f>
        <v>Alto</v>
      </c>
      <c r="DK20" s="160" t="e">
        <f>SUM(LEN(#REF!)-LEN(SUBSTITUTE(#REF!,"- Preventivo","")))/LEN("- Preventivo")</f>
        <v>#REF!</v>
      </c>
      <c r="DL20" s="160" t="e">
        <f>SUMIFS($DK$12:$DK$31,$A$12:$A$31,A20)</f>
        <v>#REF!</v>
      </c>
      <c r="DM20" s="160" t="e">
        <f>SUM(LEN(#REF!)-LEN(SUBSTITUTE(#REF!,"- Detectivo","")))/LEN("- Detectivo")</f>
        <v>#REF!</v>
      </c>
      <c r="DN20" s="160" t="e">
        <f>SUMIFS($DM$12:$DM$31,$A$12:$A$31,A20)</f>
        <v>#REF!</v>
      </c>
      <c r="DO20" s="160" t="e">
        <f>SUM(LEN(#REF!)-LEN(SUBSTITUTE(#REF!,"- Correctivo","")))/LEN("- Correctivo")</f>
        <v>#REF!</v>
      </c>
      <c r="DP20" s="160" t="e">
        <f>SUMIFS($DO$12:$DO$31,$A$12:$A$31,A20)</f>
        <v>#REF!</v>
      </c>
      <c r="DQ20" s="160" t="e">
        <f t="shared" si="1"/>
        <v>#REF!</v>
      </c>
      <c r="DR20" s="160" t="e">
        <f>SUMIFS($DQ$12:$DQ$31,$A$12:$A$31,A20)</f>
        <v>#REF!</v>
      </c>
      <c r="DS20" s="160" t="e">
        <f>SUM(LEN(#REF!)-LEN(SUBSTITUTE(#REF!,"- Documentado","")))/LEN("- Documentado")</f>
        <v>#REF!</v>
      </c>
      <c r="DT20" s="160" t="e">
        <f>SUM(LEN(#REF!)-LEN(SUBSTITUTE(#REF!,"- Documentado","")))/LEN("- Documentado")</f>
        <v>#REF!</v>
      </c>
      <c r="DU20" s="160" t="e">
        <f>SUMIFS($DS$12:$DS$31,$A$12:$A$31,A20)+SUMIFS($DT$12:$DT$31,$A$12:$A$31,A20)</f>
        <v>#REF!</v>
      </c>
      <c r="DV20" s="160" t="e">
        <f>SUM(LEN(#REF!)-LEN(SUBSTITUTE(#REF!,"- Continua","")))/LEN("- Continua")</f>
        <v>#REF!</v>
      </c>
      <c r="DW20" s="160" t="e">
        <f>SUM(LEN(#REF!)-LEN(SUBSTITUTE(#REF!,"- Continua","")))/LEN("- Continua")</f>
        <v>#REF!</v>
      </c>
      <c r="DX20" s="160" t="e">
        <f>SUMIFS($DV$12:$DV$31,$A$12:$A$31,A20)+SUMIFS($DW$12:$DW$31,$A$12:$A$31,A20)</f>
        <v>#REF!</v>
      </c>
      <c r="DY20" s="160" t="e">
        <f>SUM(LEN(#REF!)-LEN(SUBSTITUTE(#REF!,"- Con registro","")))/LEN("- Con registro")</f>
        <v>#REF!</v>
      </c>
      <c r="DZ20" s="160" t="e">
        <f>SUM(LEN(#REF!)-LEN(SUBSTITUTE(#REF!,"- Con registro","")))/LEN("- Con registro")</f>
        <v>#REF!</v>
      </c>
      <c r="EA20" s="160" t="e">
        <f>SUMIFS($DY$12:$DY$31,$A$12:$A$31,A20)+SUMIFS($DZ$12:$DZ$31,$A$12:$A$31,A20)</f>
        <v>#REF!</v>
      </c>
      <c r="EB20" s="165" t="e">
        <f t="shared" si="2"/>
        <v>#REF!</v>
      </c>
      <c r="EC20" s="165" t="e">
        <f t="shared" si="3"/>
        <v>#REF!</v>
      </c>
      <c r="ED20" s="165" t="e">
        <f t="shared" si="4"/>
        <v>#REF!</v>
      </c>
      <c r="EE20" s="200" t="e">
        <f t="shared" si="5"/>
        <v>#REF!</v>
      </c>
      <c r="EF20" s="200"/>
      <c r="EG20" s="200"/>
      <c r="EH20" s="200"/>
      <c r="EI20" s="200"/>
      <c r="EJ20" s="200"/>
      <c r="EK20" s="200"/>
      <c r="EL20" s="200"/>
      <c r="EM20" s="200"/>
      <c r="EN20" s="200"/>
      <c r="EP20" s="187">
        <f t="shared" si="6"/>
        <v>45077</v>
      </c>
      <c r="EQ20" s="188">
        <f t="shared" si="7"/>
        <v>45107</v>
      </c>
      <c r="ER20" s="160" t="str">
        <f t="shared" si="8"/>
        <v>Riesgos</v>
      </c>
      <c r="ES20" s="160" t="str">
        <f>IF(ER20="","",I20)</f>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ET20" s="160" t="str">
        <f>IF(ES20="","",CONCATENATE("Ajuste en ",VLOOKUP(EP20,AQ20:BZ20,(MATCH(EP20,AQ20:BZ20,10)+1))," del Mapa de riesgos de ",A20))</f>
        <v>Ajuste en Establecimiento de controles del Mapa de riesgos de Gestión de Servicios Administrativos y Tecnológicos</v>
      </c>
      <c r="EU20" s="160" t="str">
        <f>IF(ET20="","",CONCATENATE("Solicitud de cambio realizada y aprobada por la ",L20," a través del Aplicativo DARUMA"))</f>
        <v>Solicitud de cambio realizada y aprobada por la Subdirección de Servicios Administrativos a través del Aplicativo DARUMA</v>
      </c>
    </row>
    <row r="21" spans="1:151" ht="399.95" customHeight="1" x14ac:dyDescent="0.2">
      <c r="A21" s="192" t="s">
        <v>739</v>
      </c>
      <c r="B21" s="192" t="s">
        <v>651</v>
      </c>
      <c r="C21" s="173" t="s">
        <v>652</v>
      </c>
      <c r="D21" s="192" t="s">
        <v>736</v>
      </c>
      <c r="E21" s="193" t="s">
        <v>640</v>
      </c>
      <c r="F21" s="173" t="s">
        <v>656</v>
      </c>
      <c r="G21" s="193">
        <v>147</v>
      </c>
      <c r="H21" s="193" t="s">
        <v>839</v>
      </c>
      <c r="I21" s="168" t="s">
        <v>657</v>
      </c>
      <c r="J21" s="192" t="s">
        <v>63</v>
      </c>
      <c r="K21" s="193" t="s">
        <v>343</v>
      </c>
      <c r="L21" s="173" t="s">
        <v>755</v>
      </c>
      <c r="M21" s="179" t="s">
        <v>658</v>
      </c>
      <c r="N21" s="173" t="s">
        <v>659</v>
      </c>
      <c r="O21" s="173" t="s">
        <v>660</v>
      </c>
      <c r="P21" s="173" t="s">
        <v>351</v>
      </c>
      <c r="Q21" s="173" t="s">
        <v>325</v>
      </c>
      <c r="R21" s="173" t="s">
        <v>352</v>
      </c>
      <c r="S21" s="173" t="s">
        <v>750</v>
      </c>
      <c r="T21" s="173" t="s">
        <v>346</v>
      </c>
      <c r="U21" s="194" t="s">
        <v>311</v>
      </c>
      <c r="V21" s="195">
        <v>0.2</v>
      </c>
      <c r="W21" s="194" t="s">
        <v>77</v>
      </c>
      <c r="X21" s="195">
        <v>0.8</v>
      </c>
      <c r="Y21" s="67" t="s">
        <v>270</v>
      </c>
      <c r="Z21" s="173" t="s">
        <v>536</v>
      </c>
      <c r="AA21" s="194" t="s">
        <v>311</v>
      </c>
      <c r="AB21" s="197">
        <v>8.3999999999999991E-2</v>
      </c>
      <c r="AC21" s="194" t="s">
        <v>77</v>
      </c>
      <c r="AD21" s="197">
        <v>0.8</v>
      </c>
      <c r="AE21" s="67" t="s">
        <v>270</v>
      </c>
      <c r="AF21" s="173" t="s">
        <v>390</v>
      </c>
      <c r="AG21" s="192" t="s">
        <v>349</v>
      </c>
      <c r="AH21" s="196" t="s">
        <v>937</v>
      </c>
      <c r="AI21" s="196" t="s">
        <v>938</v>
      </c>
      <c r="AJ21" s="196" t="s">
        <v>939</v>
      </c>
      <c r="AK21" s="196" t="s">
        <v>940</v>
      </c>
      <c r="AL21" s="196" t="s">
        <v>941</v>
      </c>
      <c r="AM21" s="196" t="s">
        <v>942</v>
      </c>
      <c r="AN21" s="173" t="s">
        <v>743</v>
      </c>
      <c r="AO21" s="173" t="s">
        <v>744</v>
      </c>
      <c r="AP21" s="173" t="s">
        <v>745</v>
      </c>
      <c r="AQ21" s="174">
        <v>43593</v>
      </c>
      <c r="AR21" s="175" t="s">
        <v>326</v>
      </c>
      <c r="AS21" s="176" t="s">
        <v>357</v>
      </c>
      <c r="AT21" s="177">
        <v>43783</v>
      </c>
      <c r="AU21" s="178" t="s">
        <v>326</v>
      </c>
      <c r="AV21" s="179" t="s">
        <v>537</v>
      </c>
      <c r="AW21" s="177">
        <v>43914</v>
      </c>
      <c r="AX21" s="175" t="s">
        <v>393</v>
      </c>
      <c r="AY21" s="176" t="s">
        <v>661</v>
      </c>
      <c r="AZ21" s="177">
        <v>44074</v>
      </c>
      <c r="BA21" s="178" t="s">
        <v>354</v>
      </c>
      <c r="BB21" s="179" t="s">
        <v>535</v>
      </c>
      <c r="BC21" s="177">
        <v>44909</v>
      </c>
      <c r="BD21" s="175" t="s">
        <v>475</v>
      </c>
      <c r="BE21" s="176" t="s">
        <v>662</v>
      </c>
      <c r="BF21" s="177">
        <v>45063</v>
      </c>
      <c r="BG21" s="178" t="s">
        <v>879</v>
      </c>
      <c r="BH21" s="179" t="s">
        <v>894</v>
      </c>
      <c r="BI21" s="177" t="s">
        <v>340</v>
      </c>
      <c r="BJ21" s="175" t="s">
        <v>341</v>
      </c>
      <c r="BK21" s="176" t="s">
        <v>340</v>
      </c>
      <c r="BL21" s="177" t="s">
        <v>340</v>
      </c>
      <c r="BM21" s="178" t="s">
        <v>341</v>
      </c>
      <c r="BN21" s="179" t="s">
        <v>340</v>
      </c>
      <c r="BO21" s="177" t="s">
        <v>340</v>
      </c>
      <c r="BP21" s="175" t="s">
        <v>341</v>
      </c>
      <c r="BQ21" s="176" t="s">
        <v>340</v>
      </c>
      <c r="BR21" s="177" t="s">
        <v>340</v>
      </c>
      <c r="BS21" s="178" t="s">
        <v>341</v>
      </c>
      <c r="BT21" s="179" t="s">
        <v>340</v>
      </c>
      <c r="BU21" s="177" t="s">
        <v>340</v>
      </c>
      <c r="BV21" s="175" t="s">
        <v>341</v>
      </c>
      <c r="BW21" s="176" t="s">
        <v>340</v>
      </c>
      <c r="BX21" s="177" t="s">
        <v>340</v>
      </c>
      <c r="BY21" s="178" t="s">
        <v>341</v>
      </c>
      <c r="BZ21" s="180" t="s">
        <v>340</v>
      </c>
      <c r="CA21" s="147">
        <f>COUNTBLANK(A21:BZ21)</f>
        <v>12</v>
      </c>
      <c r="CB21" s="51" t="s">
        <v>850</v>
      </c>
      <c r="CC21" s="51" t="s">
        <v>819</v>
      </c>
      <c r="CD21" s="51" t="s">
        <v>765</v>
      </c>
      <c r="CE21" s="51" t="s">
        <v>760</v>
      </c>
      <c r="CF21" s="51" t="s">
        <v>757</v>
      </c>
      <c r="CG21" s="51" t="s">
        <v>757</v>
      </c>
      <c r="CH21" s="51" t="s">
        <v>774</v>
      </c>
      <c r="CI21" s="51" t="s">
        <v>757</v>
      </c>
      <c r="CJ21" s="51" t="s">
        <v>778</v>
      </c>
      <c r="CK21" s="51"/>
      <c r="CL21" s="51" t="s">
        <v>778</v>
      </c>
      <c r="CM21" s="51" t="s">
        <v>785</v>
      </c>
      <c r="CN21" s="51" t="s">
        <v>778</v>
      </c>
      <c r="CO21" s="51" t="s">
        <v>778</v>
      </c>
      <c r="CP21" s="51" t="s">
        <v>778</v>
      </c>
      <c r="CQ21" s="51" t="s">
        <v>778</v>
      </c>
      <c r="CR21" s="51" t="s">
        <v>797</v>
      </c>
      <c r="CS21" s="51" t="s">
        <v>778</v>
      </c>
      <c r="CT21" s="51" t="s">
        <v>778</v>
      </c>
      <c r="CU21" s="51" t="s">
        <v>778</v>
      </c>
      <c r="CV21" s="51" t="s">
        <v>778</v>
      </c>
      <c r="CW21" s="51" t="s">
        <v>778</v>
      </c>
      <c r="CX21" s="51" t="s">
        <v>778</v>
      </c>
      <c r="CZ21" s="166" t="str">
        <f>J21</f>
        <v>Corrupción</v>
      </c>
      <c r="DA21" s="204" t="str">
        <f>I21</f>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DB21" s="204"/>
      <c r="DC21" s="204"/>
      <c r="DD21" s="204"/>
      <c r="DE21" s="204"/>
      <c r="DF21" s="204"/>
      <c r="DG21" s="204"/>
      <c r="DH21" s="166" t="str">
        <f>Y21</f>
        <v>Alto</v>
      </c>
      <c r="DI21" s="166" t="str">
        <f t="shared" si="9"/>
        <v>Alto</v>
      </c>
      <c r="DK21" s="160" t="e">
        <f>SUM(LEN(#REF!)-LEN(SUBSTITUTE(#REF!,"- Preventivo","")))/LEN("- Preventivo")</f>
        <v>#REF!</v>
      </c>
      <c r="DL21" s="160" t="e">
        <f>SUMIFS($DK$12:$DK$31,$A$12:$A$31,A21)</f>
        <v>#REF!</v>
      </c>
      <c r="DM21" s="160" t="e">
        <f>SUM(LEN(#REF!)-LEN(SUBSTITUTE(#REF!,"- Detectivo","")))/LEN("- Detectivo")</f>
        <v>#REF!</v>
      </c>
      <c r="DN21" s="160" t="e">
        <f>SUMIFS($DM$12:$DM$31,$A$12:$A$31,A21)</f>
        <v>#REF!</v>
      </c>
      <c r="DO21" s="160" t="e">
        <f>SUM(LEN(#REF!)-LEN(SUBSTITUTE(#REF!,"- Correctivo","")))/LEN("- Correctivo")</f>
        <v>#REF!</v>
      </c>
      <c r="DP21" s="160" t="e">
        <f>SUMIFS($DO$12:$DO$31,$A$12:$A$31,A21)</f>
        <v>#REF!</v>
      </c>
      <c r="DQ21" s="160" t="e">
        <f t="shared" si="1"/>
        <v>#REF!</v>
      </c>
      <c r="DR21" s="160" t="e">
        <f>SUMIFS($DQ$12:$DQ$31,$A$12:$A$31,A21)</f>
        <v>#REF!</v>
      </c>
      <c r="DS21" s="160" t="e">
        <f>SUM(LEN(#REF!)-LEN(SUBSTITUTE(#REF!,"- Documentado","")))/LEN("- Documentado")</f>
        <v>#REF!</v>
      </c>
      <c r="DT21" s="160" t="e">
        <f>SUM(LEN(#REF!)-LEN(SUBSTITUTE(#REF!,"- Documentado","")))/LEN("- Documentado")</f>
        <v>#REF!</v>
      </c>
      <c r="DU21" s="160" t="e">
        <f>SUMIFS($DS$12:$DS$31,$A$12:$A$31,A21)+SUMIFS($DT$12:$DT$31,$A$12:$A$31,A21)</f>
        <v>#REF!</v>
      </c>
      <c r="DV21" s="160" t="e">
        <f>SUM(LEN(#REF!)-LEN(SUBSTITUTE(#REF!,"- Continua","")))/LEN("- Continua")</f>
        <v>#REF!</v>
      </c>
      <c r="DW21" s="160" t="e">
        <f>SUM(LEN(#REF!)-LEN(SUBSTITUTE(#REF!,"- Continua","")))/LEN("- Continua")</f>
        <v>#REF!</v>
      </c>
      <c r="DX21" s="160" t="e">
        <f>SUMIFS($DV$12:$DV$31,$A$12:$A$31,A21)+SUMIFS($DW$12:$DW$31,$A$12:$A$31,A21)</f>
        <v>#REF!</v>
      </c>
      <c r="DY21" s="160" t="e">
        <f>SUM(LEN(#REF!)-LEN(SUBSTITUTE(#REF!,"- Con registro","")))/LEN("- Con registro")</f>
        <v>#REF!</v>
      </c>
      <c r="DZ21" s="160" t="e">
        <f>SUM(LEN(#REF!)-LEN(SUBSTITUTE(#REF!,"- Con registro","")))/LEN("- Con registro")</f>
        <v>#REF!</v>
      </c>
      <c r="EA21" s="160" t="e">
        <f>SUMIFS($DY$12:$DY$31,$A$12:$A$31,A21)+SUMIFS($DZ$12:$DZ$31,$A$12:$A$31,A21)</f>
        <v>#REF!</v>
      </c>
      <c r="EB21" s="165" t="e">
        <f t="shared" si="2"/>
        <v>#REF!</v>
      </c>
      <c r="EC21" s="165" t="e">
        <f t="shared" si="3"/>
        <v>#REF!</v>
      </c>
      <c r="ED21" s="165" t="e">
        <f t="shared" si="4"/>
        <v>#REF!</v>
      </c>
      <c r="EE21" s="200" t="e">
        <f t="shared" si="5"/>
        <v>#REF!</v>
      </c>
      <c r="EF21" s="200"/>
      <c r="EG21" s="200"/>
      <c r="EH21" s="200"/>
      <c r="EI21" s="200"/>
      <c r="EJ21" s="200"/>
      <c r="EK21" s="200"/>
      <c r="EL21" s="200"/>
      <c r="EM21" s="200"/>
      <c r="EN21" s="200"/>
      <c r="EP21" s="187">
        <f t="shared" si="6"/>
        <v>45063</v>
      </c>
      <c r="EQ21" s="188">
        <f t="shared" si="7"/>
        <v>45107</v>
      </c>
      <c r="ER21" s="160" t="str">
        <f t="shared" si="8"/>
        <v>Riesgos</v>
      </c>
      <c r="ES21" s="160" t="str">
        <f>IF(ER21="","",I21)</f>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ET21" s="160" t="str">
        <f>IF(ES21="","",CONCATENATE("Ajuste en ",VLOOKUP(EP21,AQ21:BZ21,(MATCH(EP21,AQ21:BZ21,10)+1))," del Mapa de riesgos de ",A21))</f>
        <v>Ajuste en Establecimiento de controles del Mapa de riesgos de Gestión de Servicios Administrativos y Tecnológicos</v>
      </c>
      <c r="EU21" s="160" t="str">
        <f>IF(ET21="","",CONCATENATE("Solicitud de cambio realizada y aprobada por la ",L21," a través del Aplicativo DARUMA"))</f>
        <v>Solicitud de cambio realizada y aprobada por la Subdirección de Gestión Documental a través del Aplicativo DARUMA</v>
      </c>
    </row>
    <row r="22" spans="1:151" ht="399.95" customHeight="1" x14ac:dyDescent="0.2">
      <c r="A22" s="192" t="s">
        <v>663</v>
      </c>
      <c r="B22" s="192" t="s">
        <v>664</v>
      </c>
      <c r="C22" s="173" t="s">
        <v>665</v>
      </c>
      <c r="D22" s="192" t="s">
        <v>197</v>
      </c>
      <c r="E22" s="193" t="s">
        <v>640</v>
      </c>
      <c r="F22" s="173" t="s">
        <v>666</v>
      </c>
      <c r="G22" s="193">
        <v>154</v>
      </c>
      <c r="H22" s="193" t="s">
        <v>840</v>
      </c>
      <c r="I22" s="168" t="s">
        <v>539</v>
      </c>
      <c r="J22" s="192" t="s">
        <v>63</v>
      </c>
      <c r="K22" s="193" t="s">
        <v>343</v>
      </c>
      <c r="L22" s="173" t="s">
        <v>246</v>
      </c>
      <c r="M22" s="179" t="s">
        <v>540</v>
      </c>
      <c r="N22" s="173" t="s">
        <v>541</v>
      </c>
      <c r="O22" s="173" t="s">
        <v>542</v>
      </c>
      <c r="P22" s="173" t="s">
        <v>538</v>
      </c>
      <c r="Q22" s="173" t="s">
        <v>325</v>
      </c>
      <c r="R22" s="173" t="s">
        <v>345</v>
      </c>
      <c r="S22" s="173" t="s">
        <v>750</v>
      </c>
      <c r="T22" s="173" t="s">
        <v>346</v>
      </c>
      <c r="U22" s="194" t="s">
        <v>311</v>
      </c>
      <c r="V22" s="195">
        <v>0.2</v>
      </c>
      <c r="W22" s="194" t="s">
        <v>77</v>
      </c>
      <c r="X22" s="195">
        <v>0.8</v>
      </c>
      <c r="Y22" s="67" t="s">
        <v>270</v>
      </c>
      <c r="Z22" s="173" t="s">
        <v>543</v>
      </c>
      <c r="AA22" s="194" t="s">
        <v>311</v>
      </c>
      <c r="AB22" s="197">
        <v>2.1167999999999999E-2</v>
      </c>
      <c r="AC22" s="194" t="s">
        <v>77</v>
      </c>
      <c r="AD22" s="197">
        <v>0.8</v>
      </c>
      <c r="AE22" s="67" t="s">
        <v>270</v>
      </c>
      <c r="AF22" s="173" t="s">
        <v>544</v>
      </c>
      <c r="AG22" s="192" t="s">
        <v>349</v>
      </c>
      <c r="AH22" s="196" t="s">
        <v>1014</v>
      </c>
      <c r="AI22" s="196" t="s">
        <v>943</v>
      </c>
      <c r="AJ22" s="196" t="s">
        <v>944</v>
      </c>
      <c r="AK22" s="196" t="s">
        <v>945</v>
      </c>
      <c r="AL22" s="198" t="s">
        <v>946</v>
      </c>
      <c r="AM22" s="198" t="s">
        <v>932</v>
      </c>
      <c r="AN22" s="173" t="s">
        <v>667</v>
      </c>
      <c r="AO22" s="173" t="s">
        <v>668</v>
      </c>
      <c r="AP22" s="173" t="s">
        <v>669</v>
      </c>
      <c r="AQ22" s="174">
        <v>43496</v>
      </c>
      <c r="AR22" s="175" t="s">
        <v>326</v>
      </c>
      <c r="AS22" s="176" t="s">
        <v>353</v>
      </c>
      <c r="AT22" s="177">
        <v>43594</v>
      </c>
      <c r="AU22" s="178" t="s">
        <v>401</v>
      </c>
      <c r="AV22" s="179" t="s">
        <v>545</v>
      </c>
      <c r="AW22" s="177">
        <v>43769</v>
      </c>
      <c r="AX22" s="175" t="s">
        <v>354</v>
      </c>
      <c r="AY22" s="176" t="s">
        <v>546</v>
      </c>
      <c r="AZ22" s="177">
        <v>43921</v>
      </c>
      <c r="BA22" s="178" t="s">
        <v>511</v>
      </c>
      <c r="BB22" s="179" t="s">
        <v>670</v>
      </c>
      <c r="BC22" s="177">
        <v>44025</v>
      </c>
      <c r="BD22" s="175" t="s">
        <v>332</v>
      </c>
      <c r="BE22" s="176" t="s">
        <v>547</v>
      </c>
      <c r="BF22" s="177">
        <v>44534</v>
      </c>
      <c r="BG22" s="178" t="s">
        <v>369</v>
      </c>
      <c r="BH22" s="179" t="s">
        <v>548</v>
      </c>
      <c r="BI22" s="177">
        <v>44249</v>
      </c>
      <c r="BJ22" s="175" t="s">
        <v>355</v>
      </c>
      <c r="BK22" s="176" t="s">
        <v>549</v>
      </c>
      <c r="BL22" s="177">
        <v>44302</v>
      </c>
      <c r="BM22" s="178" t="s">
        <v>369</v>
      </c>
      <c r="BN22" s="179" t="s">
        <v>550</v>
      </c>
      <c r="BO22" s="177">
        <v>44543</v>
      </c>
      <c r="BP22" s="175" t="s">
        <v>326</v>
      </c>
      <c r="BQ22" s="176" t="s">
        <v>551</v>
      </c>
      <c r="BR22" s="177">
        <v>44911</v>
      </c>
      <c r="BS22" s="178" t="s">
        <v>355</v>
      </c>
      <c r="BT22" s="179" t="s">
        <v>671</v>
      </c>
      <c r="BU22" s="177" t="s">
        <v>340</v>
      </c>
      <c r="BV22" s="175" t="s">
        <v>341</v>
      </c>
      <c r="BW22" s="176" t="s">
        <v>340</v>
      </c>
      <c r="BX22" s="177" t="s">
        <v>340</v>
      </c>
      <c r="BY22" s="178" t="s">
        <v>341</v>
      </c>
      <c r="BZ22" s="180" t="s">
        <v>340</v>
      </c>
      <c r="CA22" s="147">
        <f>COUNTBLANK(A22:BZ22)</f>
        <v>4</v>
      </c>
      <c r="CB22" s="51" t="s">
        <v>816</v>
      </c>
      <c r="CC22" s="51" t="s">
        <v>817</v>
      </c>
      <c r="CD22" s="51" t="s">
        <v>766</v>
      </c>
      <c r="CE22" s="51" t="s">
        <v>778</v>
      </c>
      <c r="CF22" s="51" t="s">
        <v>757</v>
      </c>
      <c r="CG22" s="51" t="s">
        <v>757</v>
      </c>
      <c r="CH22" s="51" t="s">
        <v>774</v>
      </c>
      <c r="CI22" s="51" t="s">
        <v>757</v>
      </c>
      <c r="CJ22" s="51" t="s">
        <v>778</v>
      </c>
      <c r="CK22" s="51"/>
      <c r="CL22" s="51" t="s">
        <v>778</v>
      </c>
      <c r="CM22" s="51" t="s">
        <v>785</v>
      </c>
      <c r="CN22" s="51" t="s">
        <v>778</v>
      </c>
      <c r="CO22" s="51" t="s">
        <v>778</v>
      </c>
      <c r="CP22" s="51" t="s">
        <v>778</v>
      </c>
      <c r="CQ22" s="51" t="s">
        <v>778</v>
      </c>
      <c r="CR22" s="51" t="s">
        <v>798</v>
      </c>
      <c r="CS22" s="51" t="s">
        <v>778</v>
      </c>
      <c r="CT22" s="51"/>
      <c r="CU22" s="51"/>
      <c r="CV22" s="51"/>
      <c r="CW22" s="51"/>
      <c r="CX22" s="51" t="s">
        <v>778</v>
      </c>
      <c r="CZ22" s="166" t="str">
        <f>J22</f>
        <v>Corrupción</v>
      </c>
      <c r="DA22" s="204" t="str">
        <f>I22</f>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DB22" s="204"/>
      <c r="DC22" s="204"/>
      <c r="DD22" s="204"/>
      <c r="DE22" s="204"/>
      <c r="DF22" s="204"/>
      <c r="DG22" s="204"/>
      <c r="DH22" s="166" t="str">
        <f>Y22</f>
        <v>Alto</v>
      </c>
      <c r="DI22" s="166" t="str">
        <f t="shared" si="9"/>
        <v>Alto</v>
      </c>
      <c r="DK22" s="160" t="e">
        <f>SUM(LEN(#REF!)-LEN(SUBSTITUTE(#REF!,"- Preventivo","")))/LEN("- Preventivo")</f>
        <v>#REF!</v>
      </c>
      <c r="DL22" s="160" t="e">
        <f>SUMIFS($DK$12:$DK$31,$A$12:$A$31,A22)</f>
        <v>#REF!</v>
      </c>
      <c r="DM22" s="160" t="e">
        <f>SUM(LEN(#REF!)-LEN(SUBSTITUTE(#REF!,"- Detectivo","")))/LEN("- Detectivo")</f>
        <v>#REF!</v>
      </c>
      <c r="DN22" s="160" t="e">
        <f>SUMIFS($DM$12:$DM$31,$A$12:$A$31,A22)</f>
        <v>#REF!</v>
      </c>
      <c r="DO22" s="160" t="e">
        <f>SUM(LEN(#REF!)-LEN(SUBSTITUTE(#REF!,"- Correctivo","")))/LEN("- Correctivo")</f>
        <v>#REF!</v>
      </c>
      <c r="DP22" s="160" t="e">
        <f>SUMIFS($DO$12:$DO$31,$A$12:$A$31,A22)</f>
        <v>#REF!</v>
      </c>
      <c r="DQ22" s="160" t="e">
        <f t="shared" si="1"/>
        <v>#REF!</v>
      </c>
      <c r="DR22" s="160" t="e">
        <f>SUMIFS($DQ$12:$DQ$31,$A$12:$A$31,A22)</f>
        <v>#REF!</v>
      </c>
      <c r="DS22" s="160" t="e">
        <f>SUM(LEN(#REF!)-LEN(SUBSTITUTE(#REF!,"- Documentado","")))/LEN("- Documentado")</f>
        <v>#REF!</v>
      </c>
      <c r="DT22" s="160" t="e">
        <f>SUM(LEN(#REF!)-LEN(SUBSTITUTE(#REF!,"- Documentado","")))/LEN("- Documentado")</f>
        <v>#REF!</v>
      </c>
      <c r="DU22" s="160" t="e">
        <f>SUMIFS($DS$12:$DS$31,$A$12:$A$31,A22)+SUMIFS($DT$12:$DT$31,$A$12:$A$31,A22)</f>
        <v>#REF!</v>
      </c>
      <c r="DV22" s="160" t="e">
        <f>SUM(LEN(#REF!)-LEN(SUBSTITUTE(#REF!,"- Continua","")))/LEN("- Continua")</f>
        <v>#REF!</v>
      </c>
      <c r="DW22" s="160" t="e">
        <f>SUM(LEN(#REF!)-LEN(SUBSTITUTE(#REF!,"- Continua","")))/LEN("- Continua")</f>
        <v>#REF!</v>
      </c>
      <c r="DX22" s="160" t="e">
        <f>SUMIFS($DV$12:$DV$31,$A$12:$A$31,A22)+SUMIFS($DW$12:$DW$31,$A$12:$A$31,A22)</f>
        <v>#REF!</v>
      </c>
      <c r="DY22" s="160" t="e">
        <f>SUM(LEN(#REF!)-LEN(SUBSTITUTE(#REF!,"- Con registro","")))/LEN("- Con registro")</f>
        <v>#REF!</v>
      </c>
      <c r="DZ22" s="160" t="e">
        <f>SUM(LEN(#REF!)-LEN(SUBSTITUTE(#REF!,"- Con registro","")))/LEN("- Con registro")</f>
        <v>#REF!</v>
      </c>
      <c r="EA22" s="160" t="e">
        <f>SUMIFS($DY$12:$DY$31,$A$12:$A$31,A22)+SUMIFS($DZ$12:$DZ$31,$A$12:$A$31,A22)</f>
        <v>#REF!</v>
      </c>
      <c r="EB22" s="165" t="e">
        <f t="shared" si="2"/>
        <v>#REF!</v>
      </c>
      <c r="EC22" s="165" t="e">
        <f t="shared" si="3"/>
        <v>#REF!</v>
      </c>
      <c r="ED22" s="165" t="e">
        <f t="shared" si="4"/>
        <v>#REF!</v>
      </c>
      <c r="EE22" s="200" t="e">
        <f t="shared" si="5"/>
        <v>#REF!</v>
      </c>
      <c r="EF22" s="200"/>
      <c r="EG22" s="200"/>
      <c r="EH22" s="200"/>
      <c r="EI22" s="200"/>
      <c r="EJ22" s="200"/>
      <c r="EK22" s="200"/>
      <c r="EL22" s="200"/>
      <c r="EM22" s="200"/>
      <c r="EN22" s="200"/>
      <c r="EP22" s="187" t="str">
        <f t="shared" si="6"/>
        <v/>
      </c>
      <c r="EQ22" s="188" t="str">
        <f t="shared" si="7"/>
        <v/>
      </c>
      <c r="ER22" s="160" t="str">
        <f t="shared" si="8"/>
        <v/>
      </c>
      <c r="ES22" s="160" t="str">
        <f>IF(ER22="","",I22)</f>
        <v/>
      </c>
      <c r="ET22" s="160" t="str">
        <f>IF(ES22="","",CONCATENATE("Ajuste en ",VLOOKUP(EP22,AQ22:BZ22,(MATCH(EP22,AQ22:BZ22,10)+1))," del Mapa de riesgos de ",A22))</f>
        <v/>
      </c>
      <c r="EU22" s="160" t="str">
        <f>IF(ET22="","",CONCATENATE("Solicitud de cambio realizada y aprobada por la ",L22," a través del Aplicativo DARUMA"))</f>
        <v/>
      </c>
    </row>
    <row r="23" spans="1:151" ht="399.95" customHeight="1" x14ac:dyDescent="0.2">
      <c r="A23" s="192" t="s">
        <v>663</v>
      </c>
      <c r="B23" s="192" t="s">
        <v>664</v>
      </c>
      <c r="C23" s="173" t="s">
        <v>665</v>
      </c>
      <c r="D23" s="192" t="s">
        <v>197</v>
      </c>
      <c r="E23" s="193" t="s">
        <v>640</v>
      </c>
      <c r="F23" s="173" t="s">
        <v>672</v>
      </c>
      <c r="G23" s="193">
        <v>155</v>
      </c>
      <c r="H23" s="193" t="s">
        <v>841</v>
      </c>
      <c r="I23" s="168" t="s">
        <v>552</v>
      </c>
      <c r="J23" s="192" t="s">
        <v>63</v>
      </c>
      <c r="K23" s="193" t="s">
        <v>343</v>
      </c>
      <c r="L23" s="173" t="s">
        <v>246</v>
      </c>
      <c r="M23" s="179" t="s">
        <v>673</v>
      </c>
      <c r="N23" s="173" t="s">
        <v>541</v>
      </c>
      <c r="O23" s="173" t="s">
        <v>553</v>
      </c>
      <c r="P23" s="173" t="s">
        <v>538</v>
      </c>
      <c r="Q23" s="173" t="s">
        <v>325</v>
      </c>
      <c r="R23" s="173" t="s">
        <v>345</v>
      </c>
      <c r="S23" s="173" t="s">
        <v>750</v>
      </c>
      <c r="T23" s="173" t="s">
        <v>346</v>
      </c>
      <c r="U23" s="194" t="s">
        <v>311</v>
      </c>
      <c r="V23" s="195">
        <v>0.2</v>
      </c>
      <c r="W23" s="194" t="s">
        <v>77</v>
      </c>
      <c r="X23" s="195">
        <v>0.8</v>
      </c>
      <c r="Y23" s="67" t="s">
        <v>270</v>
      </c>
      <c r="Z23" s="173" t="s">
        <v>543</v>
      </c>
      <c r="AA23" s="194" t="s">
        <v>311</v>
      </c>
      <c r="AB23" s="197">
        <v>1.8143999999999997E-2</v>
      </c>
      <c r="AC23" s="194" t="s">
        <v>77</v>
      </c>
      <c r="AD23" s="197">
        <v>0.8</v>
      </c>
      <c r="AE23" s="67" t="s">
        <v>270</v>
      </c>
      <c r="AF23" s="173" t="s">
        <v>544</v>
      </c>
      <c r="AG23" s="192" t="s">
        <v>349</v>
      </c>
      <c r="AH23" s="196" t="s">
        <v>947</v>
      </c>
      <c r="AI23" s="196" t="s">
        <v>948</v>
      </c>
      <c r="AJ23" s="196" t="s">
        <v>949</v>
      </c>
      <c r="AK23" s="196" t="s">
        <v>950</v>
      </c>
      <c r="AL23" s="198" t="s">
        <v>936</v>
      </c>
      <c r="AM23" s="196" t="s">
        <v>931</v>
      </c>
      <c r="AN23" s="173" t="s">
        <v>674</v>
      </c>
      <c r="AO23" s="173" t="s">
        <v>675</v>
      </c>
      <c r="AP23" s="173" t="s">
        <v>676</v>
      </c>
      <c r="AQ23" s="174">
        <v>43496</v>
      </c>
      <c r="AR23" s="175" t="s">
        <v>326</v>
      </c>
      <c r="AS23" s="176" t="s">
        <v>353</v>
      </c>
      <c r="AT23" s="177">
        <v>43593</v>
      </c>
      <c r="AU23" s="178" t="s">
        <v>401</v>
      </c>
      <c r="AV23" s="179" t="s">
        <v>554</v>
      </c>
      <c r="AW23" s="177">
        <v>43769</v>
      </c>
      <c r="AX23" s="175" t="s">
        <v>355</v>
      </c>
      <c r="AY23" s="176" t="s">
        <v>555</v>
      </c>
      <c r="AZ23" s="177">
        <v>43921</v>
      </c>
      <c r="BA23" s="178" t="s">
        <v>511</v>
      </c>
      <c r="BB23" s="179" t="s">
        <v>556</v>
      </c>
      <c r="BC23" s="177">
        <v>44025</v>
      </c>
      <c r="BD23" s="175" t="s">
        <v>332</v>
      </c>
      <c r="BE23" s="176" t="s">
        <v>557</v>
      </c>
      <c r="BF23" s="177">
        <v>44169</v>
      </c>
      <c r="BG23" s="178" t="s">
        <v>355</v>
      </c>
      <c r="BH23" s="179" t="s">
        <v>677</v>
      </c>
      <c r="BI23" s="177">
        <v>44249</v>
      </c>
      <c r="BJ23" s="175" t="s">
        <v>355</v>
      </c>
      <c r="BK23" s="176" t="s">
        <v>558</v>
      </c>
      <c r="BL23" s="177">
        <v>44302</v>
      </c>
      <c r="BM23" s="178" t="s">
        <v>369</v>
      </c>
      <c r="BN23" s="179" t="s">
        <v>559</v>
      </c>
      <c r="BO23" s="177">
        <v>44543</v>
      </c>
      <c r="BP23" s="175" t="s">
        <v>326</v>
      </c>
      <c r="BQ23" s="176" t="s">
        <v>560</v>
      </c>
      <c r="BR23" s="177">
        <v>44909</v>
      </c>
      <c r="BS23" s="178" t="s">
        <v>355</v>
      </c>
      <c r="BT23" s="179" t="s">
        <v>678</v>
      </c>
      <c r="BU23" s="177">
        <v>44911</v>
      </c>
      <c r="BV23" s="175" t="s">
        <v>355</v>
      </c>
      <c r="BW23" s="176" t="s">
        <v>679</v>
      </c>
      <c r="BX23" s="177" t="s">
        <v>340</v>
      </c>
      <c r="BY23" s="178" t="s">
        <v>341</v>
      </c>
      <c r="BZ23" s="180" t="s">
        <v>340</v>
      </c>
      <c r="CA23" s="147">
        <f>COUNTBLANK(A23:BZ23)</f>
        <v>2</v>
      </c>
      <c r="CB23" s="51" t="s">
        <v>816</v>
      </c>
      <c r="CC23" s="51" t="s">
        <v>817</v>
      </c>
      <c r="CD23" s="51" t="s">
        <v>766</v>
      </c>
      <c r="CE23" s="51" t="s">
        <v>778</v>
      </c>
      <c r="CF23" s="51" t="s">
        <v>757</v>
      </c>
      <c r="CG23" s="51" t="s">
        <v>757</v>
      </c>
      <c r="CH23" s="51" t="s">
        <v>774</v>
      </c>
      <c r="CI23" s="51" t="s">
        <v>757</v>
      </c>
      <c r="CJ23" s="51" t="s">
        <v>778</v>
      </c>
      <c r="CK23" s="51"/>
      <c r="CL23" s="51" t="s">
        <v>778</v>
      </c>
      <c r="CM23" s="51" t="s">
        <v>785</v>
      </c>
      <c r="CN23" s="51" t="s">
        <v>778</v>
      </c>
      <c r="CO23" s="51" t="s">
        <v>778</v>
      </c>
      <c r="CP23" s="51" t="s">
        <v>778</v>
      </c>
      <c r="CQ23" s="51" t="s">
        <v>778</v>
      </c>
      <c r="CR23" s="51" t="s">
        <v>799</v>
      </c>
      <c r="CS23" s="51" t="s">
        <v>778</v>
      </c>
      <c r="CT23" s="51"/>
      <c r="CU23" s="51"/>
      <c r="CV23" s="51"/>
      <c r="CW23" s="51"/>
      <c r="CX23" s="51" t="s">
        <v>778</v>
      </c>
      <c r="CZ23" s="166" t="str">
        <f>J23</f>
        <v>Corrupción</v>
      </c>
      <c r="DA23" s="204" t="str">
        <f>I23</f>
        <v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DB23" s="204"/>
      <c r="DC23" s="204"/>
      <c r="DD23" s="204"/>
      <c r="DE23" s="204"/>
      <c r="DF23" s="204"/>
      <c r="DG23" s="204"/>
      <c r="DH23" s="166" t="str">
        <f>Y23</f>
        <v>Alto</v>
      </c>
      <c r="DI23" s="166" t="str">
        <f t="shared" si="9"/>
        <v>Alto</v>
      </c>
      <c r="DK23" s="160" t="e">
        <f>SUM(LEN(#REF!)-LEN(SUBSTITUTE(#REF!,"- Preventivo","")))/LEN("- Preventivo")</f>
        <v>#REF!</v>
      </c>
      <c r="DL23" s="160" t="e">
        <f>SUMIFS($DK$12:$DK$31,$A$12:$A$31,A23)</f>
        <v>#REF!</v>
      </c>
      <c r="DM23" s="160" t="e">
        <f>SUM(LEN(#REF!)-LEN(SUBSTITUTE(#REF!,"- Detectivo","")))/LEN("- Detectivo")</f>
        <v>#REF!</v>
      </c>
      <c r="DN23" s="160" t="e">
        <f>SUMIFS($DM$12:$DM$31,$A$12:$A$31,A23)</f>
        <v>#REF!</v>
      </c>
      <c r="DO23" s="160" t="e">
        <f>SUM(LEN(#REF!)-LEN(SUBSTITUTE(#REF!,"- Correctivo","")))/LEN("- Correctivo")</f>
        <v>#REF!</v>
      </c>
      <c r="DP23" s="160" t="e">
        <f>SUMIFS($DO$12:$DO$31,$A$12:$A$31,A23)</f>
        <v>#REF!</v>
      </c>
      <c r="DQ23" s="160" t="e">
        <f t="shared" si="1"/>
        <v>#REF!</v>
      </c>
      <c r="DR23" s="160" t="e">
        <f>SUMIFS($DQ$12:$DQ$31,$A$12:$A$31,A23)</f>
        <v>#REF!</v>
      </c>
      <c r="DS23" s="160" t="e">
        <f>SUM(LEN(#REF!)-LEN(SUBSTITUTE(#REF!,"- Documentado","")))/LEN("- Documentado")</f>
        <v>#REF!</v>
      </c>
      <c r="DT23" s="160" t="e">
        <f>SUM(LEN(#REF!)-LEN(SUBSTITUTE(#REF!,"- Documentado","")))/LEN("- Documentado")</f>
        <v>#REF!</v>
      </c>
      <c r="DU23" s="160" t="e">
        <f>SUMIFS($DS$12:$DS$31,$A$12:$A$31,A23)+SUMIFS($DT$12:$DT$31,$A$12:$A$31,A23)</f>
        <v>#REF!</v>
      </c>
      <c r="DV23" s="160" t="e">
        <f>SUM(LEN(#REF!)-LEN(SUBSTITUTE(#REF!,"- Continua","")))/LEN("- Continua")</f>
        <v>#REF!</v>
      </c>
      <c r="DW23" s="160" t="e">
        <f>SUM(LEN(#REF!)-LEN(SUBSTITUTE(#REF!,"- Continua","")))/LEN("- Continua")</f>
        <v>#REF!</v>
      </c>
      <c r="DX23" s="160" t="e">
        <f>SUMIFS($DV$12:$DV$31,$A$12:$A$31,A23)+SUMIFS($DW$12:$DW$31,$A$12:$A$31,A23)</f>
        <v>#REF!</v>
      </c>
      <c r="DY23" s="160" t="e">
        <f>SUM(LEN(#REF!)-LEN(SUBSTITUTE(#REF!,"- Con registro","")))/LEN("- Con registro")</f>
        <v>#REF!</v>
      </c>
      <c r="DZ23" s="160" t="e">
        <f>SUM(LEN(#REF!)-LEN(SUBSTITUTE(#REF!,"- Con registro","")))/LEN("- Con registro")</f>
        <v>#REF!</v>
      </c>
      <c r="EA23" s="160" t="e">
        <f>SUMIFS($DY$12:$DY$31,$A$12:$A$31,A23)+SUMIFS($DZ$12:$DZ$31,$A$12:$A$31,A23)</f>
        <v>#REF!</v>
      </c>
      <c r="EB23" s="165" t="e">
        <f t="shared" si="2"/>
        <v>#REF!</v>
      </c>
      <c r="EC23" s="165" t="e">
        <f t="shared" si="3"/>
        <v>#REF!</v>
      </c>
      <c r="ED23" s="165" t="e">
        <f t="shared" si="4"/>
        <v>#REF!</v>
      </c>
      <c r="EE23" s="200" t="e">
        <f t="shared" si="5"/>
        <v>#REF!</v>
      </c>
      <c r="EF23" s="200"/>
      <c r="EG23" s="200"/>
      <c r="EH23" s="200"/>
      <c r="EI23" s="200"/>
      <c r="EJ23" s="200"/>
      <c r="EK23" s="200"/>
      <c r="EL23" s="200"/>
      <c r="EM23" s="200"/>
      <c r="EN23" s="200"/>
      <c r="EP23" s="187" t="str">
        <f t="shared" si="6"/>
        <v/>
      </c>
      <c r="EQ23" s="188" t="str">
        <f t="shared" si="7"/>
        <v/>
      </c>
      <c r="ER23" s="160" t="str">
        <f t="shared" si="8"/>
        <v/>
      </c>
      <c r="ES23" s="160" t="str">
        <f>IF(ER23="","",I23)</f>
        <v/>
      </c>
      <c r="ET23" s="160" t="str">
        <f>IF(ES23="","",CONCATENATE("Ajuste en ",VLOOKUP(EP23,AQ23:BZ23,(MATCH(EP23,AQ23:BZ23,10)+1))," del Mapa de riesgos de ",A23))</f>
        <v/>
      </c>
      <c r="EU23" s="160" t="str">
        <f>IF(ET23="","",CONCATENATE("Solicitud de cambio realizada y aprobada por la ",L23," a través del Aplicativo DARUMA"))</f>
        <v/>
      </c>
    </row>
    <row r="24" spans="1:151" ht="399.95" customHeight="1" x14ac:dyDescent="0.2">
      <c r="A24" s="192" t="s">
        <v>663</v>
      </c>
      <c r="B24" s="192" t="s">
        <v>664</v>
      </c>
      <c r="C24" s="173" t="s">
        <v>665</v>
      </c>
      <c r="D24" s="192" t="s">
        <v>197</v>
      </c>
      <c r="E24" s="193" t="s">
        <v>640</v>
      </c>
      <c r="F24" s="173" t="s">
        <v>680</v>
      </c>
      <c r="G24" s="193">
        <v>156</v>
      </c>
      <c r="H24" s="193" t="s">
        <v>842</v>
      </c>
      <c r="I24" s="168" t="s">
        <v>519</v>
      </c>
      <c r="J24" s="192" t="s">
        <v>63</v>
      </c>
      <c r="K24" s="193" t="s">
        <v>343</v>
      </c>
      <c r="L24" s="173" t="s">
        <v>246</v>
      </c>
      <c r="M24" s="179" t="s">
        <v>681</v>
      </c>
      <c r="N24" s="173" t="s">
        <v>344</v>
      </c>
      <c r="O24" s="173" t="s">
        <v>682</v>
      </c>
      <c r="P24" s="173" t="s">
        <v>351</v>
      </c>
      <c r="Q24" s="173" t="s">
        <v>325</v>
      </c>
      <c r="R24" s="173" t="s">
        <v>345</v>
      </c>
      <c r="S24" s="173" t="s">
        <v>750</v>
      </c>
      <c r="T24" s="173" t="s">
        <v>346</v>
      </c>
      <c r="U24" s="194" t="s">
        <v>311</v>
      </c>
      <c r="V24" s="195">
        <v>0.2</v>
      </c>
      <c r="W24" s="194" t="s">
        <v>77</v>
      </c>
      <c r="X24" s="195">
        <v>0.8</v>
      </c>
      <c r="Y24" s="67" t="s">
        <v>270</v>
      </c>
      <c r="Z24" s="173" t="s">
        <v>389</v>
      </c>
      <c r="AA24" s="194" t="s">
        <v>311</v>
      </c>
      <c r="AB24" s="197">
        <v>5.8799999999999991E-2</v>
      </c>
      <c r="AC24" s="194" t="s">
        <v>77</v>
      </c>
      <c r="AD24" s="197">
        <v>0.8</v>
      </c>
      <c r="AE24" s="67" t="s">
        <v>270</v>
      </c>
      <c r="AF24" s="173" t="s">
        <v>520</v>
      </c>
      <c r="AG24" s="192" t="s">
        <v>349</v>
      </c>
      <c r="AH24" s="196" t="s">
        <v>951</v>
      </c>
      <c r="AI24" s="196" t="s">
        <v>952</v>
      </c>
      <c r="AJ24" s="196" t="s">
        <v>953</v>
      </c>
      <c r="AK24" s="196" t="s">
        <v>954</v>
      </c>
      <c r="AL24" s="196" t="s">
        <v>936</v>
      </c>
      <c r="AM24" s="196" t="s">
        <v>955</v>
      </c>
      <c r="AN24" s="173" t="s">
        <v>683</v>
      </c>
      <c r="AO24" s="173" t="s">
        <v>684</v>
      </c>
      <c r="AP24" s="173" t="s">
        <v>685</v>
      </c>
      <c r="AQ24" s="174">
        <v>44547</v>
      </c>
      <c r="AR24" s="175" t="s">
        <v>326</v>
      </c>
      <c r="AS24" s="176" t="s">
        <v>505</v>
      </c>
      <c r="AT24" s="177">
        <v>44600</v>
      </c>
      <c r="AU24" s="178" t="s">
        <v>369</v>
      </c>
      <c r="AV24" s="179" t="s">
        <v>521</v>
      </c>
      <c r="AW24" s="177">
        <v>44911</v>
      </c>
      <c r="AX24" s="175" t="s">
        <v>402</v>
      </c>
      <c r="AY24" s="176" t="s">
        <v>686</v>
      </c>
      <c r="AZ24" s="177">
        <v>45035</v>
      </c>
      <c r="BA24" s="178" t="s">
        <v>882</v>
      </c>
      <c r="BB24" s="179" t="s">
        <v>881</v>
      </c>
      <c r="BC24" s="177" t="s">
        <v>340</v>
      </c>
      <c r="BD24" s="175" t="s">
        <v>341</v>
      </c>
      <c r="BE24" s="176" t="s">
        <v>340</v>
      </c>
      <c r="BF24" s="177" t="s">
        <v>340</v>
      </c>
      <c r="BG24" s="178" t="s">
        <v>341</v>
      </c>
      <c r="BH24" s="179" t="s">
        <v>340</v>
      </c>
      <c r="BI24" s="177" t="s">
        <v>340</v>
      </c>
      <c r="BJ24" s="175" t="s">
        <v>341</v>
      </c>
      <c r="BK24" s="176" t="s">
        <v>340</v>
      </c>
      <c r="BL24" s="177" t="s">
        <v>340</v>
      </c>
      <c r="BM24" s="178" t="s">
        <v>341</v>
      </c>
      <c r="BN24" s="179" t="s">
        <v>340</v>
      </c>
      <c r="BO24" s="177" t="s">
        <v>340</v>
      </c>
      <c r="BP24" s="175" t="s">
        <v>341</v>
      </c>
      <c r="BQ24" s="176" t="s">
        <v>340</v>
      </c>
      <c r="BR24" s="177" t="s">
        <v>340</v>
      </c>
      <c r="BS24" s="178" t="s">
        <v>341</v>
      </c>
      <c r="BT24" s="179" t="s">
        <v>340</v>
      </c>
      <c r="BU24" s="177" t="s">
        <v>340</v>
      </c>
      <c r="BV24" s="175" t="s">
        <v>341</v>
      </c>
      <c r="BW24" s="176" t="s">
        <v>340</v>
      </c>
      <c r="BX24" s="177" t="s">
        <v>340</v>
      </c>
      <c r="BY24" s="178" t="s">
        <v>341</v>
      </c>
      <c r="BZ24" s="180" t="s">
        <v>340</v>
      </c>
      <c r="CA24" s="147">
        <f>COUNTBLANK(A24:BZ24)</f>
        <v>16</v>
      </c>
      <c r="CB24" s="51" t="s">
        <v>816</v>
      </c>
      <c r="CC24" s="51" t="s">
        <v>817</v>
      </c>
      <c r="CD24" s="51" t="s">
        <v>766</v>
      </c>
      <c r="CE24" s="51" t="s">
        <v>778</v>
      </c>
      <c r="CF24" s="51" t="s">
        <v>757</v>
      </c>
      <c r="CG24" s="51" t="s">
        <v>757</v>
      </c>
      <c r="CH24" s="51" t="s">
        <v>774</v>
      </c>
      <c r="CI24" s="51" t="s">
        <v>757</v>
      </c>
      <c r="CJ24" s="51" t="s">
        <v>778</v>
      </c>
      <c r="CK24" s="51"/>
      <c r="CL24" s="51" t="s">
        <v>778</v>
      </c>
      <c r="CM24" s="51" t="s">
        <v>785</v>
      </c>
      <c r="CN24" s="51" t="s">
        <v>778</v>
      </c>
      <c r="CO24" s="51" t="s">
        <v>778</v>
      </c>
      <c r="CP24" s="51" t="s">
        <v>778</v>
      </c>
      <c r="CQ24" s="51" t="s">
        <v>778</v>
      </c>
      <c r="CR24" s="51" t="s">
        <v>800</v>
      </c>
      <c r="CS24" s="51" t="s">
        <v>778</v>
      </c>
      <c r="CT24" s="51"/>
      <c r="CU24" s="51"/>
      <c r="CV24" s="51"/>
      <c r="CW24" s="51"/>
      <c r="CX24" s="51" t="s">
        <v>778</v>
      </c>
      <c r="CZ24" s="166" t="str">
        <f>J24</f>
        <v>Corrupción</v>
      </c>
      <c r="DA24" s="204" t="str">
        <f>I24</f>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DB24" s="204"/>
      <c r="DC24" s="204"/>
      <c r="DD24" s="204"/>
      <c r="DE24" s="204"/>
      <c r="DF24" s="204"/>
      <c r="DG24" s="204"/>
      <c r="DH24" s="166" t="str">
        <f>Y24</f>
        <v>Alto</v>
      </c>
      <c r="DI24" s="166" t="str">
        <f t="shared" si="9"/>
        <v>Alto</v>
      </c>
      <c r="DK24" s="160" t="e">
        <f>SUM(LEN(#REF!)-LEN(SUBSTITUTE(#REF!,"- Preventivo","")))/LEN("- Preventivo")</f>
        <v>#REF!</v>
      </c>
      <c r="DL24" s="160" t="e">
        <f>SUMIFS($DK$12:$DK$31,$A$12:$A$31,A24)</f>
        <v>#REF!</v>
      </c>
      <c r="DM24" s="160" t="e">
        <f>SUM(LEN(#REF!)-LEN(SUBSTITUTE(#REF!,"- Detectivo","")))/LEN("- Detectivo")</f>
        <v>#REF!</v>
      </c>
      <c r="DN24" s="160" t="e">
        <f>SUMIFS($DM$12:$DM$31,$A$12:$A$31,A24)</f>
        <v>#REF!</v>
      </c>
      <c r="DO24" s="160" t="e">
        <f>SUM(LEN(#REF!)-LEN(SUBSTITUTE(#REF!,"- Correctivo","")))/LEN("- Correctivo")</f>
        <v>#REF!</v>
      </c>
      <c r="DP24" s="160" t="e">
        <f>SUMIFS($DO$12:$DO$31,$A$12:$A$31,A24)</f>
        <v>#REF!</v>
      </c>
      <c r="DQ24" s="160" t="e">
        <f t="shared" si="1"/>
        <v>#REF!</v>
      </c>
      <c r="DR24" s="160" t="e">
        <f>SUMIFS($DQ$12:$DQ$31,$A$12:$A$31,A24)</f>
        <v>#REF!</v>
      </c>
      <c r="DS24" s="160" t="e">
        <f>SUM(LEN(#REF!)-LEN(SUBSTITUTE(#REF!,"- Documentado","")))/LEN("- Documentado")</f>
        <v>#REF!</v>
      </c>
      <c r="DT24" s="160" t="e">
        <f>SUM(LEN(#REF!)-LEN(SUBSTITUTE(#REF!,"- Documentado","")))/LEN("- Documentado")</f>
        <v>#REF!</v>
      </c>
      <c r="DU24" s="160" t="e">
        <f>SUMIFS($DS$12:$DS$31,$A$12:$A$31,A24)+SUMIFS($DT$12:$DT$31,$A$12:$A$31,A24)</f>
        <v>#REF!</v>
      </c>
      <c r="DV24" s="160" t="e">
        <f>SUM(LEN(#REF!)-LEN(SUBSTITUTE(#REF!,"- Continua","")))/LEN("- Continua")</f>
        <v>#REF!</v>
      </c>
      <c r="DW24" s="160" t="e">
        <f>SUM(LEN(#REF!)-LEN(SUBSTITUTE(#REF!,"- Continua","")))/LEN("- Continua")</f>
        <v>#REF!</v>
      </c>
      <c r="DX24" s="160" t="e">
        <f>SUMIFS($DV$12:$DV$31,$A$12:$A$31,A24)+SUMIFS($DW$12:$DW$31,$A$12:$A$31,A24)</f>
        <v>#REF!</v>
      </c>
      <c r="DY24" s="160" t="e">
        <f>SUM(LEN(#REF!)-LEN(SUBSTITUTE(#REF!,"- Con registro","")))/LEN("- Con registro")</f>
        <v>#REF!</v>
      </c>
      <c r="DZ24" s="160" t="e">
        <f>SUM(LEN(#REF!)-LEN(SUBSTITUTE(#REF!,"- Con registro","")))/LEN("- Con registro")</f>
        <v>#REF!</v>
      </c>
      <c r="EA24" s="160" t="e">
        <f>SUMIFS($DY$12:$DY$31,$A$12:$A$31,A24)+SUMIFS($DZ$12:$DZ$31,$A$12:$A$31,A24)</f>
        <v>#REF!</v>
      </c>
      <c r="EB24" s="165" t="e">
        <f t="shared" si="2"/>
        <v>#REF!</v>
      </c>
      <c r="EC24" s="165" t="e">
        <f t="shared" si="3"/>
        <v>#REF!</v>
      </c>
      <c r="ED24" s="165" t="e">
        <f t="shared" si="4"/>
        <v>#REF!</v>
      </c>
      <c r="EE24" s="200" t="e">
        <f t="shared" si="5"/>
        <v>#REF!</v>
      </c>
      <c r="EF24" s="200"/>
      <c r="EG24" s="200"/>
      <c r="EH24" s="200"/>
      <c r="EI24" s="200"/>
      <c r="EJ24" s="200"/>
      <c r="EK24" s="200"/>
      <c r="EL24" s="200"/>
      <c r="EM24" s="200"/>
      <c r="EN24" s="200"/>
      <c r="EP24" s="187">
        <f t="shared" si="6"/>
        <v>45035</v>
      </c>
      <c r="EQ24" s="188">
        <f t="shared" si="7"/>
        <v>45107</v>
      </c>
      <c r="ER24" s="160" t="str">
        <f t="shared" si="8"/>
        <v>Riesgos</v>
      </c>
      <c r="ES24" s="160" t="str">
        <f>IF(ER24="","",I24)</f>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ET24" s="160" t="str">
        <f>IF(ES24="","",CONCATENATE("Ajuste en ",VLOOKUP(EP24,AQ24:BZ24,(MATCH(EP24,AQ24:BZ24,10)+1))," del Mapa de riesgos de ",A24))</f>
        <v>Ajuste en 
Establecimiento de controles
Evaluación de controles
 del Mapa de riesgos de Gestión del Talento Humano</v>
      </c>
      <c r="EU24" s="160" t="str">
        <f>IF(ET24="","",CONCATENATE("Solicitud de cambio realizada y aprobada por la ",L24," a través del Aplicativo DARUMA"))</f>
        <v>Solicitud de cambio realizada y aprobada por la Dirección de Talento Humano a través del Aplicativo DARUMA</v>
      </c>
    </row>
    <row r="25" spans="1:151" ht="399.95" customHeight="1" x14ac:dyDescent="0.2">
      <c r="A25" s="192" t="s">
        <v>274</v>
      </c>
      <c r="B25" s="192" t="s">
        <v>687</v>
      </c>
      <c r="C25" s="173" t="s">
        <v>688</v>
      </c>
      <c r="D25" s="192" t="s">
        <v>689</v>
      </c>
      <c r="E25" s="193" t="s">
        <v>640</v>
      </c>
      <c r="F25" s="173" t="s">
        <v>782</v>
      </c>
      <c r="G25" s="193">
        <v>169</v>
      </c>
      <c r="H25" s="193" t="s">
        <v>843</v>
      </c>
      <c r="I25" s="168" t="s">
        <v>563</v>
      </c>
      <c r="J25" s="192" t="s">
        <v>63</v>
      </c>
      <c r="K25" s="193" t="s">
        <v>350</v>
      </c>
      <c r="L25" s="173" t="s">
        <v>257</v>
      </c>
      <c r="M25" s="179" t="s">
        <v>564</v>
      </c>
      <c r="N25" s="173" t="s">
        <v>565</v>
      </c>
      <c r="O25" s="173" t="s">
        <v>566</v>
      </c>
      <c r="P25" s="173" t="s">
        <v>690</v>
      </c>
      <c r="Q25" s="173" t="s">
        <v>325</v>
      </c>
      <c r="R25" s="173" t="s">
        <v>567</v>
      </c>
      <c r="S25" s="173" t="s">
        <v>750</v>
      </c>
      <c r="T25" s="173" t="s">
        <v>346</v>
      </c>
      <c r="U25" s="194" t="s">
        <v>311</v>
      </c>
      <c r="V25" s="195">
        <v>0.2</v>
      </c>
      <c r="W25" s="194" t="s">
        <v>51</v>
      </c>
      <c r="X25" s="195">
        <v>1</v>
      </c>
      <c r="Y25" s="67" t="s">
        <v>271</v>
      </c>
      <c r="Z25" s="173" t="s">
        <v>568</v>
      </c>
      <c r="AA25" s="194" t="s">
        <v>311</v>
      </c>
      <c r="AB25" s="197">
        <v>3.5279999999999999E-2</v>
      </c>
      <c r="AC25" s="194" t="s">
        <v>51</v>
      </c>
      <c r="AD25" s="197">
        <v>1</v>
      </c>
      <c r="AE25" s="67" t="s">
        <v>271</v>
      </c>
      <c r="AF25" s="173" t="s">
        <v>898</v>
      </c>
      <c r="AG25" s="192" t="s">
        <v>349</v>
      </c>
      <c r="AH25" s="196" t="s">
        <v>956</v>
      </c>
      <c r="AI25" s="196" t="s">
        <v>957</v>
      </c>
      <c r="AJ25" s="196" t="s">
        <v>958</v>
      </c>
      <c r="AK25" s="196" t="s">
        <v>959</v>
      </c>
      <c r="AL25" s="196" t="s">
        <v>941</v>
      </c>
      <c r="AM25" s="196" t="s">
        <v>960</v>
      </c>
      <c r="AN25" s="173" t="s">
        <v>569</v>
      </c>
      <c r="AO25" s="173" t="s">
        <v>691</v>
      </c>
      <c r="AP25" s="173" t="s">
        <v>570</v>
      </c>
      <c r="AQ25" s="174">
        <v>44013</v>
      </c>
      <c r="AR25" s="175" t="s">
        <v>326</v>
      </c>
      <c r="AS25" s="176" t="s">
        <v>571</v>
      </c>
      <c r="AT25" s="177">
        <v>44167</v>
      </c>
      <c r="AU25" s="178" t="s">
        <v>403</v>
      </c>
      <c r="AV25" s="179" t="s">
        <v>572</v>
      </c>
      <c r="AW25" s="177">
        <v>44245</v>
      </c>
      <c r="AX25" s="175" t="s">
        <v>356</v>
      </c>
      <c r="AY25" s="176" t="s">
        <v>573</v>
      </c>
      <c r="AZ25" s="177">
        <v>44319</v>
      </c>
      <c r="BA25" s="178" t="s">
        <v>369</v>
      </c>
      <c r="BB25" s="179" t="s">
        <v>574</v>
      </c>
      <c r="BC25" s="177">
        <v>44392</v>
      </c>
      <c r="BD25" s="175" t="s">
        <v>369</v>
      </c>
      <c r="BE25" s="176" t="s">
        <v>574</v>
      </c>
      <c r="BF25" s="177">
        <v>44449</v>
      </c>
      <c r="BG25" s="178" t="s">
        <v>562</v>
      </c>
      <c r="BH25" s="179" t="s">
        <v>575</v>
      </c>
      <c r="BI25" s="177">
        <v>44532</v>
      </c>
      <c r="BJ25" s="175" t="s">
        <v>326</v>
      </c>
      <c r="BK25" s="176" t="s">
        <v>576</v>
      </c>
      <c r="BL25" s="177">
        <v>44907</v>
      </c>
      <c r="BM25" s="178" t="s">
        <v>356</v>
      </c>
      <c r="BN25" s="179" t="s">
        <v>801</v>
      </c>
      <c r="BO25" s="177">
        <v>45103</v>
      </c>
      <c r="BP25" s="175" t="s">
        <v>895</v>
      </c>
      <c r="BQ25" s="176" t="s">
        <v>899</v>
      </c>
      <c r="BR25" s="177" t="s">
        <v>340</v>
      </c>
      <c r="BS25" s="178" t="s">
        <v>341</v>
      </c>
      <c r="BT25" s="179" t="s">
        <v>340</v>
      </c>
      <c r="BU25" s="177" t="s">
        <v>340</v>
      </c>
      <c r="BV25" s="175" t="s">
        <v>341</v>
      </c>
      <c r="BW25" s="176" t="s">
        <v>340</v>
      </c>
      <c r="BX25" s="177" t="s">
        <v>340</v>
      </c>
      <c r="BY25" s="178" t="s">
        <v>341</v>
      </c>
      <c r="BZ25" s="180" t="s">
        <v>340</v>
      </c>
      <c r="CA25" s="147">
        <f>COUNTBLANK(A25:BZ25)</f>
        <v>6</v>
      </c>
      <c r="CB25" s="51" t="s">
        <v>851</v>
      </c>
      <c r="CC25" s="51" t="s">
        <v>821</v>
      </c>
      <c r="CD25" s="51" t="s">
        <v>767</v>
      </c>
      <c r="CE25" s="51" t="s">
        <v>760</v>
      </c>
      <c r="CF25" s="51" t="s">
        <v>757</v>
      </c>
      <c r="CG25" s="51" t="s">
        <v>757</v>
      </c>
      <c r="CH25" s="51" t="s">
        <v>774</v>
      </c>
      <c r="CI25" s="51" t="s">
        <v>757</v>
      </c>
      <c r="CJ25" s="51" t="s">
        <v>778</v>
      </c>
      <c r="CK25" s="51" t="s">
        <v>781</v>
      </c>
      <c r="CL25" s="51" t="s">
        <v>778</v>
      </c>
      <c r="CM25" s="51" t="s">
        <v>785</v>
      </c>
      <c r="CN25" s="51" t="s">
        <v>778</v>
      </c>
      <c r="CO25" s="51" t="s">
        <v>778</v>
      </c>
      <c r="CP25" s="51" t="s">
        <v>778</v>
      </c>
      <c r="CQ25" s="51" t="s">
        <v>778</v>
      </c>
      <c r="CR25" s="51" t="s">
        <v>802</v>
      </c>
      <c r="CS25" s="51" t="s">
        <v>778</v>
      </c>
      <c r="CT25" s="51" t="s">
        <v>778</v>
      </c>
      <c r="CU25" s="51" t="s">
        <v>778</v>
      </c>
      <c r="CV25" s="51" t="s">
        <v>778</v>
      </c>
      <c r="CW25" s="51" t="s">
        <v>778</v>
      </c>
      <c r="CX25" s="51" t="s">
        <v>778</v>
      </c>
      <c r="CZ25" s="166" t="str">
        <f>J25</f>
        <v>Corrupción</v>
      </c>
      <c r="DA25" s="204" t="str">
        <f>I25</f>
        <v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DB25" s="204"/>
      <c r="DC25" s="204"/>
      <c r="DD25" s="204"/>
      <c r="DE25" s="204"/>
      <c r="DF25" s="204"/>
      <c r="DG25" s="204"/>
      <c r="DH25" s="166" t="str">
        <f>Y25</f>
        <v>Extremo</v>
      </c>
      <c r="DI25" s="166" t="str">
        <f t="shared" si="9"/>
        <v>Extremo</v>
      </c>
      <c r="DK25" s="160" t="e">
        <f>SUM(LEN(#REF!)-LEN(SUBSTITUTE(#REF!,"- Preventivo","")))/LEN("- Preventivo")</f>
        <v>#REF!</v>
      </c>
      <c r="DL25" s="160" t="e">
        <f>SUMIFS($DK$12:$DK$31,$A$12:$A$31,A25)</f>
        <v>#REF!</v>
      </c>
      <c r="DM25" s="160" t="e">
        <f>SUM(LEN(#REF!)-LEN(SUBSTITUTE(#REF!,"- Detectivo","")))/LEN("- Detectivo")</f>
        <v>#REF!</v>
      </c>
      <c r="DN25" s="160" t="e">
        <f>SUMIFS($DM$12:$DM$31,$A$12:$A$31,A25)</f>
        <v>#REF!</v>
      </c>
      <c r="DO25" s="160" t="e">
        <f>SUM(LEN(#REF!)-LEN(SUBSTITUTE(#REF!,"- Correctivo","")))/LEN("- Correctivo")</f>
        <v>#REF!</v>
      </c>
      <c r="DP25" s="160" t="e">
        <f>SUMIFS($DO$12:$DO$31,$A$12:$A$31,A25)</f>
        <v>#REF!</v>
      </c>
      <c r="DQ25" s="160" t="e">
        <f t="shared" si="1"/>
        <v>#REF!</v>
      </c>
      <c r="DR25" s="160" t="e">
        <f>SUMIFS($DQ$12:$DQ$31,$A$12:$A$31,A25)</f>
        <v>#REF!</v>
      </c>
      <c r="DS25" s="160" t="e">
        <f>SUM(LEN(#REF!)-LEN(SUBSTITUTE(#REF!,"- Documentado","")))/LEN("- Documentado")</f>
        <v>#REF!</v>
      </c>
      <c r="DT25" s="160" t="e">
        <f>SUM(LEN(#REF!)-LEN(SUBSTITUTE(#REF!,"- Documentado","")))/LEN("- Documentado")</f>
        <v>#REF!</v>
      </c>
      <c r="DU25" s="160" t="e">
        <f>SUMIFS($DS$12:$DS$31,$A$12:$A$31,A25)+SUMIFS($DT$12:$DT$31,$A$12:$A$31,A25)</f>
        <v>#REF!</v>
      </c>
      <c r="DV25" s="160" t="e">
        <f>SUM(LEN(#REF!)-LEN(SUBSTITUTE(#REF!,"- Continua","")))/LEN("- Continua")</f>
        <v>#REF!</v>
      </c>
      <c r="DW25" s="160" t="e">
        <f>SUM(LEN(#REF!)-LEN(SUBSTITUTE(#REF!,"- Continua","")))/LEN("- Continua")</f>
        <v>#REF!</v>
      </c>
      <c r="DX25" s="160" t="e">
        <f>SUMIFS($DV$12:$DV$31,$A$12:$A$31,A25)+SUMIFS($DW$12:$DW$31,$A$12:$A$31,A25)</f>
        <v>#REF!</v>
      </c>
      <c r="DY25" s="160" t="e">
        <f>SUM(LEN(#REF!)-LEN(SUBSTITUTE(#REF!,"- Con registro","")))/LEN("- Con registro")</f>
        <v>#REF!</v>
      </c>
      <c r="DZ25" s="160" t="e">
        <f>SUM(LEN(#REF!)-LEN(SUBSTITUTE(#REF!,"- Con registro","")))/LEN("- Con registro")</f>
        <v>#REF!</v>
      </c>
      <c r="EA25" s="160" t="e">
        <f>SUMIFS($DY$12:$DY$31,$A$12:$A$31,A25)+SUMIFS($DZ$12:$DZ$31,$A$12:$A$31,A25)</f>
        <v>#REF!</v>
      </c>
      <c r="EB25" s="165" t="e">
        <f t="shared" si="2"/>
        <v>#REF!</v>
      </c>
      <c r="EC25" s="165" t="e">
        <f t="shared" si="3"/>
        <v>#REF!</v>
      </c>
      <c r="ED25" s="165" t="e">
        <f t="shared" si="4"/>
        <v>#REF!</v>
      </c>
      <c r="EE25" s="200" t="e">
        <f t="shared" si="5"/>
        <v>#REF!</v>
      </c>
      <c r="EF25" s="200"/>
      <c r="EG25" s="200"/>
      <c r="EH25" s="200"/>
      <c r="EI25" s="200"/>
      <c r="EJ25" s="200"/>
      <c r="EK25" s="200"/>
      <c r="EL25" s="200"/>
      <c r="EM25" s="200"/>
      <c r="EN25" s="200"/>
      <c r="EP25" s="187">
        <f t="shared" si="6"/>
        <v>45103</v>
      </c>
      <c r="EQ25" s="188">
        <f t="shared" si="7"/>
        <v>45107</v>
      </c>
      <c r="ER25" s="160" t="str">
        <f t="shared" si="8"/>
        <v>Riesgos</v>
      </c>
      <c r="ES25" s="160" t="str">
        <f>IF(ER25="","",I25)</f>
        <v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ET25" s="160" t="str">
        <f>IF(ES25="","",CONCATENATE("Ajuste en ",VLOOKUP(EP25,AQ25:BZ25,(MATCH(EP25,AQ25:BZ25,10)+1))," del Mapa de riesgos de ",A25))</f>
        <v>Ajuste en Establecimiento de controles
Evaluación de controles
Tratamiento del riesgo del Mapa de riesgos de Gestión Financiera</v>
      </c>
      <c r="EU25" s="160" t="str">
        <f>IF(ET25="","",CONCATENATE("Solicitud de cambio realizada y aprobada por la ",L25," a través del Aplicativo DARUMA"))</f>
        <v>Solicitud de cambio realizada y aprobada por la Subdirección Financiera a través del Aplicativo DARUMA</v>
      </c>
    </row>
    <row r="26" spans="1:151" ht="399.95" customHeight="1" x14ac:dyDescent="0.2">
      <c r="A26" s="192" t="s">
        <v>274</v>
      </c>
      <c r="B26" s="192" t="s">
        <v>687</v>
      </c>
      <c r="C26" s="173" t="s">
        <v>688</v>
      </c>
      <c r="D26" s="192" t="s">
        <v>689</v>
      </c>
      <c r="E26" s="193" t="s">
        <v>640</v>
      </c>
      <c r="F26" s="173" t="s">
        <v>780</v>
      </c>
      <c r="G26" s="193">
        <v>170</v>
      </c>
      <c r="H26" s="193" t="s">
        <v>844</v>
      </c>
      <c r="I26" s="168" t="s">
        <v>577</v>
      </c>
      <c r="J26" s="192" t="s">
        <v>63</v>
      </c>
      <c r="K26" s="193" t="s">
        <v>350</v>
      </c>
      <c r="L26" s="173" t="s">
        <v>257</v>
      </c>
      <c r="M26" s="179" t="s">
        <v>578</v>
      </c>
      <c r="N26" s="173" t="s">
        <v>565</v>
      </c>
      <c r="O26" s="173" t="s">
        <v>579</v>
      </c>
      <c r="P26" s="173" t="s">
        <v>690</v>
      </c>
      <c r="Q26" s="173" t="s">
        <v>325</v>
      </c>
      <c r="R26" s="173" t="s">
        <v>580</v>
      </c>
      <c r="S26" s="173" t="s">
        <v>750</v>
      </c>
      <c r="T26" s="173" t="s">
        <v>346</v>
      </c>
      <c r="U26" s="194" t="s">
        <v>311</v>
      </c>
      <c r="V26" s="195">
        <v>0.2</v>
      </c>
      <c r="W26" s="194" t="s">
        <v>51</v>
      </c>
      <c r="X26" s="195">
        <v>1</v>
      </c>
      <c r="Y26" s="67" t="s">
        <v>271</v>
      </c>
      <c r="Z26" s="173" t="s">
        <v>487</v>
      </c>
      <c r="AA26" s="194" t="s">
        <v>311</v>
      </c>
      <c r="AB26" s="197">
        <v>3.5279999999999992E-2</v>
      </c>
      <c r="AC26" s="194" t="s">
        <v>51</v>
      </c>
      <c r="AD26" s="197">
        <v>1</v>
      </c>
      <c r="AE26" s="67" t="s">
        <v>271</v>
      </c>
      <c r="AF26" s="173" t="s">
        <v>896</v>
      </c>
      <c r="AG26" s="192" t="s">
        <v>349</v>
      </c>
      <c r="AH26" s="196" t="s">
        <v>961</v>
      </c>
      <c r="AI26" s="196" t="s">
        <v>957</v>
      </c>
      <c r="AJ26" s="196" t="s">
        <v>963</v>
      </c>
      <c r="AK26" s="196" t="s">
        <v>962</v>
      </c>
      <c r="AL26" s="196" t="s">
        <v>941</v>
      </c>
      <c r="AM26" s="196" t="s">
        <v>960</v>
      </c>
      <c r="AN26" s="173" t="s">
        <v>581</v>
      </c>
      <c r="AO26" s="173" t="s">
        <v>693</v>
      </c>
      <c r="AP26" s="173" t="s">
        <v>582</v>
      </c>
      <c r="AQ26" s="174">
        <v>44013</v>
      </c>
      <c r="AR26" s="175" t="s">
        <v>326</v>
      </c>
      <c r="AS26" s="176" t="s">
        <v>571</v>
      </c>
      <c r="AT26" s="177">
        <v>44167</v>
      </c>
      <c r="AU26" s="178" t="s">
        <v>403</v>
      </c>
      <c r="AV26" s="179" t="s">
        <v>572</v>
      </c>
      <c r="AW26" s="177">
        <v>44245</v>
      </c>
      <c r="AX26" s="175" t="s">
        <v>356</v>
      </c>
      <c r="AY26" s="176" t="s">
        <v>583</v>
      </c>
      <c r="AZ26" s="177">
        <v>44315</v>
      </c>
      <c r="BA26" s="178" t="s">
        <v>369</v>
      </c>
      <c r="BB26" s="179" t="s">
        <v>584</v>
      </c>
      <c r="BC26" s="177">
        <v>44319</v>
      </c>
      <c r="BD26" s="175" t="s">
        <v>369</v>
      </c>
      <c r="BE26" s="176" t="s">
        <v>585</v>
      </c>
      <c r="BF26" s="177">
        <v>44392</v>
      </c>
      <c r="BG26" s="178" t="s">
        <v>369</v>
      </c>
      <c r="BH26" s="179" t="s">
        <v>586</v>
      </c>
      <c r="BI26" s="177">
        <v>44449</v>
      </c>
      <c r="BJ26" s="175" t="s">
        <v>562</v>
      </c>
      <c r="BK26" s="176" t="s">
        <v>587</v>
      </c>
      <c r="BL26" s="177">
        <v>44532</v>
      </c>
      <c r="BM26" s="178" t="s">
        <v>326</v>
      </c>
      <c r="BN26" s="179" t="s">
        <v>561</v>
      </c>
      <c r="BO26" s="177">
        <v>44907</v>
      </c>
      <c r="BP26" s="175" t="s">
        <v>356</v>
      </c>
      <c r="BQ26" s="176" t="s">
        <v>692</v>
      </c>
      <c r="BR26" s="177">
        <v>45103</v>
      </c>
      <c r="BS26" s="178" t="s">
        <v>895</v>
      </c>
      <c r="BT26" s="179" t="s">
        <v>897</v>
      </c>
      <c r="BU26" s="177" t="s">
        <v>340</v>
      </c>
      <c r="BV26" s="175" t="s">
        <v>341</v>
      </c>
      <c r="BW26" s="176" t="s">
        <v>340</v>
      </c>
      <c r="BX26" s="177" t="s">
        <v>340</v>
      </c>
      <c r="BY26" s="178" t="s">
        <v>341</v>
      </c>
      <c r="BZ26" s="180" t="s">
        <v>340</v>
      </c>
      <c r="CA26" s="147">
        <f>COUNTBLANK(A26:BZ26)</f>
        <v>4</v>
      </c>
      <c r="CB26" s="51" t="s">
        <v>851</v>
      </c>
      <c r="CC26" s="51" t="s">
        <v>821</v>
      </c>
      <c r="CD26" s="51" t="s">
        <v>767</v>
      </c>
      <c r="CE26" s="51" t="s">
        <v>760</v>
      </c>
      <c r="CF26" s="51" t="s">
        <v>757</v>
      </c>
      <c r="CG26" s="51" t="s">
        <v>757</v>
      </c>
      <c r="CH26" s="51" t="s">
        <v>774</v>
      </c>
      <c r="CI26" s="51" t="s">
        <v>757</v>
      </c>
      <c r="CJ26" s="51" t="s">
        <v>778</v>
      </c>
      <c r="CK26" s="51" t="s">
        <v>781</v>
      </c>
      <c r="CL26" s="51" t="s">
        <v>778</v>
      </c>
      <c r="CM26" s="51" t="s">
        <v>785</v>
      </c>
      <c r="CN26" s="51" t="s">
        <v>778</v>
      </c>
      <c r="CO26" s="51" t="s">
        <v>778</v>
      </c>
      <c r="CP26" s="51" t="s">
        <v>778</v>
      </c>
      <c r="CQ26" s="51" t="s">
        <v>778</v>
      </c>
      <c r="CR26" s="51" t="s">
        <v>802</v>
      </c>
      <c r="CS26" s="51" t="s">
        <v>778</v>
      </c>
      <c r="CT26" s="51" t="s">
        <v>778</v>
      </c>
      <c r="CU26" s="51" t="s">
        <v>778</v>
      </c>
      <c r="CV26" s="51" t="s">
        <v>778</v>
      </c>
      <c r="CW26" s="51" t="s">
        <v>778</v>
      </c>
      <c r="CX26" s="51" t="s">
        <v>778</v>
      </c>
      <c r="CZ26" s="166" t="str">
        <f>J26</f>
        <v>Corrupción</v>
      </c>
      <c r="DA26" s="204" t="str">
        <f>I26</f>
        <v xml:space="preserve">Posibilidad de afectación reputacional por  hallazgos y sanciones impuestas por órganos de control, debido a uso indebido de información privilegiada para el inadecuado registro de los hechos económicos, con el fin de obtener beneficios propios o de terceros  </v>
      </c>
      <c r="DB26" s="204"/>
      <c r="DC26" s="204"/>
      <c r="DD26" s="204"/>
      <c r="DE26" s="204"/>
      <c r="DF26" s="204"/>
      <c r="DG26" s="204"/>
      <c r="DH26" s="166" t="str">
        <f>Y26</f>
        <v>Extremo</v>
      </c>
      <c r="DI26" s="166" t="str">
        <f t="shared" si="9"/>
        <v>Extremo</v>
      </c>
      <c r="DK26" s="160" t="e">
        <f>SUM(LEN(#REF!)-LEN(SUBSTITUTE(#REF!,"- Preventivo","")))/LEN("- Preventivo")</f>
        <v>#REF!</v>
      </c>
      <c r="DL26" s="160" t="e">
        <f>SUMIFS($DK$12:$DK$31,$A$12:$A$31,A26)</f>
        <v>#REF!</v>
      </c>
      <c r="DM26" s="160" t="e">
        <f>SUM(LEN(#REF!)-LEN(SUBSTITUTE(#REF!,"- Detectivo","")))/LEN("- Detectivo")</f>
        <v>#REF!</v>
      </c>
      <c r="DN26" s="160" t="e">
        <f>SUMIFS($DM$12:$DM$31,$A$12:$A$31,A26)</f>
        <v>#REF!</v>
      </c>
      <c r="DO26" s="160" t="e">
        <f>SUM(LEN(#REF!)-LEN(SUBSTITUTE(#REF!,"- Correctivo","")))/LEN("- Correctivo")</f>
        <v>#REF!</v>
      </c>
      <c r="DP26" s="160" t="e">
        <f>SUMIFS($DO$12:$DO$31,$A$12:$A$31,A26)</f>
        <v>#REF!</v>
      </c>
      <c r="DQ26" s="160" t="e">
        <f t="shared" si="1"/>
        <v>#REF!</v>
      </c>
      <c r="DR26" s="160" t="e">
        <f>SUMIFS($DQ$12:$DQ$31,$A$12:$A$31,A26)</f>
        <v>#REF!</v>
      </c>
      <c r="DS26" s="160" t="e">
        <f>SUM(LEN(#REF!)-LEN(SUBSTITUTE(#REF!,"- Documentado","")))/LEN("- Documentado")</f>
        <v>#REF!</v>
      </c>
      <c r="DT26" s="160" t="e">
        <f>SUM(LEN(#REF!)-LEN(SUBSTITUTE(#REF!,"- Documentado","")))/LEN("- Documentado")</f>
        <v>#REF!</v>
      </c>
      <c r="DU26" s="160" t="e">
        <f>SUMIFS($DS$12:$DS$31,$A$12:$A$31,A26)+SUMIFS($DT$12:$DT$31,$A$12:$A$31,A26)</f>
        <v>#REF!</v>
      </c>
      <c r="DV26" s="160" t="e">
        <f>SUM(LEN(#REF!)-LEN(SUBSTITUTE(#REF!,"- Continua","")))/LEN("- Continua")</f>
        <v>#REF!</v>
      </c>
      <c r="DW26" s="160" t="e">
        <f>SUM(LEN(#REF!)-LEN(SUBSTITUTE(#REF!,"- Continua","")))/LEN("- Continua")</f>
        <v>#REF!</v>
      </c>
      <c r="DX26" s="160" t="e">
        <f>SUMIFS($DV$12:$DV$31,$A$12:$A$31,A26)+SUMIFS($DW$12:$DW$31,$A$12:$A$31,A26)</f>
        <v>#REF!</v>
      </c>
      <c r="DY26" s="160" t="e">
        <f>SUM(LEN(#REF!)-LEN(SUBSTITUTE(#REF!,"- Con registro","")))/LEN("- Con registro")</f>
        <v>#REF!</v>
      </c>
      <c r="DZ26" s="160" t="e">
        <f>SUM(LEN(#REF!)-LEN(SUBSTITUTE(#REF!,"- Con registro","")))/LEN("- Con registro")</f>
        <v>#REF!</v>
      </c>
      <c r="EA26" s="160" t="e">
        <f>SUMIFS($DY$12:$DY$31,$A$12:$A$31,A26)+SUMIFS($DZ$12:$DZ$31,$A$12:$A$31,A26)</f>
        <v>#REF!</v>
      </c>
      <c r="EB26" s="165" t="e">
        <f t="shared" si="2"/>
        <v>#REF!</v>
      </c>
      <c r="EC26" s="165" t="e">
        <f t="shared" si="3"/>
        <v>#REF!</v>
      </c>
      <c r="ED26" s="165" t="e">
        <f t="shared" si="4"/>
        <v>#REF!</v>
      </c>
      <c r="EE26" s="200" t="e">
        <f t="shared" si="5"/>
        <v>#REF!</v>
      </c>
      <c r="EF26" s="200"/>
      <c r="EG26" s="200"/>
      <c r="EH26" s="200"/>
      <c r="EI26" s="200"/>
      <c r="EJ26" s="200"/>
      <c r="EK26" s="200"/>
      <c r="EL26" s="200"/>
      <c r="EM26" s="200"/>
      <c r="EN26" s="200"/>
      <c r="EP26" s="187">
        <f t="shared" si="6"/>
        <v>45103</v>
      </c>
      <c r="EQ26" s="188">
        <f t="shared" si="7"/>
        <v>45107</v>
      </c>
      <c r="ER26" s="160" t="str">
        <f t="shared" si="8"/>
        <v>Riesgos</v>
      </c>
      <c r="ES26" s="160" t="str">
        <f>IF(ER26="","",I26)</f>
        <v xml:space="preserve">Posibilidad de afectación reputacional por  hallazgos y sanciones impuestas por órganos de control, debido a uso indebido de información privilegiada para el inadecuado registro de los hechos económicos, con el fin de obtener beneficios propios o de terceros  </v>
      </c>
      <c r="ET26" s="160" t="str">
        <f>IF(ES26="","",CONCATENATE("Ajuste en ",VLOOKUP(EP26,AQ26:BZ26,(MATCH(EP26,AQ26:BZ26,10)+1))," del Mapa de riesgos de ",A26))</f>
        <v>Ajuste en Establecimiento de controles
Evaluación de controles
Tratamiento del riesgo del Mapa de riesgos de Gestión Financiera</v>
      </c>
      <c r="EU26" s="160" t="str">
        <f>IF(ET26="","",CONCATENATE("Solicitud de cambio realizada y aprobada por la ",L26," a través del Aplicativo DARUMA"))</f>
        <v>Solicitud de cambio realizada y aprobada por la Subdirección Financiera a través del Aplicativo DARUMA</v>
      </c>
    </row>
    <row r="27" spans="1:151" ht="399.95" customHeight="1" x14ac:dyDescent="0.2">
      <c r="A27" s="192" t="s">
        <v>275</v>
      </c>
      <c r="B27" s="192" t="s">
        <v>694</v>
      </c>
      <c r="C27" s="173" t="s">
        <v>695</v>
      </c>
      <c r="D27" s="192" t="s">
        <v>605</v>
      </c>
      <c r="E27" s="193" t="s">
        <v>640</v>
      </c>
      <c r="F27" s="173" t="s">
        <v>696</v>
      </c>
      <c r="G27" s="193">
        <v>175</v>
      </c>
      <c r="H27" s="193" t="s">
        <v>845</v>
      </c>
      <c r="I27" s="168" t="s">
        <v>512</v>
      </c>
      <c r="J27" s="192" t="s">
        <v>63</v>
      </c>
      <c r="K27" s="193" t="s">
        <v>343</v>
      </c>
      <c r="L27" s="173" t="s">
        <v>606</v>
      </c>
      <c r="M27" s="179" t="s">
        <v>513</v>
      </c>
      <c r="N27" s="173" t="s">
        <v>504</v>
      </c>
      <c r="O27" s="173" t="s">
        <v>514</v>
      </c>
      <c r="P27" s="173" t="s">
        <v>351</v>
      </c>
      <c r="Q27" s="173" t="s">
        <v>325</v>
      </c>
      <c r="R27" s="173" t="s">
        <v>352</v>
      </c>
      <c r="S27" s="173" t="s">
        <v>750</v>
      </c>
      <c r="T27" s="173" t="s">
        <v>346</v>
      </c>
      <c r="U27" s="194" t="s">
        <v>311</v>
      </c>
      <c r="V27" s="195">
        <v>0.2</v>
      </c>
      <c r="W27" s="194" t="s">
        <v>101</v>
      </c>
      <c r="X27" s="195">
        <v>0.6</v>
      </c>
      <c r="Y27" s="67" t="s">
        <v>84</v>
      </c>
      <c r="Z27" s="173" t="s">
        <v>697</v>
      </c>
      <c r="AA27" s="194" t="s">
        <v>311</v>
      </c>
      <c r="AB27" s="197">
        <v>3.0239999999999996E-2</v>
      </c>
      <c r="AC27" s="194" t="s">
        <v>101</v>
      </c>
      <c r="AD27" s="197">
        <v>0.6</v>
      </c>
      <c r="AE27" s="67" t="s">
        <v>84</v>
      </c>
      <c r="AF27" s="173" t="s">
        <v>698</v>
      </c>
      <c r="AG27" s="192" t="s">
        <v>349</v>
      </c>
      <c r="AH27" s="196" t="s">
        <v>964</v>
      </c>
      <c r="AI27" s="196" t="s">
        <v>965</v>
      </c>
      <c r="AJ27" s="196" t="s">
        <v>967</v>
      </c>
      <c r="AK27" s="196" t="s">
        <v>966</v>
      </c>
      <c r="AL27" s="198" t="s">
        <v>968</v>
      </c>
      <c r="AM27" s="198" t="s">
        <v>969</v>
      </c>
      <c r="AN27" s="173" t="s">
        <v>699</v>
      </c>
      <c r="AO27" s="173" t="s">
        <v>700</v>
      </c>
      <c r="AP27" s="173" t="s">
        <v>701</v>
      </c>
      <c r="AQ27" s="174">
        <v>43599</v>
      </c>
      <c r="AR27" s="175" t="s">
        <v>326</v>
      </c>
      <c r="AS27" s="176" t="s">
        <v>505</v>
      </c>
      <c r="AT27" s="177">
        <v>43767</v>
      </c>
      <c r="AU27" s="178" t="s">
        <v>373</v>
      </c>
      <c r="AV27" s="179" t="s">
        <v>515</v>
      </c>
      <c r="AW27" s="177">
        <v>43901</v>
      </c>
      <c r="AX27" s="175" t="s">
        <v>356</v>
      </c>
      <c r="AY27" s="176" t="s">
        <v>516</v>
      </c>
      <c r="AZ27" s="177">
        <v>44074</v>
      </c>
      <c r="BA27" s="178" t="s">
        <v>334</v>
      </c>
      <c r="BB27" s="179" t="s">
        <v>506</v>
      </c>
      <c r="BC27" s="177">
        <v>44169</v>
      </c>
      <c r="BD27" s="175" t="s">
        <v>369</v>
      </c>
      <c r="BE27" s="176" t="s">
        <v>517</v>
      </c>
      <c r="BF27" s="177">
        <v>44244</v>
      </c>
      <c r="BG27" s="178" t="s">
        <v>369</v>
      </c>
      <c r="BH27" s="179" t="s">
        <v>518</v>
      </c>
      <c r="BI27" s="177">
        <v>44249</v>
      </c>
      <c r="BJ27" s="175" t="s">
        <v>332</v>
      </c>
      <c r="BK27" s="176" t="s">
        <v>507</v>
      </c>
      <c r="BL27" s="177">
        <v>44419</v>
      </c>
      <c r="BM27" s="178" t="s">
        <v>334</v>
      </c>
      <c r="BN27" s="179" t="s">
        <v>508</v>
      </c>
      <c r="BO27" s="177">
        <v>44544</v>
      </c>
      <c r="BP27" s="175" t="s">
        <v>326</v>
      </c>
      <c r="BQ27" s="176" t="s">
        <v>509</v>
      </c>
      <c r="BR27" s="177">
        <v>44645</v>
      </c>
      <c r="BS27" s="178" t="s">
        <v>332</v>
      </c>
      <c r="BT27" s="179" t="s">
        <v>510</v>
      </c>
      <c r="BU27" s="177">
        <v>44897</v>
      </c>
      <c r="BV27" s="175" t="s">
        <v>355</v>
      </c>
      <c r="BW27" s="176" t="s">
        <v>702</v>
      </c>
      <c r="BX27" s="177">
        <v>45042</v>
      </c>
      <c r="BY27" s="175" t="s">
        <v>883</v>
      </c>
      <c r="BZ27" s="180" t="s">
        <v>884</v>
      </c>
      <c r="CA27" s="147">
        <f>COUNTBLANK(A27:BZ27)</f>
        <v>0</v>
      </c>
      <c r="CB27" s="51" t="s">
        <v>825</v>
      </c>
      <c r="CC27" s="51" t="s">
        <v>826</v>
      </c>
      <c r="CD27" s="51" t="s">
        <v>768</v>
      </c>
      <c r="CE27" s="51" t="s">
        <v>778</v>
      </c>
      <c r="CF27" s="51" t="s">
        <v>757</v>
      </c>
      <c r="CG27" s="51" t="s">
        <v>757</v>
      </c>
      <c r="CH27" s="51" t="s">
        <v>774</v>
      </c>
      <c r="CI27" s="51" t="s">
        <v>757</v>
      </c>
      <c r="CJ27" s="51" t="s">
        <v>778</v>
      </c>
      <c r="CK27" s="51"/>
      <c r="CL27" s="51" t="s">
        <v>778</v>
      </c>
      <c r="CM27" s="51" t="s">
        <v>785</v>
      </c>
      <c r="CN27" s="51" t="s">
        <v>778</v>
      </c>
      <c r="CO27" s="51" t="s">
        <v>778</v>
      </c>
      <c r="CP27" s="51" t="s">
        <v>778</v>
      </c>
      <c r="CQ27" s="51" t="s">
        <v>778</v>
      </c>
      <c r="CR27" s="51" t="s">
        <v>803</v>
      </c>
      <c r="CS27" s="51" t="s">
        <v>778</v>
      </c>
      <c r="CT27" s="51" t="s">
        <v>778</v>
      </c>
      <c r="CU27" s="51" t="s">
        <v>778</v>
      </c>
      <c r="CV27" s="51" t="s">
        <v>778</v>
      </c>
      <c r="CW27" s="51" t="s">
        <v>778</v>
      </c>
      <c r="CX27" s="51" t="s">
        <v>778</v>
      </c>
      <c r="CZ27" s="166" t="str">
        <f>J27</f>
        <v>Corrupción</v>
      </c>
      <c r="DA27" s="204" t="str">
        <f>I27</f>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v>
      </c>
      <c r="DB27" s="204"/>
      <c r="DC27" s="204"/>
      <c r="DD27" s="204"/>
      <c r="DE27" s="204"/>
      <c r="DF27" s="204"/>
      <c r="DG27" s="204"/>
      <c r="DH27" s="166" t="str">
        <f>Y27</f>
        <v>Moderado</v>
      </c>
      <c r="DI27" s="166" t="str">
        <f t="shared" ref="DI27:DI31" si="10">AE27</f>
        <v>Moderado</v>
      </c>
      <c r="DK27" s="160" t="e">
        <f>SUM(LEN(#REF!)-LEN(SUBSTITUTE(#REF!,"- Preventivo","")))/LEN("- Preventivo")</f>
        <v>#REF!</v>
      </c>
      <c r="DL27" s="160" t="e">
        <f>SUMIFS($DK$12:$DK$31,$A$12:$A$31,A27)</f>
        <v>#REF!</v>
      </c>
      <c r="DM27" s="160" t="e">
        <f>SUM(LEN(#REF!)-LEN(SUBSTITUTE(#REF!,"- Detectivo","")))/LEN("- Detectivo")</f>
        <v>#REF!</v>
      </c>
      <c r="DN27" s="160" t="e">
        <f>SUMIFS($DM$12:$DM$31,$A$12:$A$31,A27)</f>
        <v>#REF!</v>
      </c>
      <c r="DO27" s="160" t="e">
        <f>SUM(LEN(#REF!)-LEN(SUBSTITUTE(#REF!,"- Correctivo","")))/LEN("- Correctivo")</f>
        <v>#REF!</v>
      </c>
      <c r="DP27" s="160" t="e">
        <f>SUMIFS($DO$12:$DO$31,$A$12:$A$31,A27)</f>
        <v>#REF!</v>
      </c>
      <c r="DQ27" s="160" t="e">
        <f t="shared" si="1"/>
        <v>#REF!</v>
      </c>
      <c r="DR27" s="160" t="e">
        <f>SUMIFS($DQ$12:$DQ$31,$A$12:$A$31,A27)</f>
        <v>#REF!</v>
      </c>
      <c r="DS27" s="160" t="e">
        <f>SUM(LEN(#REF!)-LEN(SUBSTITUTE(#REF!,"- Documentado","")))/LEN("- Documentado")</f>
        <v>#REF!</v>
      </c>
      <c r="DT27" s="160" t="e">
        <f>SUM(LEN(#REF!)-LEN(SUBSTITUTE(#REF!,"- Documentado","")))/LEN("- Documentado")</f>
        <v>#REF!</v>
      </c>
      <c r="DU27" s="160" t="e">
        <f>SUMIFS($DS$12:$DS$31,$A$12:$A$31,A27)+SUMIFS($DT$12:$DT$31,$A$12:$A$31,A27)</f>
        <v>#REF!</v>
      </c>
      <c r="DV27" s="160" t="e">
        <f>SUM(LEN(#REF!)-LEN(SUBSTITUTE(#REF!,"- Continua","")))/LEN("- Continua")</f>
        <v>#REF!</v>
      </c>
      <c r="DW27" s="160" t="e">
        <f>SUM(LEN(#REF!)-LEN(SUBSTITUTE(#REF!,"- Continua","")))/LEN("- Continua")</f>
        <v>#REF!</v>
      </c>
      <c r="DX27" s="160" t="e">
        <f>SUMIFS($DV$12:$DV$31,$A$12:$A$31,A27)+SUMIFS($DW$12:$DW$31,$A$12:$A$31,A27)</f>
        <v>#REF!</v>
      </c>
      <c r="DY27" s="160" t="e">
        <f>SUM(LEN(#REF!)-LEN(SUBSTITUTE(#REF!,"- Con registro","")))/LEN("- Con registro")</f>
        <v>#REF!</v>
      </c>
      <c r="DZ27" s="160" t="e">
        <f>SUM(LEN(#REF!)-LEN(SUBSTITUTE(#REF!,"- Con registro","")))/LEN("- Con registro")</f>
        <v>#REF!</v>
      </c>
      <c r="EA27" s="160" t="e">
        <f>SUMIFS($DY$12:$DY$31,$A$12:$A$31,A27)+SUMIFS($DZ$12:$DZ$31,$A$12:$A$31,A27)</f>
        <v>#REF!</v>
      </c>
      <c r="EB27" s="165" t="e">
        <f t="shared" si="2"/>
        <v>#REF!</v>
      </c>
      <c r="EC27" s="165" t="e">
        <f t="shared" si="3"/>
        <v>#REF!</v>
      </c>
      <c r="ED27" s="165" t="e">
        <f t="shared" si="4"/>
        <v>#REF!</v>
      </c>
      <c r="EE27" s="200" t="e">
        <f t="shared" si="5"/>
        <v>#REF!</v>
      </c>
      <c r="EF27" s="200"/>
      <c r="EG27" s="200"/>
      <c r="EH27" s="200"/>
      <c r="EI27" s="200"/>
      <c r="EJ27" s="200"/>
      <c r="EK27" s="200"/>
      <c r="EL27" s="200"/>
      <c r="EM27" s="200"/>
      <c r="EN27" s="200"/>
      <c r="EP27" s="187">
        <f t="shared" si="6"/>
        <v>45042</v>
      </c>
      <c r="EQ27" s="188">
        <f t="shared" si="7"/>
        <v>45107</v>
      </c>
      <c r="ER27" s="160" t="str">
        <f t="shared" si="8"/>
        <v>Riesgos</v>
      </c>
      <c r="ES27" s="160" t="str">
        <f>IF(ER27="","",I27)</f>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v>
      </c>
      <c r="ET27" s="160" t="str">
        <f>IF(ES27="","",CONCATENATE("Ajuste en ",VLOOKUP(EP27,AQ27:BZ27,(MATCH(EP27,AQ27:BZ27,10)+1))," del Mapa de riesgos de ",A27))</f>
        <v>Ajuste en Establecimiento de controles
Evaluación de controles del Mapa de riesgos de Gestión Jurídica</v>
      </c>
      <c r="EU27" s="160" t="str">
        <f>IF(ET27="","",CONCATENATE("Solicitud de cambio realizada y aprobada por la ",L27," a través del Aplicativo DARUMA"))</f>
        <v>Solicitud de cambio realizada y aprobada por la Oficina Jurídica a través del Aplicativo DARUMA</v>
      </c>
    </row>
    <row r="28" spans="1:151" ht="399.95" customHeight="1" x14ac:dyDescent="0.2">
      <c r="A28" s="192" t="s">
        <v>703</v>
      </c>
      <c r="B28" s="192" t="s">
        <v>704</v>
      </c>
      <c r="C28" s="173" t="s">
        <v>705</v>
      </c>
      <c r="D28" s="192" t="s">
        <v>706</v>
      </c>
      <c r="E28" s="193" t="s">
        <v>38</v>
      </c>
      <c r="F28" s="173" t="s">
        <v>707</v>
      </c>
      <c r="G28" s="193">
        <v>179</v>
      </c>
      <c r="H28" s="193" t="s">
        <v>846</v>
      </c>
      <c r="I28" s="168" t="s">
        <v>456</v>
      </c>
      <c r="J28" s="192" t="s">
        <v>63</v>
      </c>
      <c r="K28" s="193" t="s">
        <v>343</v>
      </c>
      <c r="L28" s="173" t="s">
        <v>248</v>
      </c>
      <c r="M28" s="179" t="s">
        <v>457</v>
      </c>
      <c r="N28" s="173" t="s">
        <v>454</v>
      </c>
      <c r="O28" s="173" t="s">
        <v>708</v>
      </c>
      <c r="P28" s="173" t="s">
        <v>450</v>
      </c>
      <c r="Q28" s="173" t="s">
        <v>325</v>
      </c>
      <c r="R28" s="173" t="s">
        <v>458</v>
      </c>
      <c r="S28" s="173" t="s">
        <v>750</v>
      </c>
      <c r="T28" s="173" t="s">
        <v>346</v>
      </c>
      <c r="U28" s="194" t="s">
        <v>309</v>
      </c>
      <c r="V28" s="195">
        <v>0.4</v>
      </c>
      <c r="W28" s="194" t="s">
        <v>77</v>
      </c>
      <c r="X28" s="195">
        <v>0.8</v>
      </c>
      <c r="Y28" s="67" t="s">
        <v>270</v>
      </c>
      <c r="Z28" s="173" t="s">
        <v>459</v>
      </c>
      <c r="AA28" s="194" t="s">
        <v>311</v>
      </c>
      <c r="AB28" s="197">
        <v>0.11759999999999998</v>
      </c>
      <c r="AC28" s="194" t="s">
        <v>77</v>
      </c>
      <c r="AD28" s="197">
        <v>0.8</v>
      </c>
      <c r="AE28" s="67" t="s">
        <v>270</v>
      </c>
      <c r="AF28" s="173" t="s">
        <v>460</v>
      </c>
      <c r="AG28" s="192" t="s">
        <v>349</v>
      </c>
      <c r="AH28" s="196" t="s">
        <v>970</v>
      </c>
      <c r="AI28" s="196" t="s">
        <v>971</v>
      </c>
      <c r="AJ28" s="196" t="s">
        <v>972</v>
      </c>
      <c r="AK28" s="196" t="s">
        <v>973</v>
      </c>
      <c r="AL28" s="196" t="s">
        <v>941</v>
      </c>
      <c r="AM28" s="196" t="s">
        <v>931</v>
      </c>
      <c r="AN28" s="173" t="s">
        <v>709</v>
      </c>
      <c r="AO28" s="173" t="s">
        <v>710</v>
      </c>
      <c r="AP28" s="173" t="s">
        <v>711</v>
      </c>
      <c r="AQ28" s="174">
        <v>43496</v>
      </c>
      <c r="AR28" s="175" t="s">
        <v>326</v>
      </c>
      <c r="AS28" s="176" t="s">
        <v>461</v>
      </c>
      <c r="AT28" s="177">
        <v>43759</v>
      </c>
      <c r="AU28" s="178" t="s">
        <v>402</v>
      </c>
      <c r="AV28" s="179" t="s">
        <v>462</v>
      </c>
      <c r="AW28" s="177">
        <v>43909</v>
      </c>
      <c r="AX28" s="175" t="s">
        <v>393</v>
      </c>
      <c r="AY28" s="176" t="s">
        <v>463</v>
      </c>
      <c r="AZ28" s="177">
        <v>44074</v>
      </c>
      <c r="BA28" s="178" t="s">
        <v>337</v>
      </c>
      <c r="BB28" s="179" t="s">
        <v>464</v>
      </c>
      <c r="BC28" s="177">
        <v>44168</v>
      </c>
      <c r="BD28" s="175" t="s">
        <v>369</v>
      </c>
      <c r="BE28" s="176" t="s">
        <v>465</v>
      </c>
      <c r="BF28" s="177">
        <v>44249</v>
      </c>
      <c r="BG28" s="178" t="s">
        <v>355</v>
      </c>
      <c r="BH28" s="179" t="s">
        <v>466</v>
      </c>
      <c r="BI28" s="177">
        <v>44404</v>
      </c>
      <c r="BJ28" s="175" t="s">
        <v>354</v>
      </c>
      <c r="BK28" s="176" t="s">
        <v>467</v>
      </c>
      <c r="BL28" s="177">
        <v>44455</v>
      </c>
      <c r="BM28" s="178" t="s">
        <v>334</v>
      </c>
      <c r="BN28" s="179" t="s">
        <v>453</v>
      </c>
      <c r="BO28" s="177">
        <v>44540</v>
      </c>
      <c r="BP28" s="175" t="s">
        <v>326</v>
      </c>
      <c r="BQ28" s="176" t="s">
        <v>468</v>
      </c>
      <c r="BR28" s="177">
        <v>44897</v>
      </c>
      <c r="BS28" s="178" t="s">
        <v>355</v>
      </c>
      <c r="BT28" s="179" t="s">
        <v>712</v>
      </c>
      <c r="BU28" s="177" t="s">
        <v>340</v>
      </c>
      <c r="BV28" s="175" t="s">
        <v>341</v>
      </c>
      <c r="BW28" s="176" t="s">
        <v>340</v>
      </c>
      <c r="BX28" s="177" t="s">
        <v>340</v>
      </c>
      <c r="BY28" s="178" t="s">
        <v>341</v>
      </c>
      <c r="BZ28" s="180" t="s">
        <v>340</v>
      </c>
      <c r="CA28" s="147">
        <f>COUNTBLANK(A28:BZ28)</f>
        <v>4</v>
      </c>
      <c r="CB28" s="51" t="s">
        <v>811</v>
      </c>
      <c r="CC28" s="51" t="s">
        <v>812</v>
      </c>
      <c r="CD28" s="51" t="s">
        <v>769</v>
      </c>
      <c r="CE28" s="51" t="s">
        <v>778</v>
      </c>
      <c r="CF28" s="51" t="s">
        <v>757</v>
      </c>
      <c r="CG28" s="51" t="s">
        <v>757</v>
      </c>
      <c r="CH28" s="51" t="s">
        <v>774</v>
      </c>
      <c r="CI28" s="51" t="s">
        <v>757</v>
      </c>
      <c r="CJ28" s="51" t="s">
        <v>778</v>
      </c>
      <c r="CK28" s="51"/>
      <c r="CL28" s="51" t="s">
        <v>778</v>
      </c>
      <c r="CM28" s="51" t="s">
        <v>785</v>
      </c>
      <c r="CN28" s="51" t="s">
        <v>778</v>
      </c>
      <c r="CO28" s="51" t="s">
        <v>778</v>
      </c>
      <c r="CP28" s="51" t="s">
        <v>778</v>
      </c>
      <c r="CQ28" s="51" t="s">
        <v>778</v>
      </c>
      <c r="CR28" s="51" t="s">
        <v>804</v>
      </c>
      <c r="CS28" s="51" t="s">
        <v>778</v>
      </c>
      <c r="CT28" s="51" t="s">
        <v>778</v>
      </c>
      <c r="CU28" s="51" t="s">
        <v>778</v>
      </c>
      <c r="CV28" s="51" t="s">
        <v>778</v>
      </c>
      <c r="CW28" s="51" t="s">
        <v>778</v>
      </c>
      <c r="CX28" s="51" t="s">
        <v>778</v>
      </c>
      <c r="CZ28" s="166" t="str">
        <f>J28</f>
        <v>Corrupción</v>
      </c>
      <c r="DA28" s="204" t="str">
        <f>I28</f>
        <v>Posibilidad de afectación reputacional por pérdida de credibilidad y confianza en la Secretaría General, debido a realización de cobros indebidos durante la prestación del servicio en el canal presencial de la Red CADE dispuesto para el servicio a la ciudadanía</v>
      </c>
      <c r="DB28" s="204"/>
      <c r="DC28" s="204"/>
      <c r="DD28" s="204"/>
      <c r="DE28" s="204"/>
      <c r="DF28" s="204"/>
      <c r="DG28" s="204"/>
      <c r="DH28" s="166" t="str">
        <f>Y28</f>
        <v>Alto</v>
      </c>
      <c r="DI28" s="166" t="str">
        <f t="shared" si="10"/>
        <v>Alto</v>
      </c>
      <c r="DK28" s="160" t="e">
        <f>SUM(LEN(#REF!)-LEN(SUBSTITUTE(#REF!,"- Preventivo","")))/LEN("- Preventivo")</f>
        <v>#REF!</v>
      </c>
      <c r="DL28" s="160" t="e">
        <f>SUMIFS($DK$12:$DK$31,$A$12:$A$31,A28)</f>
        <v>#REF!</v>
      </c>
      <c r="DM28" s="160" t="e">
        <f>SUM(LEN(#REF!)-LEN(SUBSTITUTE(#REF!,"- Detectivo","")))/LEN("- Detectivo")</f>
        <v>#REF!</v>
      </c>
      <c r="DN28" s="160" t="e">
        <f>SUMIFS($DM$12:$DM$31,$A$12:$A$31,A28)</f>
        <v>#REF!</v>
      </c>
      <c r="DO28" s="160" t="e">
        <f>SUM(LEN(#REF!)-LEN(SUBSTITUTE(#REF!,"- Correctivo","")))/LEN("- Correctivo")</f>
        <v>#REF!</v>
      </c>
      <c r="DP28" s="160" t="e">
        <f>SUMIFS($DO$12:$DO$31,$A$12:$A$31,A28)</f>
        <v>#REF!</v>
      </c>
      <c r="DQ28" s="160" t="e">
        <f t="shared" ref="DQ28:DQ31" si="11">DK28+DM28+DO28</f>
        <v>#REF!</v>
      </c>
      <c r="DR28" s="160" t="e">
        <f>SUMIFS($DQ$12:$DQ$31,$A$12:$A$31,A28)</f>
        <v>#REF!</v>
      </c>
      <c r="DS28" s="160" t="e">
        <f>SUM(LEN(#REF!)-LEN(SUBSTITUTE(#REF!,"- Documentado","")))/LEN("- Documentado")</f>
        <v>#REF!</v>
      </c>
      <c r="DT28" s="160" t="e">
        <f>SUM(LEN(#REF!)-LEN(SUBSTITUTE(#REF!,"- Documentado","")))/LEN("- Documentado")</f>
        <v>#REF!</v>
      </c>
      <c r="DU28" s="160" t="e">
        <f>SUMIFS($DS$12:$DS$31,$A$12:$A$31,A28)+SUMIFS($DT$12:$DT$31,$A$12:$A$31,A28)</f>
        <v>#REF!</v>
      </c>
      <c r="DV28" s="160" t="e">
        <f>SUM(LEN(#REF!)-LEN(SUBSTITUTE(#REF!,"- Continua","")))/LEN("- Continua")</f>
        <v>#REF!</v>
      </c>
      <c r="DW28" s="160" t="e">
        <f>SUM(LEN(#REF!)-LEN(SUBSTITUTE(#REF!,"- Continua","")))/LEN("- Continua")</f>
        <v>#REF!</v>
      </c>
      <c r="DX28" s="160" t="e">
        <f>SUMIFS($DV$12:$DV$31,$A$12:$A$31,A28)+SUMIFS($DW$12:$DW$31,$A$12:$A$31,A28)</f>
        <v>#REF!</v>
      </c>
      <c r="DY28" s="160" t="e">
        <f>SUM(LEN(#REF!)-LEN(SUBSTITUTE(#REF!,"- Con registro","")))/LEN("- Con registro")</f>
        <v>#REF!</v>
      </c>
      <c r="DZ28" s="160" t="e">
        <f>SUM(LEN(#REF!)-LEN(SUBSTITUTE(#REF!,"- Con registro","")))/LEN("- Con registro")</f>
        <v>#REF!</v>
      </c>
      <c r="EA28" s="160" t="e">
        <f>SUMIFS($DY$12:$DY$31,$A$12:$A$31,A28)+SUMIFS($DZ$12:$DZ$31,$A$12:$A$31,A28)</f>
        <v>#REF!</v>
      </c>
      <c r="EB28" s="165" t="e">
        <f t="shared" ref="EB28:EB31" si="12">CONCATENATE("El proceso estableció ",DR28," controles frente a los riesgos identificados, de los cuales:
")</f>
        <v>#REF!</v>
      </c>
      <c r="EC28" s="165" t="e">
        <f t="shared" ref="EC28:EC31" si="13">CONCATENATE("- ",DL28," son preventivos, ",DN28," detectivos y ",DP28," correctivos.
")</f>
        <v>#REF!</v>
      </c>
      <c r="ED28" s="165" t="e">
        <f t="shared" ref="ED28:ED31" si="14">CONCATENATE("- ",DU28," están documentados, ",DX28," se aplican continuamente de acuerdo con la periodicidad establecida y en ",EA28," se deja registro de la aplicación.")</f>
        <v>#REF!</v>
      </c>
      <c r="EE28" s="200" t="e">
        <f t="shared" ref="EE28:EE31" si="15">CONCATENATE(EB28,EC28,ED28)</f>
        <v>#REF!</v>
      </c>
      <c r="EF28" s="200"/>
      <c r="EG28" s="200"/>
      <c r="EH28" s="200"/>
      <c r="EI28" s="200"/>
      <c r="EJ28" s="200"/>
      <c r="EK28" s="200"/>
      <c r="EL28" s="200"/>
      <c r="EM28" s="200"/>
      <c r="EN28" s="200"/>
      <c r="EP28" s="187" t="str">
        <f t="shared" ref="EP28:EP31" si="16">IF(AQ28&gt;=$EP$1,AQ28,IF(AT28&gt;=$EP$1,AT28,IF(AW28&gt;=$EP$1,AW28,IF(AZ28&gt;=$EP$1,AZ28,IF(BC28&gt;=$EP$1,BC28,IF(BF28&gt;=$EP$1,BF28,IF(BI28&gt;=$EP$1,BI28,IF(BL28&gt;=$EP$1,BL28,IF(BO28&gt;=$EP$1,BO28,IF(BR28&gt;=$EP$1,BR28,IF(BU28&gt;=$EP$1,BU28,IF(BX28&gt;=$EP$1,BX28,""))))))))))))</f>
        <v/>
      </c>
      <c r="EQ28" s="188" t="str">
        <f t="shared" ref="EQ28:EQ31" si="17">IF(EP28="","",$B$6)</f>
        <v/>
      </c>
      <c r="ER28" s="160" t="str">
        <f t="shared" ref="ER28:ER32" si="18">IF(EQ28="","","Riesgos")</f>
        <v/>
      </c>
      <c r="ES28" s="160" t="str">
        <f>IF(ER28="","",I28)</f>
        <v/>
      </c>
      <c r="ET28" s="160" t="str">
        <f>IF(ES28="","",CONCATENATE("Ajuste en ",VLOOKUP(EP28,AQ28:BZ28,(MATCH(EP28,AQ28:BZ28,10)+1))," del Mapa de riesgos de ",A28))</f>
        <v/>
      </c>
      <c r="EU28" s="160" t="str">
        <f>IF(ET28="","",CONCATENATE("Solicitud de cambio realizada y aprobada por la ",L28," a través del Aplicativo DARUMA"))</f>
        <v/>
      </c>
    </row>
    <row r="29" spans="1:151" ht="399.95" customHeight="1" x14ac:dyDescent="0.2">
      <c r="A29" s="192" t="s">
        <v>703</v>
      </c>
      <c r="B29" s="192" t="s">
        <v>704</v>
      </c>
      <c r="C29" s="173" t="s">
        <v>705</v>
      </c>
      <c r="D29" s="192" t="s">
        <v>706</v>
      </c>
      <c r="E29" s="193" t="s">
        <v>38</v>
      </c>
      <c r="F29" s="173" t="s">
        <v>713</v>
      </c>
      <c r="G29" s="193">
        <v>180</v>
      </c>
      <c r="H29" s="193" t="s">
        <v>847</v>
      </c>
      <c r="I29" s="168" t="s">
        <v>469</v>
      </c>
      <c r="J29" s="192" t="s">
        <v>63</v>
      </c>
      <c r="K29" s="193" t="s">
        <v>324</v>
      </c>
      <c r="L29" s="173" t="s">
        <v>248</v>
      </c>
      <c r="M29" s="179" t="s">
        <v>452</v>
      </c>
      <c r="N29" s="173" t="s">
        <v>454</v>
      </c>
      <c r="O29" s="173" t="s">
        <v>470</v>
      </c>
      <c r="P29" s="173" t="s">
        <v>450</v>
      </c>
      <c r="Q29" s="173" t="s">
        <v>325</v>
      </c>
      <c r="R29" s="173" t="s">
        <v>420</v>
      </c>
      <c r="S29" s="173" t="s">
        <v>750</v>
      </c>
      <c r="T29" s="173" t="s">
        <v>346</v>
      </c>
      <c r="U29" s="194" t="s">
        <v>311</v>
      </c>
      <c r="V29" s="195">
        <v>0.2</v>
      </c>
      <c r="W29" s="194" t="s">
        <v>101</v>
      </c>
      <c r="X29" s="195">
        <v>0.6</v>
      </c>
      <c r="Y29" s="67" t="s">
        <v>84</v>
      </c>
      <c r="Z29" s="173" t="s">
        <v>471</v>
      </c>
      <c r="AA29" s="194" t="s">
        <v>311</v>
      </c>
      <c r="AB29" s="197">
        <v>8.3999999999999991E-2</v>
      </c>
      <c r="AC29" s="194" t="s">
        <v>101</v>
      </c>
      <c r="AD29" s="197">
        <v>0.6</v>
      </c>
      <c r="AE29" s="67" t="s">
        <v>84</v>
      </c>
      <c r="AF29" s="173" t="s">
        <v>472</v>
      </c>
      <c r="AG29" s="192" t="s">
        <v>349</v>
      </c>
      <c r="AH29" s="196" t="s">
        <v>974</v>
      </c>
      <c r="AI29" s="196" t="s">
        <v>975</v>
      </c>
      <c r="AJ29" s="196" t="s">
        <v>976</v>
      </c>
      <c r="AK29" s="196" t="s">
        <v>977</v>
      </c>
      <c r="AL29" s="196" t="s">
        <v>941</v>
      </c>
      <c r="AM29" s="196" t="s">
        <v>978</v>
      </c>
      <c r="AN29" s="173" t="s">
        <v>714</v>
      </c>
      <c r="AO29" s="173" t="s">
        <v>715</v>
      </c>
      <c r="AP29" s="173" t="s">
        <v>716</v>
      </c>
      <c r="AQ29" s="174">
        <v>43496</v>
      </c>
      <c r="AR29" s="175" t="s">
        <v>326</v>
      </c>
      <c r="AS29" s="176" t="s">
        <v>451</v>
      </c>
      <c r="AT29" s="177">
        <v>43593</v>
      </c>
      <c r="AU29" s="178" t="s">
        <v>326</v>
      </c>
      <c r="AV29" s="179" t="s">
        <v>473</v>
      </c>
      <c r="AW29" s="177">
        <v>43759</v>
      </c>
      <c r="AX29" s="175" t="s">
        <v>354</v>
      </c>
      <c r="AY29" s="176" t="s">
        <v>474</v>
      </c>
      <c r="AZ29" s="177">
        <v>43909</v>
      </c>
      <c r="BA29" s="178" t="s">
        <v>475</v>
      </c>
      <c r="BB29" s="179" t="s">
        <v>476</v>
      </c>
      <c r="BC29" s="177">
        <v>44074</v>
      </c>
      <c r="BD29" s="175" t="s">
        <v>337</v>
      </c>
      <c r="BE29" s="176" t="s">
        <v>477</v>
      </c>
      <c r="BF29" s="177">
        <v>44168</v>
      </c>
      <c r="BG29" s="178" t="s">
        <v>354</v>
      </c>
      <c r="BH29" s="179" t="s">
        <v>478</v>
      </c>
      <c r="BI29" s="177">
        <v>44249</v>
      </c>
      <c r="BJ29" s="175" t="s">
        <v>356</v>
      </c>
      <c r="BK29" s="176" t="s">
        <v>455</v>
      </c>
      <c r="BL29" s="177">
        <v>44540</v>
      </c>
      <c r="BM29" s="178" t="s">
        <v>326</v>
      </c>
      <c r="BN29" s="179" t="s">
        <v>479</v>
      </c>
      <c r="BO29" s="177">
        <v>44897</v>
      </c>
      <c r="BP29" s="175" t="s">
        <v>355</v>
      </c>
      <c r="BQ29" s="176" t="s">
        <v>717</v>
      </c>
      <c r="BR29" s="177">
        <v>45037</v>
      </c>
      <c r="BS29" s="175" t="s">
        <v>885</v>
      </c>
      <c r="BT29" s="176" t="s">
        <v>886</v>
      </c>
      <c r="BU29" s="177" t="s">
        <v>340</v>
      </c>
      <c r="BV29" s="175" t="s">
        <v>341</v>
      </c>
      <c r="BW29" s="176" t="s">
        <v>340</v>
      </c>
      <c r="BX29" s="177" t="s">
        <v>340</v>
      </c>
      <c r="BY29" s="178" t="s">
        <v>341</v>
      </c>
      <c r="BZ29" s="180" t="s">
        <v>340</v>
      </c>
      <c r="CA29" s="147">
        <f>COUNTBLANK(A29:BZ29)</f>
        <v>4</v>
      </c>
      <c r="CB29" s="51" t="s">
        <v>811</v>
      </c>
      <c r="CC29" s="51" t="s">
        <v>812</v>
      </c>
      <c r="CD29" s="51" t="s">
        <v>769</v>
      </c>
      <c r="CE29" s="51" t="s">
        <v>778</v>
      </c>
      <c r="CF29" s="51" t="s">
        <v>757</v>
      </c>
      <c r="CG29" s="51" t="s">
        <v>757</v>
      </c>
      <c r="CH29" s="51" t="s">
        <v>774</v>
      </c>
      <c r="CI29" s="51" t="s">
        <v>757</v>
      </c>
      <c r="CJ29" s="51" t="s">
        <v>778</v>
      </c>
      <c r="CK29" s="51"/>
      <c r="CL29" s="51" t="s">
        <v>778</v>
      </c>
      <c r="CM29" s="51" t="s">
        <v>785</v>
      </c>
      <c r="CN29" s="51" t="s">
        <v>778</v>
      </c>
      <c r="CO29" s="51" t="s">
        <v>778</v>
      </c>
      <c r="CP29" s="51" t="s">
        <v>778</v>
      </c>
      <c r="CQ29" s="51" t="s">
        <v>778</v>
      </c>
      <c r="CR29" s="51" t="s">
        <v>805</v>
      </c>
      <c r="CS29" s="51" t="s">
        <v>778</v>
      </c>
      <c r="CT29" s="51" t="s">
        <v>778</v>
      </c>
      <c r="CU29" s="51" t="s">
        <v>778</v>
      </c>
      <c r="CV29" s="51" t="s">
        <v>778</v>
      </c>
      <c r="CW29" s="51" t="s">
        <v>778</v>
      </c>
      <c r="CX29" s="51" t="s">
        <v>778</v>
      </c>
      <c r="CZ29" s="166" t="str">
        <f>J29</f>
        <v>Corrupción</v>
      </c>
      <c r="DA29" s="204" t="str">
        <f>I29</f>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DB29" s="204"/>
      <c r="DC29" s="204"/>
      <c r="DD29" s="204"/>
      <c r="DE29" s="204"/>
      <c r="DF29" s="204"/>
      <c r="DG29" s="204"/>
      <c r="DH29" s="166" t="str">
        <f>Y29</f>
        <v>Moderado</v>
      </c>
      <c r="DI29" s="166" t="str">
        <f t="shared" si="10"/>
        <v>Moderado</v>
      </c>
      <c r="DK29" s="160" t="e">
        <f>SUM(LEN(#REF!)-LEN(SUBSTITUTE(#REF!,"- Preventivo","")))/LEN("- Preventivo")</f>
        <v>#REF!</v>
      </c>
      <c r="DL29" s="160" t="e">
        <f>SUMIFS($DK$12:$DK$31,$A$12:$A$31,A29)</f>
        <v>#REF!</v>
      </c>
      <c r="DM29" s="160" t="e">
        <f>SUM(LEN(#REF!)-LEN(SUBSTITUTE(#REF!,"- Detectivo","")))/LEN("- Detectivo")</f>
        <v>#REF!</v>
      </c>
      <c r="DN29" s="160" t="e">
        <f>SUMIFS($DM$12:$DM$31,$A$12:$A$31,A29)</f>
        <v>#REF!</v>
      </c>
      <c r="DO29" s="160" t="e">
        <f>SUM(LEN(#REF!)-LEN(SUBSTITUTE(#REF!,"- Correctivo","")))/LEN("- Correctivo")</f>
        <v>#REF!</v>
      </c>
      <c r="DP29" s="160" t="e">
        <f>SUMIFS($DO$12:$DO$31,$A$12:$A$31,A29)</f>
        <v>#REF!</v>
      </c>
      <c r="DQ29" s="160" t="e">
        <f t="shared" si="11"/>
        <v>#REF!</v>
      </c>
      <c r="DR29" s="160" t="e">
        <f>SUMIFS($DQ$12:$DQ$31,$A$12:$A$31,A29)</f>
        <v>#REF!</v>
      </c>
      <c r="DS29" s="160" t="e">
        <f>SUM(LEN(#REF!)-LEN(SUBSTITUTE(#REF!,"- Documentado","")))/LEN("- Documentado")</f>
        <v>#REF!</v>
      </c>
      <c r="DT29" s="160" t="e">
        <f>SUM(LEN(#REF!)-LEN(SUBSTITUTE(#REF!,"- Documentado","")))/LEN("- Documentado")</f>
        <v>#REF!</v>
      </c>
      <c r="DU29" s="160" t="e">
        <f>SUMIFS($DS$12:$DS$31,$A$12:$A$31,A29)+SUMIFS($DT$12:$DT$31,$A$12:$A$31,A29)</f>
        <v>#REF!</v>
      </c>
      <c r="DV29" s="160" t="e">
        <f>SUM(LEN(#REF!)-LEN(SUBSTITUTE(#REF!,"- Continua","")))/LEN("- Continua")</f>
        <v>#REF!</v>
      </c>
      <c r="DW29" s="160" t="e">
        <f>SUM(LEN(#REF!)-LEN(SUBSTITUTE(#REF!,"- Continua","")))/LEN("- Continua")</f>
        <v>#REF!</v>
      </c>
      <c r="DX29" s="160" t="e">
        <f>SUMIFS($DV$12:$DV$31,$A$12:$A$31,A29)+SUMIFS($DW$12:$DW$31,$A$12:$A$31,A29)</f>
        <v>#REF!</v>
      </c>
      <c r="DY29" s="160" t="e">
        <f>SUM(LEN(#REF!)-LEN(SUBSTITUTE(#REF!,"- Con registro","")))/LEN("- Con registro")</f>
        <v>#REF!</v>
      </c>
      <c r="DZ29" s="160" t="e">
        <f>SUM(LEN(#REF!)-LEN(SUBSTITUTE(#REF!,"- Con registro","")))/LEN("- Con registro")</f>
        <v>#REF!</v>
      </c>
      <c r="EA29" s="160" t="e">
        <f>SUMIFS($DY$12:$DY$31,$A$12:$A$31,A29)+SUMIFS($DZ$12:$DZ$31,$A$12:$A$31,A29)</f>
        <v>#REF!</v>
      </c>
      <c r="EB29" s="165" t="e">
        <f t="shared" si="12"/>
        <v>#REF!</v>
      </c>
      <c r="EC29" s="165" t="e">
        <f t="shared" si="13"/>
        <v>#REF!</v>
      </c>
      <c r="ED29" s="165" t="e">
        <f t="shared" si="14"/>
        <v>#REF!</v>
      </c>
      <c r="EE29" s="200" t="e">
        <f t="shared" si="15"/>
        <v>#REF!</v>
      </c>
      <c r="EF29" s="200"/>
      <c r="EG29" s="200"/>
      <c r="EH29" s="200"/>
      <c r="EI29" s="200"/>
      <c r="EJ29" s="200"/>
      <c r="EK29" s="200"/>
      <c r="EL29" s="200"/>
      <c r="EM29" s="200"/>
      <c r="EN29" s="200"/>
      <c r="EP29" s="187">
        <f t="shared" si="16"/>
        <v>45037</v>
      </c>
      <c r="EQ29" s="188">
        <f t="shared" si="17"/>
        <v>45107</v>
      </c>
      <c r="ER29" s="160" t="str">
        <f t="shared" si="18"/>
        <v>Riesgos</v>
      </c>
      <c r="ES29" s="160" t="str">
        <f>IF(ER29="","",I29)</f>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ET29" s="160" t="str">
        <f>IF(ES29="","",CONCATENATE("Ajuste en ",VLOOKUP(EP29,AQ29:BZ29,(MATCH(EP29,AQ29:BZ29,10)+1))," del Mapa de riesgos de ",A29))</f>
        <v>Ajuste en 
Establecimiento de controles
 del Mapa de riesgos de Gobierno Abierto y Relacionamiento con la Ciudadanía</v>
      </c>
      <c r="EU29" s="160" t="str">
        <f>IF(ET29="","",CONCATENATE("Solicitud de cambio realizada y aprobada por la ",L29," a través del Aplicativo DARUMA"))</f>
        <v>Solicitud de cambio realizada y aprobada por la Subsecretaría de Servicio a la Ciudadanía a través del Aplicativo DARUMA</v>
      </c>
    </row>
    <row r="30" spans="1:151" ht="399.95" customHeight="1" x14ac:dyDescent="0.2">
      <c r="A30" s="192" t="s">
        <v>703</v>
      </c>
      <c r="B30" s="192" t="s">
        <v>704</v>
      </c>
      <c r="C30" s="173" t="s">
        <v>705</v>
      </c>
      <c r="D30" s="192" t="s">
        <v>706</v>
      </c>
      <c r="E30" s="193" t="s">
        <v>38</v>
      </c>
      <c r="F30" s="173" t="s">
        <v>719</v>
      </c>
      <c r="G30" s="193">
        <v>181</v>
      </c>
      <c r="H30" s="193" t="s">
        <v>848</v>
      </c>
      <c r="I30" s="168" t="s">
        <v>342</v>
      </c>
      <c r="J30" s="192" t="s">
        <v>63</v>
      </c>
      <c r="K30" s="193" t="s">
        <v>343</v>
      </c>
      <c r="L30" s="173" t="s">
        <v>754</v>
      </c>
      <c r="M30" s="179" t="s">
        <v>452</v>
      </c>
      <c r="N30" s="173" t="s">
        <v>454</v>
      </c>
      <c r="O30" s="173" t="s">
        <v>720</v>
      </c>
      <c r="P30" s="173" t="s">
        <v>450</v>
      </c>
      <c r="Q30" s="173" t="s">
        <v>325</v>
      </c>
      <c r="R30" s="173" t="s">
        <v>345</v>
      </c>
      <c r="S30" s="173" t="s">
        <v>750</v>
      </c>
      <c r="T30" s="173" t="s">
        <v>346</v>
      </c>
      <c r="U30" s="194" t="s">
        <v>311</v>
      </c>
      <c r="V30" s="195">
        <v>0.2</v>
      </c>
      <c r="W30" s="194" t="s">
        <v>51</v>
      </c>
      <c r="X30" s="195">
        <v>1</v>
      </c>
      <c r="Y30" s="67" t="s">
        <v>271</v>
      </c>
      <c r="Z30" s="173" t="s">
        <v>347</v>
      </c>
      <c r="AA30" s="194" t="s">
        <v>311</v>
      </c>
      <c r="AB30" s="197">
        <v>5.04E-2</v>
      </c>
      <c r="AC30" s="194" t="s">
        <v>51</v>
      </c>
      <c r="AD30" s="197">
        <v>1</v>
      </c>
      <c r="AE30" s="67" t="s">
        <v>271</v>
      </c>
      <c r="AF30" s="173" t="s">
        <v>348</v>
      </c>
      <c r="AG30" s="192" t="s">
        <v>349</v>
      </c>
      <c r="AH30" s="196" t="s">
        <v>1015</v>
      </c>
      <c r="AI30" s="196" t="s">
        <v>979</v>
      </c>
      <c r="AJ30" s="196" t="s">
        <v>980</v>
      </c>
      <c r="AK30" s="196" t="s">
        <v>981</v>
      </c>
      <c r="AL30" s="196" t="s">
        <v>982</v>
      </c>
      <c r="AM30" s="196" t="s">
        <v>931</v>
      </c>
      <c r="AN30" s="173" t="s">
        <v>721</v>
      </c>
      <c r="AO30" s="173" t="s">
        <v>722</v>
      </c>
      <c r="AP30" s="173" t="s">
        <v>723</v>
      </c>
      <c r="AQ30" s="174">
        <v>43350</v>
      </c>
      <c r="AR30" s="175" t="s">
        <v>326</v>
      </c>
      <c r="AS30" s="176" t="s">
        <v>327</v>
      </c>
      <c r="AT30" s="177">
        <v>43593</v>
      </c>
      <c r="AU30" s="178" t="s">
        <v>328</v>
      </c>
      <c r="AV30" s="179" t="s">
        <v>329</v>
      </c>
      <c r="AW30" s="177">
        <v>43755</v>
      </c>
      <c r="AX30" s="175" t="s">
        <v>330</v>
      </c>
      <c r="AY30" s="176" t="s">
        <v>331</v>
      </c>
      <c r="AZ30" s="177">
        <v>43896</v>
      </c>
      <c r="BA30" s="178" t="s">
        <v>332</v>
      </c>
      <c r="BB30" s="179" t="s">
        <v>333</v>
      </c>
      <c r="BC30" s="177">
        <v>44056</v>
      </c>
      <c r="BD30" s="175" t="s">
        <v>334</v>
      </c>
      <c r="BE30" s="176" t="s">
        <v>335</v>
      </c>
      <c r="BF30" s="177">
        <v>44168</v>
      </c>
      <c r="BG30" s="178" t="s">
        <v>330</v>
      </c>
      <c r="BH30" s="179" t="s">
        <v>336</v>
      </c>
      <c r="BI30" s="177">
        <v>44249</v>
      </c>
      <c r="BJ30" s="175" t="s">
        <v>337</v>
      </c>
      <c r="BK30" s="176" t="s">
        <v>718</v>
      </c>
      <c r="BL30" s="177">
        <v>44335</v>
      </c>
      <c r="BM30" s="178" t="s">
        <v>334</v>
      </c>
      <c r="BN30" s="179" t="s">
        <v>338</v>
      </c>
      <c r="BO30" s="177">
        <v>44530</v>
      </c>
      <c r="BP30" s="175" t="s">
        <v>326</v>
      </c>
      <c r="BQ30" s="176" t="s">
        <v>339</v>
      </c>
      <c r="BR30" s="177">
        <v>44690</v>
      </c>
      <c r="BS30" s="178" t="s">
        <v>334</v>
      </c>
      <c r="BT30" s="179" t="s">
        <v>610</v>
      </c>
      <c r="BU30" s="177">
        <v>44897</v>
      </c>
      <c r="BV30" s="175" t="s">
        <v>355</v>
      </c>
      <c r="BW30" s="176" t="s">
        <v>724</v>
      </c>
      <c r="BX30" s="177" t="s">
        <v>340</v>
      </c>
      <c r="BY30" s="178" t="s">
        <v>341</v>
      </c>
      <c r="BZ30" s="180" t="s">
        <v>340</v>
      </c>
      <c r="CA30" s="147">
        <f>COUNTBLANK(A30:BZ30)</f>
        <v>2</v>
      </c>
      <c r="CB30" s="51" t="s">
        <v>829</v>
      </c>
      <c r="CC30" s="51" t="s">
        <v>813</v>
      </c>
      <c r="CD30" s="51" t="s">
        <v>769</v>
      </c>
      <c r="CE30" s="51" t="s">
        <v>760</v>
      </c>
      <c r="CF30" s="51" t="s">
        <v>757</v>
      </c>
      <c r="CG30" s="51" t="s">
        <v>757</v>
      </c>
      <c r="CH30" s="51" t="s">
        <v>774</v>
      </c>
      <c r="CI30" s="51" t="s">
        <v>757</v>
      </c>
      <c r="CJ30" s="51" t="s">
        <v>778</v>
      </c>
      <c r="CK30" s="51"/>
      <c r="CL30" s="51" t="s">
        <v>778</v>
      </c>
      <c r="CM30" s="51" t="s">
        <v>785</v>
      </c>
      <c r="CN30" s="51" t="s">
        <v>778</v>
      </c>
      <c r="CO30" s="51" t="s">
        <v>778</v>
      </c>
      <c r="CP30" s="51" t="s">
        <v>778</v>
      </c>
      <c r="CQ30" s="51" t="s">
        <v>778</v>
      </c>
      <c r="CR30" s="51" t="s">
        <v>805</v>
      </c>
      <c r="CS30" s="51" t="s">
        <v>778</v>
      </c>
      <c r="CT30" s="51" t="s">
        <v>778</v>
      </c>
      <c r="CU30" s="51" t="s">
        <v>778</v>
      </c>
      <c r="CV30" s="51" t="s">
        <v>778</v>
      </c>
      <c r="CW30" s="51" t="s">
        <v>778</v>
      </c>
      <c r="CX30" s="51" t="s">
        <v>778</v>
      </c>
      <c r="CZ30" s="166" t="str">
        <f>J30</f>
        <v>Corrupción</v>
      </c>
      <c r="DA30" s="204" t="str">
        <f>I30</f>
        <v>Posibilidad de afectación económica (o presupuestal) por sanción de un ente de control o ente regulador, debido a decisiones ajustadas a intereses propios o de terceros en la ejecución de Proyectos en materia TIC y Transformación digital, para obtener dádivas o beneficios</v>
      </c>
      <c r="DB30" s="204"/>
      <c r="DC30" s="204"/>
      <c r="DD30" s="204"/>
      <c r="DE30" s="204"/>
      <c r="DF30" s="204"/>
      <c r="DG30" s="204"/>
      <c r="DH30" s="166" t="str">
        <f>Y30</f>
        <v>Extremo</v>
      </c>
      <c r="DI30" s="166" t="str">
        <f t="shared" si="10"/>
        <v>Extremo</v>
      </c>
      <c r="DK30" s="160" t="e">
        <f>SUM(LEN(#REF!)-LEN(SUBSTITUTE(#REF!,"- Preventivo","")))/LEN("- Preventivo")</f>
        <v>#REF!</v>
      </c>
      <c r="DL30" s="160" t="e">
        <f>SUMIFS($DK$12:$DK$31,$A$12:$A$31,A30)</f>
        <v>#REF!</v>
      </c>
      <c r="DM30" s="160" t="e">
        <f>SUM(LEN(#REF!)-LEN(SUBSTITUTE(#REF!,"- Detectivo","")))/LEN("- Detectivo")</f>
        <v>#REF!</v>
      </c>
      <c r="DN30" s="160" t="e">
        <f>SUMIFS($DM$12:$DM$31,$A$12:$A$31,A30)</f>
        <v>#REF!</v>
      </c>
      <c r="DO30" s="160" t="e">
        <f>SUM(LEN(#REF!)-LEN(SUBSTITUTE(#REF!,"- Correctivo","")))/LEN("- Correctivo")</f>
        <v>#REF!</v>
      </c>
      <c r="DP30" s="160" t="e">
        <f>SUMIFS($DO$12:$DO$31,$A$12:$A$31,A30)</f>
        <v>#REF!</v>
      </c>
      <c r="DQ30" s="160" t="e">
        <f t="shared" si="11"/>
        <v>#REF!</v>
      </c>
      <c r="DR30" s="160" t="e">
        <f>SUMIFS($DQ$12:$DQ$31,$A$12:$A$31,A30)</f>
        <v>#REF!</v>
      </c>
      <c r="DS30" s="160" t="e">
        <f>SUM(LEN(#REF!)-LEN(SUBSTITUTE(#REF!,"- Documentado","")))/LEN("- Documentado")</f>
        <v>#REF!</v>
      </c>
      <c r="DT30" s="160" t="e">
        <f>SUM(LEN(#REF!)-LEN(SUBSTITUTE(#REF!,"- Documentado","")))/LEN("- Documentado")</f>
        <v>#REF!</v>
      </c>
      <c r="DU30" s="160" t="e">
        <f>SUMIFS($DS$12:$DS$31,$A$12:$A$31,A30)+SUMIFS($DT$12:$DT$31,$A$12:$A$31,A30)</f>
        <v>#REF!</v>
      </c>
      <c r="DV30" s="160" t="e">
        <f>SUM(LEN(#REF!)-LEN(SUBSTITUTE(#REF!,"- Continua","")))/LEN("- Continua")</f>
        <v>#REF!</v>
      </c>
      <c r="DW30" s="160" t="e">
        <f>SUM(LEN(#REF!)-LEN(SUBSTITUTE(#REF!,"- Continua","")))/LEN("- Continua")</f>
        <v>#REF!</v>
      </c>
      <c r="DX30" s="160" t="e">
        <f>SUMIFS($DV$12:$DV$31,$A$12:$A$31,A30)+SUMIFS($DW$12:$DW$31,$A$12:$A$31,A30)</f>
        <v>#REF!</v>
      </c>
      <c r="DY30" s="160" t="e">
        <f>SUM(LEN(#REF!)-LEN(SUBSTITUTE(#REF!,"- Con registro","")))/LEN("- Con registro")</f>
        <v>#REF!</v>
      </c>
      <c r="DZ30" s="160" t="e">
        <f>SUM(LEN(#REF!)-LEN(SUBSTITUTE(#REF!,"- Con registro","")))/LEN("- Con registro")</f>
        <v>#REF!</v>
      </c>
      <c r="EA30" s="160" t="e">
        <f>SUMIFS($DY$12:$DY$31,$A$12:$A$31,A30)+SUMIFS($DZ$12:$DZ$31,$A$12:$A$31,A30)</f>
        <v>#REF!</v>
      </c>
      <c r="EB30" s="165" t="e">
        <f t="shared" si="12"/>
        <v>#REF!</v>
      </c>
      <c r="EC30" s="165" t="e">
        <f t="shared" si="13"/>
        <v>#REF!</v>
      </c>
      <c r="ED30" s="165" t="e">
        <f t="shared" si="14"/>
        <v>#REF!</v>
      </c>
      <c r="EE30" s="200" t="e">
        <f t="shared" si="15"/>
        <v>#REF!</v>
      </c>
      <c r="EF30" s="200"/>
      <c r="EG30" s="200"/>
      <c r="EH30" s="200"/>
      <c r="EI30" s="200"/>
      <c r="EJ30" s="200"/>
      <c r="EK30" s="200"/>
      <c r="EL30" s="200"/>
      <c r="EM30" s="200"/>
      <c r="EN30" s="200"/>
      <c r="EP30" s="187" t="str">
        <f t="shared" si="16"/>
        <v/>
      </c>
      <c r="EQ30" s="188" t="str">
        <f t="shared" si="17"/>
        <v/>
      </c>
      <c r="ER30" s="160" t="str">
        <f t="shared" si="18"/>
        <v/>
      </c>
      <c r="ES30" s="160" t="str">
        <f>IF(ER30="","",I30)</f>
        <v/>
      </c>
      <c r="ET30" s="160" t="str">
        <f>IF(ES30="","",CONCATENATE("Ajuste en ",VLOOKUP(EP30,AQ30:BZ30,(MATCH(EP30,AQ30:BZ30,10)+1))," del Mapa de riesgos de ",A30))</f>
        <v/>
      </c>
      <c r="EU30" s="160" t="str">
        <f>IF(ET30="","",CONCATENATE("Solicitud de cambio realizada y aprobada por la ",L30," a través del Aplicativo DARUMA"))</f>
        <v/>
      </c>
    </row>
    <row r="31" spans="1:151" ht="399.95" customHeight="1" x14ac:dyDescent="0.2">
      <c r="A31" s="192" t="s">
        <v>725</v>
      </c>
      <c r="B31" s="192" t="s">
        <v>726</v>
      </c>
      <c r="C31" s="173" t="s">
        <v>727</v>
      </c>
      <c r="D31" s="192" t="s">
        <v>728</v>
      </c>
      <c r="E31" s="193" t="s">
        <v>38</v>
      </c>
      <c r="F31" s="173" t="s">
        <v>729</v>
      </c>
      <c r="G31" s="193">
        <v>197</v>
      </c>
      <c r="H31" s="193" t="s">
        <v>849</v>
      </c>
      <c r="I31" s="168" t="s">
        <v>591</v>
      </c>
      <c r="J31" s="192" t="s">
        <v>63</v>
      </c>
      <c r="K31" s="193" t="s">
        <v>343</v>
      </c>
      <c r="L31" s="173" t="s">
        <v>753</v>
      </c>
      <c r="M31" s="179" t="s">
        <v>592</v>
      </c>
      <c r="N31" s="173" t="s">
        <v>593</v>
      </c>
      <c r="O31" s="173" t="s">
        <v>594</v>
      </c>
      <c r="P31" s="173" t="s">
        <v>588</v>
      </c>
      <c r="Q31" s="173" t="s">
        <v>325</v>
      </c>
      <c r="R31" s="173" t="s">
        <v>345</v>
      </c>
      <c r="S31" s="173" t="s">
        <v>751</v>
      </c>
      <c r="T31" s="173" t="s">
        <v>589</v>
      </c>
      <c r="U31" s="194" t="s">
        <v>311</v>
      </c>
      <c r="V31" s="195">
        <v>0.2</v>
      </c>
      <c r="W31" s="194" t="s">
        <v>77</v>
      </c>
      <c r="X31" s="195">
        <v>0.8</v>
      </c>
      <c r="Y31" s="67" t="s">
        <v>270</v>
      </c>
      <c r="Z31" s="173" t="s">
        <v>389</v>
      </c>
      <c r="AA31" s="194" t="s">
        <v>311</v>
      </c>
      <c r="AB31" s="197">
        <v>2.4695999999999999E-2</v>
      </c>
      <c r="AC31" s="194" t="s">
        <v>77</v>
      </c>
      <c r="AD31" s="197">
        <v>0.8</v>
      </c>
      <c r="AE31" s="67" t="s">
        <v>270</v>
      </c>
      <c r="AF31" s="173" t="s">
        <v>390</v>
      </c>
      <c r="AG31" s="192" t="s">
        <v>349</v>
      </c>
      <c r="AH31" s="196" t="s">
        <v>1016</v>
      </c>
      <c r="AI31" s="196" t="s">
        <v>983</v>
      </c>
      <c r="AJ31" s="196" t="s">
        <v>984</v>
      </c>
      <c r="AK31" s="196" t="s">
        <v>985</v>
      </c>
      <c r="AL31" s="196" t="s">
        <v>928</v>
      </c>
      <c r="AM31" s="196" t="s">
        <v>986</v>
      </c>
      <c r="AN31" s="173" t="s">
        <v>730</v>
      </c>
      <c r="AO31" s="173" t="s">
        <v>731</v>
      </c>
      <c r="AP31" s="173" t="s">
        <v>732</v>
      </c>
      <c r="AQ31" s="174">
        <v>43496</v>
      </c>
      <c r="AR31" s="175" t="s">
        <v>326</v>
      </c>
      <c r="AS31" s="176" t="s">
        <v>505</v>
      </c>
      <c r="AT31" s="177">
        <v>43599</v>
      </c>
      <c r="AU31" s="178" t="s">
        <v>326</v>
      </c>
      <c r="AV31" s="179" t="s">
        <v>595</v>
      </c>
      <c r="AW31" s="177">
        <v>43759</v>
      </c>
      <c r="AX31" s="175" t="s">
        <v>403</v>
      </c>
      <c r="AY31" s="176" t="s">
        <v>596</v>
      </c>
      <c r="AZ31" s="177">
        <v>43896</v>
      </c>
      <c r="BA31" s="178" t="s">
        <v>402</v>
      </c>
      <c r="BB31" s="179" t="s">
        <v>597</v>
      </c>
      <c r="BC31" s="177">
        <v>44075</v>
      </c>
      <c r="BD31" s="175" t="s">
        <v>334</v>
      </c>
      <c r="BE31" s="176" t="s">
        <v>590</v>
      </c>
      <c r="BF31" s="177">
        <v>44168</v>
      </c>
      <c r="BG31" s="178" t="s">
        <v>369</v>
      </c>
      <c r="BH31" s="179" t="s">
        <v>517</v>
      </c>
      <c r="BI31" s="177">
        <v>44246</v>
      </c>
      <c r="BJ31" s="175" t="s">
        <v>562</v>
      </c>
      <c r="BK31" s="176" t="s">
        <v>598</v>
      </c>
      <c r="BL31" s="177">
        <v>44545</v>
      </c>
      <c r="BM31" s="178" t="s">
        <v>326</v>
      </c>
      <c r="BN31" s="179" t="s">
        <v>599</v>
      </c>
      <c r="BO31" s="177">
        <v>44904</v>
      </c>
      <c r="BP31" s="175" t="s">
        <v>355</v>
      </c>
      <c r="BQ31" s="176" t="s">
        <v>733</v>
      </c>
      <c r="BR31" s="177" t="s">
        <v>340</v>
      </c>
      <c r="BS31" s="178" t="s">
        <v>341</v>
      </c>
      <c r="BT31" s="179" t="s">
        <v>340</v>
      </c>
      <c r="BU31" s="177" t="s">
        <v>340</v>
      </c>
      <c r="BV31" s="175" t="s">
        <v>341</v>
      </c>
      <c r="BW31" s="176" t="s">
        <v>340</v>
      </c>
      <c r="BX31" s="177" t="s">
        <v>340</v>
      </c>
      <c r="BY31" s="178" t="s">
        <v>341</v>
      </c>
      <c r="BZ31" s="180" t="s">
        <v>340</v>
      </c>
      <c r="CA31" s="147">
        <f>COUNTBLANK(A31:BZ31)</f>
        <v>6</v>
      </c>
      <c r="CB31" s="51" t="s">
        <v>823</v>
      </c>
      <c r="CC31" s="51" t="s">
        <v>824</v>
      </c>
      <c r="CD31" s="51" t="s">
        <v>770</v>
      </c>
      <c r="CE31" s="51" t="s">
        <v>760</v>
      </c>
      <c r="CF31" s="51" t="s">
        <v>757</v>
      </c>
      <c r="CG31" s="51" t="s">
        <v>757</v>
      </c>
      <c r="CH31" s="51" t="s">
        <v>774</v>
      </c>
      <c r="CI31" s="51" t="s">
        <v>757</v>
      </c>
      <c r="CJ31" s="51" t="s">
        <v>778</v>
      </c>
      <c r="CK31" s="51"/>
      <c r="CL31" s="51" t="s">
        <v>778</v>
      </c>
      <c r="CM31" s="51" t="s">
        <v>785</v>
      </c>
      <c r="CN31" s="51" t="s">
        <v>778</v>
      </c>
      <c r="CO31" s="51" t="s">
        <v>778</v>
      </c>
      <c r="CP31" s="51" t="s">
        <v>778</v>
      </c>
      <c r="CQ31" s="51" t="s">
        <v>778</v>
      </c>
      <c r="CR31" s="51" t="s">
        <v>806</v>
      </c>
      <c r="CS31" s="51" t="s">
        <v>778</v>
      </c>
      <c r="CT31" s="51" t="s">
        <v>778</v>
      </c>
      <c r="CU31" s="51" t="s">
        <v>778</v>
      </c>
      <c r="CV31" s="51" t="s">
        <v>778</v>
      </c>
      <c r="CW31" s="51" t="s">
        <v>778</v>
      </c>
      <c r="CX31" s="51" t="s">
        <v>778</v>
      </c>
      <c r="CZ31" s="166" t="str">
        <f>J31</f>
        <v>Corrupción</v>
      </c>
      <c r="DA31" s="204" t="str">
        <f>I31</f>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DB31" s="204"/>
      <c r="DC31" s="204"/>
      <c r="DD31" s="204"/>
      <c r="DE31" s="204"/>
      <c r="DF31" s="204"/>
      <c r="DG31" s="204"/>
      <c r="DH31" s="166" t="str">
        <f>Y31</f>
        <v>Alto</v>
      </c>
      <c r="DI31" s="166" t="str">
        <f t="shared" si="10"/>
        <v>Alto</v>
      </c>
      <c r="DK31" s="160" t="e">
        <f>SUM(LEN(#REF!)-LEN(SUBSTITUTE(#REF!,"- Preventivo","")))/LEN("- Preventivo")</f>
        <v>#REF!</v>
      </c>
      <c r="DL31" s="160" t="e">
        <f>SUMIFS($DK$12:$DK$31,$A$12:$A$31,A31)</f>
        <v>#REF!</v>
      </c>
      <c r="DM31" s="160" t="e">
        <f>SUM(LEN(#REF!)-LEN(SUBSTITUTE(#REF!,"- Detectivo","")))/LEN("- Detectivo")</f>
        <v>#REF!</v>
      </c>
      <c r="DN31" s="160" t="e">
        <f>SUMIFS($DM$12:$DM$31,$A$12:$A$31,A31)</f>
        <v>#REF!</v>
      </c>
      <c r="DO31" s="160" t="e">
        <f>SUM(LEN(#REF!)-LEN(SUBSTITUTE(#REF!,"- Correctivo","")))/LEN("- Correctivo")</f>
        <v>#REF!</v>
      </c>
      <c r="DP31" s="160" t="e">
        <f>SUMIFS($DO$12:$DO$31,$A$12:$A$31,A31)</f>
        <v>#REF!</v>
      </c>
      <c r="DQ31" s="160" t="e">
        <f t="shared" si="11"/>
        <v>#REF!</v>
      </c>
      <c r="DR31" s="160" t="e">
        <f>SUMIFS($DQ$12:$DQ$31,$A$12:$A$31,A31)</f>
        <v>#REF!</v>
      </c>
      <c r="DS31" s="160" t="e">
        <f>SUM(LEN(#REF!)-LEN(SUBSTITUTE(#REF!,"- Documentado","")))/LEN("- Documentado")</f>
        <v>#REF!</v>
      </c>
      <c r="DT31" s="160" t="e">
        <f>SUM(LEN(#REF!)-LEN(SUBSTITUTE(#REF!,"- Documentado","")))/LEN("- Documentado")</f>
        <v>#REF!</v>
      </c>
      <c r="DU31" s="160" t="e">
        <f>SUMIFS($DS$12:$DS$31,$A$12:$A$31,A31)+SUMIFS($DT$12:$DT$31,$A$12:$A$31,A31)</f>
        <v>#REF!</v>
      </c>
      <c r="DV31" s="160" t="e">
        <f>SUM(LEN(#REF!)-LEN(SUBSTITUTE(#REF!,"- Continua","")))/LEN("- Continua")</f>
        <v>#REF!</v>
      </c>
      <c r="DW31" s="160" t="e">
        <f>SUM(LEN(#REF!)-LEN(SUBSTITUTE(#REF!,"- Continua","")))/LEN("- Continua")</f>
        <v>#REF!</v>
      </c>
      <c r="DX31" s="160" t="e">
        <f>SUMIFS($DV$12:$DV$31,$A$12:$A$31,A31)+SUMIFS($DW$12:$DW$31,$A$12:$A$31,A31)</f>
        <v>#REF!</v>
      </c>
      <c r="DY31" s="160" t="e">
        <f>SUM(LEN(#REF!)-LEN(SUBSTITUTE(#REF!,"- Con registro","")))/LEN("- Con registro")</f>
        <v>#REF!</v>
      </c>
      <c r="DZ31" s="160" t="e">
        <f>SUM(LEN(#REF!)-LEN(SUBSTITUTE(#REF!,"- Con registro","")))/LEN("- Con registro")</f>
        <v>#REF!</v>
      </c>
      <c r="EA31" s="160" t="e">
        <f>SUMIFS($DY$12:$DY$31,$A$12:$A$31,A31)+SUMIFS($DZ$12:$DZ$31,$A$12:$A$31,A31)</f>
        <v>#REF!</v>
      </c>
      <c r="EB31" s="165" t="e">
        <f t="shared" si="12"/>
        <v>#REF!</v>
      </c>
      <c r="EC31" s="165" t="e">
        <f t="shared" si="13"/>
        <v>#REF!</v>
      </c>
      <c r="ED31" s="165" t="e">
        <f t="shared" si="14"/>
        <v>#REF!</v>
      </c>
      <c r="EE31" s="200" t="e">
        <f t="shared" si="15"/>
        <v>#REF!</v>
      </c>
      <c r="EF31" s="200"/>
      <c r="EG31" s="200"/>
      <c r="EH31" s="200"/>
      <c r="EI31" s="200"/>
      <c r="EJ31" s="200"/>
      <c r="EK31" s="200"/>
      <c r="EL31" s="200"/>
      <c r="EM31" s="200"/>
      <c r="EN31" s="200"/>
      <c r="EP31" s="187" t="str">
        <f t="shared" si="16"/>
        <v/>
      </c>
      <c r="EQ31" s="188" t="str">
        <f t="shared" si="17"/>
        <v/>
      </c>
      <c r="ER31" s="160" t="str">
        <f t="shared" si="18"/>
        <v/>
      </c>
      <c r="ES31" s="160" t="str">
        <f>IF(ER31="","",I31)</f>
        <v/>
      </c>
      <c r="ET31" s="160" t="str">
        <f>IF(ES31="","",CONCATENATE("Ajuste en ",VLOOKUP(EP31,AQ31:BZ31,(MATCH(EP31,AQ31:BZ31,10)+1))," del Mapa de riesgos de ",A31))</f>
        <v/>
      </c>
      <c r="EU31" s="160" t="str">
        <f>IF(ET31="","",CONCATENATE("Solicitud de cambio realizada y aprobada por la ",L31," a través del Aplicativo DARUMA"))</f>
        <v/>
      </c>
    </row>
    <row r="32" spans="1:151" ht="140.25" x14ac:dyDescent="0.2">
      <c r="DA32" s="201"/>
      <c r="DB32" s="201"/>
      <c r="DC32" s="201"/>
      <c r="DD32" s="201"/>
      <c r="DE32" s="201"/>
      <c r="DF32" s="201"/>
      <c r="DG32" s="201"/>
      <c r="EE32" s="201"/>
      <c r="EF32" s="201"/>
      <c r="EG32" s="201"/>
      <c r="EH32" s="201"/>
      <c r="EI32" s="201"/>
      <c r="EJ32" s="201"/>
      <c r="EK32" s="201"/>
      <c r="EL32" s="201"/>
      <c r="EM32" s="201"/>
      <c r="EN32" s="201"/>
      <c r="EP32" s="187">
        <v>45082</v>
      </c>
      <c r="EQ32" s="188">
        <v>45107</v>
      </c>
      <c r="ER32" s="160" t="str">
        <f t="shared" si="18"/>
        <v>Riesgos</v>
      </c>
      <c r="ES32" s="160" t="s">
        <v>1006</v>
      </c>
      <c r="ET32" s="160" t="s">
        <v>1007</v>
      </c>
      <c r="EU32" s="160" t="s">
        <v>1008</v>
      </c>
    </row>
    <row r="33" spans="105:144" x14ac:dyDescent="0.2">
      <c r="DA33" s="201"/>
      <c r="DB33" s="201"/>
      <c r="DC33" s="201"/>
      <c r="DD33" s="201"/>
      <c r="DE33" s="201"/>
      <c r="DF33" s="201"/>
      <c r="DG33" s="201"/>
      <c r="EE33" s="201"/>
      <c r="EF33" s="201"/>
      <c r="EG33" s="201"/>
      <c r="EH33" s="201"/>
      <c r="EI33" s="201"/>
      <c r="EJ33" s="201"/>
      <c r="EK33" s="201"/>
      <c r="EL33" s="201"/>
      <c r="EM33" s="201"/>
      <c r="EN33" s="201"/>
    </row>
    <row r="34" spans="105:144" x14ac:dyDescent="0.2">
      <c r="DA34" s="201"/>
      <c r="DB34" s="201"/>
      <c r="DC34" s="201"/>
      <c r="DD34" s="201"/>
      <c r="DE34" s="201"/>
      <c r="DF34" s="201"/>
      <c r="DG34" s="201"/>
      <c r="EE34" s="201"/>
      <c r="EF34" s="201"/>
      <c r="EG34" s="201"/>
      <c r="EH34" s="201"/>
      <c r="EI34" s="201"/>
      <c r="EJ34" s="201"/>
      <c r="EK34" s="201"/>
      <c r="EL34" s="201"/>
      <c r="EM34" s="201"/>
      <c r="EN34" s="201"/>
    </row>
    <row r="35" spans="105:144" x14ac:dyDescent="0.2">
      <c r="DA35" s="201"/>
      <c r="DB35" s="201"/>
      <c r="DC35" s="201"/>
      <c r="DD35" s="201"/>
      <c r="DE35" s="201"/>
      <c r="DF35" s="201"/>
      <c r="DG35" s="201"/>
      <c r="EE35" s="201"/>
      <c r="EF35" s="201"/>
      <c r="EG35" s="201"/>
      <c r="EH35" s="201"/>
      <c r="EI35" s="201"/>
      <c r="EJ35" s="201"/>
      <c r="EK35" s="201"/>
      <c r="EL35" s="201"/>
      <c r="EM35" s="201"/>
      <c r="EN35" s="201"/>
    </row>
  </sheetData>
  <sheetProtection formatColumns="0" formatRows="0" autoFilter="0"/>
  <autoFilter ref="A11:EU31" xr:uid="{00000000-0001-0000-0300-000000000000}">
    <filterColumn colId="104" showButton="0"/>
    <filterColumn colId="105" showButton="0"/>
    <filterColumn colId="106" showButton="0"/>
    <filterColumn colId="107" showButton="0"/>
    <filterColumn colId="108" showButton="0"/>
    <filterColumn colId="109"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autoFilter>
  <mergeCells count="76">
    <mergeCell ref="A1:AE1"/>
    <mergeCell ref="M9:O10"/>
    <mergeCell ref="P9:T10"/>
    <mergeCell ref="U9:V9"/>
    <mergeCell ref="W9:Z10"/>
    <mergeCell ref="AA9:AF10"/>
    <mergeCell ref="A2:AE4"/>
    <mergeCell ref="A5:AE5"/>
    <mergeCell ref="U6:AF7"/>
    <mergeCell ref="EP2:EP4"/>
    <mergeCell ref="EQ2:EQ4"/>
    <mergeCell ref="ES2:ES4"/>
    <mergeCell ref="AG9:AP9"/>
    <mergeCell ref="AQ9:BZ10"/>
    <mergeCell ref="AH10:AM10"/>
    <mergeCell ref="CV10:CW10"/>
    <mergeCell ref="AN10:AP10"/>
    <mergeCell ref="CN10:CO10"/>
    <mergeCell ref="CP10:CQ10"/>
    <mergeCell ref="CL10:CM10"/>
    <mergeCell ref="CG10:CH10"/>
    <mergeCell ref="CD10:CE10"/>
    <mergeCell ref="CI10:CK10"/>
    <mergeCell ref="CR10:CS10"/>
    <mergeCell ref="CT10:CU10"/>
    <mergeCell ref="DA14:DG14"/>
    <mergeCell ref="DA15:DG15"/>
    <mergeCell ref="DA13:DG13"/>
    <mergeCell ref="DA11:DG11"/>
    <mergeCell ref="DA12:DG12"/>
    <mergeCell ref="DA16:DG16"/>
    <mergeCell ref="DA17:DG17"/>
    <mergeCell ref="DA23:DG23"/>
    <mergeCell ref="DA24:DG24"/>
    <mergeCell ref="DA25:DG25"/>
    <mergeCell ref="DA18:DG18"/>
    <mergeCell ref="DA34:DG34"/>
    <mergeCell ref="DA27:DG27"/>
    <mergeCell ref="DA28:DG28"/>
    <mergeCell ref="DA29:DG29"/>
    <mergeCell ref="DA19:DG19"/>
    <mergeCell ref="DA20:DG20"/>
    <mergeCell ref="DA21:DG21"/>
    <mergeCell ref="DA22:DG22"/>
    <mergeCell ref="DA26:DG26"/>
    <mergeCell ref="DA30:DG30"/>
    <mergeCell ref="DA31:DG31"/>
    <mergeCell ref="DA32:DG32"/>
    <mergeCell ref="DA33:DG33"/>
    <mergeCell ref="EE30:EN30"/>
    <mergeCell ref="EE31:EN31"/>
    <mergeCell ref="EE32:EN32"/>
    <mergeCell ref="EE33:EN33"/>
    <mergeCell ref="EE27:EN27"/>
    <mergeCell ref="DK10:DR10"/>
    <mergeCell ref="EB11:EN11"/>
    <mergeCell ref="EE12:EN12"/>
    <mergeCell ref="EE17:EN17"/>
    <mergeCell ref="EE18:EN18"/>
    <mergeCell ref="EE16:EN16"/>
    <mergeCell ref="EE28:EN28"/>
    <mergeCell ref="EE34:EN34"/>
    <mergeCell ref="EE35:EN35"/>
    <mergeCell ref="DA35:DG35"/>
    <mergeCell ref="EE13:EN13"/>
    <mergeCell ref="EE14:EN14"/>
    <mergeCell ref="EE15:EN15"/>
    <mergeCell ref="EE19:EN19"/>
    <mergeCell ref="EE20:EN20"/>
    <mergeCell ref="EE21:EN21"/>
    <mergeCell ref="EE22:EN22"/>
    <mergeCell ref="EE23:EN23"/>
    <mergeCell ref="EE24:EN24"/>
    <mergeCell ref="EE25:EN25"/>
    <mergeCell ref="EE26:EN26"/>
    <mergeCell ref="EE29:EN29"/>
  </mergeCells>
  <conditionalFormatting sqref="Y12:Y31">
    <cfRule type="cellIs" dxfId="21" priority="593" operator="equal">
      <formula>"Bajo"</formula>
    </cfRule>
    <cfRule type="cellIs" dxfId="20" priority="594" operator="equal">
      <formula>"Alto"</formula>
    </cfRule>
    <cfRule type="cellIs" dxfId="19" priority="595" operator="equal">
      <formula>"Extremo"</formula>
    </cfRule>
    <cfRule type="cellIs" dxfId="18" priority="596" operator="equal">
      <formula>"Moderado"</formula>
    </cfRule>
  </conditionalFormatting>
  <conditionalFormatting sqref="AE12:AE31">
    <cfRule type="cellIs" dxfId="17" priority="589" operator="equal">
      <formula>"Alto"</formula>
    </cfRule>
    <cfRule type="cellIs" dxfId="16" priority="590" operator="equal">
      <formula>"Moderado"</formula>
    </cfRule>
    <cfRule type="cellIs" dxfId="15" priority="591" operator="equal">
      <formula>"Extremo"</formula>
    </cfRule>
    <cfRule type="cellIs" dxfId="14" priority="592"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5</oddFooter>
  </headerFooter>
  <colBreaks count="2" manualBreakCount="2">
    <brk id="33" max="121" man="1"/>
    <brk id="75"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'\Users\Cesar Arcos\Desktop\Alcaldía Bogotá\Metodología riesgos Alcaldía\Instrumento\Formatos\2021\Nuevos\[2210111-FT-471 Mapa de riesgos del proceso o proyecto de inversión V6.xlsx]Datos'!#REF!</xm:f>
            <x14:dxf>
              <fill>
                <patternFill>
                  <bgColor rgb="FFFF0000"/>
                </patternFill>
              </fill>
            </x14:dxf>
          </x14:cfRule>
          <xm:sqref>Y28:Y31 AE28:AE31 Y12:Y26 AE12:AE26</xm:sqref>
        </x14:conditionalFormatting>
        <x14:conditionalFormatting xmlns:xm="http://schemas.microsoft.com/office/excel/2006/main">
          <x14:cfRule type="cellIs" priority="181" operator="equal" id="{66F524E9-866A-4934-A375-C3A6538F367D}">
            <xm:f>'\Users\Cesar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82" operator="equal" id="{CB6F43A8-3254-46CE-B338-5F3D56C65129}">
            <xm:f>'\Users\Cesar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83" operator="equal" id="{CD7F8AF4-6BA9-467A-AEA5-CCDC273BE20F}">
            <xm:f>'\Users\Cesar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84" operator="equal" id="{2A838B35-6FBC-42C6-A501-759A1C6A3079}">
            <xm:f>'\Users\Cesar Arcos\Desktop\Alcaldía Bogotá\Metodología riesgos Alcaldía\Instrumento\Formatos\2021\Nuevos\[2210111-FT-471 Mapa de riesgos del proceso o proyecto de inversión V6.xlsx]Datos'!#REF!</xm:f>
            <x14:dxf>
              <fill>
                <patternFill>
                  <bgColor rgb="FFFF0000"/>
                </patternFill>
              </fill>
            </x14:dxf>
          </x14:cfRule>
          <xm:sqref>AE27 Y27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B2:E17"/>
  <sheetViews>
    <sheetView showGridLines="0" workbookViewId="0"/>
  </sheetViews>
  <sheetFormatPr baseColWidth="10" defaultColWidth="11.42578125" defaultRowHeight="15" x14ac:dyDescent="0.25"/>
  <cols>
    <col min="1" max="1" width="11.42578125" style="69"/>
    <col min="2" max="2" width="37.5703125" style="69" customWidth="1"/>
    <col min="3" max="3" width="48.7109375" style="69" customWidth="1"/>
    <col min="4" max="4" width="12.7109375" style="69" customWidth="1"/>
    <col min="5" max="16384" width="11.42578125" style="69"/>
  </cols>
  <sheetData>
    <row r="2" spans="2:5" x14ac:dyDescent="0.25">
      <c r="B2" s="111" t="s">
        <v>266</v>
      </c>
      <c r="C2" s="111" t="s">
        <v>235</v>
      </c>
      <c r="D2" s="111" t="s">
        <v>263</v>
      </c>
      <c r="E2" s="111" t="s">
        <v>267</v>
      </c>
    </row>
    <row r="3" spans="2:5" ht="15" customHeight="1" x14ac:dyDescent="0.25">
      <c r="B3" s="112" t="s">
        <v>63</v>
      </c>
      <c r="C3" s="107" t="s">
        <v>315</v>
      </c>
      <c r="D3" s="99">
        <v>13</v>
      </c>
      <c r="E3" s="113">
        <f>D3/$D$5</f>
        <v>0.65</v>
      </c>
    </row>
    <row r="4" spans="2:5" ht="15" customHeight="1" x14ac:dyDescent="0.25">
      <c r="B4" s="107"/>
      <c r="C4" s="107" t="s">
        <v>316</v>
      </c>
      <c r="D4" s="99">
        <v>7</v>
      </c>
      <c r="E4" s="113">
        <f>D4/$D$5</f>
        <v>0.35</v>
      </c>
    </row>
    <row r="5" spans="2:5" ht="15" customHeight="1" x14ac:dyDescent="0.25">
      <c r="B5" s="110" t="s">
        <v>265</v>
      </c>
      <c r="C5" s="108"/>
      <c r="D5" s="100">
        <f>SUM(D3:D4)</f>
        <v>20</v>
      </c>
      <c r="E5" s="114">
        <f>SUM(E3:E4)</f>
        <v>1</v>
      </c>
    </row>
    <row r="6" spans="2:5" x14ac:dyDescent="0.25">
      <c r="B6" s="107"/>
      <c r="C6" s="107"/>
      <c r="D6" s="107"/>
      <c r="E6" s="107"/>
    </row>
    <row r="7" spans="2:5" x14ac:dyDescent="0.25">
      <c r="B7" s="107"/>
      <c r="C7" s="107"/>
      <c r="D7" s="107"/>
      <c r="E7" s="107"/>
    </row>
    <row r="8" spans="2:5" x14ac:dyDescent="0.25">
      <c r="B8" s="107"/>
      <c r="C8" s="107"/>
      <c r="D8" s="107"/>
      <c r="E8" s="107"/>
    </row>
    <row r="9" spans="2:5" x14ac:dyDescent="0.25">
      <c r="B9" s="107"/>
      <c r="C9" s="107"/>
      <c r="D9" s="107"/>
      <c r="E9" s="107"/>
    </row>
    <row r="10" spans="2:5" x14ac:dyDescent="0.25">
      <c r="B10" s="107"/>
      <c r="C10" s="107"/>
      <c r="D10" s="107"/>
      <c r="E10" s="107"/>
    </row>
    <row r="11" spans="2:5" x14ac:dyDescent="0.25">
      <c r="B11" s="107"/>
      <c r="C11" s="107"/>
      <c r="D11" s="107"/>
      <c r="E11" s="107"/>
    </row>
    <row r="12" spans="2:5" x14ac:dyDescent="0.25">
      <c r="B12" s="107"/>
      <c r="C12" s="107"/>
      <c r="D12" s="107"/>
      <c r="E12" s="107"/>
    </row>
    <row r="13" spans="2:5" x14ac:dyDescent="0.25">
      <c r="B13" s="107"/>
      <c r="C13" s="107"/>
      <c r="D13" s="107"/>
    </row>
    <row r="14" spans="2:5" x14ac:dyDescent="0.25">
      <c r="B14" s="107"/>
      <c r="C14" s="107"/>
      <c r="D14" s="107"/>
    </row>
    <row r="15" spans="2:5" x14ac:dyDescent="0.25">
      <c r="B15" s="107"/>
      <c r="C15" s="107"/>
      <c r="D15" s="107"/>
    </row>
    <row r="16" spans="2:5" x14ac:dyDescent="0.25">
      <c r="B16" s="107"/>
      <c r="C16" s="107"/>
      <c r="D16" s="107"/>
    </row>
    <row r="17" spans="2:4" x14ac:dyDescent="0.25">
      <c r="B17" s="107"/>
      <c r="C17" s="107"/>
      <c r="D17" s="10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C000"/>
  </sheetPr>
  <dimension ref="A4:E139"/>
  <sheetViews>
    <sheetView showGridLines="0" zoomScale="110" zoomScaleNormal="110" workbookViewId="0"/>
  </sheetViews>
  <sheetFormatPr baseColWidth="10" defaultColWidth="87.140625" defaultRowHeight="15" x14ac:dyDescent="0.25"/>
  <cols>
    <col min="1" max="1" width="78.7109375" style="68" bestFit="1" customWidth="1"/>
    <col min="2" max="2" width="14" style="68" bestFit="1" customWidth="1"/>
    <col min="3" max="3" width="7.7109375" style="68" bestFit="1" customWidth="1"/>
    <col min="4" max="4" width="9.28515625" style="68" bestFit="1" customWidth="1"/>
    <col min="5" max="5" width="12.5703125" style="68" bestFit="1" customWidth="1"/>
    <col min="6" max="9" width="45.7109375" style="68" customWidth="1"/>
    <col min="10" max="16384" width="87.140625" style="68"/>
  </cols>
  <sheetData>
    <row r="4" spans="1:5" ht="30" x14ac:dyDescent="0.25">
      <c r="A4" s="150" t="s">
        <v>276</v>
      </c>
      <c r="B4" s="158" t="s">
        <v>890</v>
      </c>
      <c r="C4" s="159"/>
      <c r="D4"/>
      <c r="E4"/>
    </row>
    <row r="5" spans="1:5" ht="30" x14ac:dyDescent="0.25">
      <c r="A5" s="169" t="s">
        <v>284</v>
      </c>
      <c r="B5" s="182" t="s">
        <v>63</v>
      </c>
      <c r="C5" s="183" t="s">
        <v>243</v>
      </c>
      <c r="D5"/>
      <c r="E5"/>
    </row>
    <row r="6" spans="1:5" x14ac:dyDescent="0.25">
      <c r="A6" s="157" t="s">
        <v>272</v>
      </c>
      <c r="B6" s="154">
        <v>1</v>
      </c>
      <c r="C6" s="152">
        <v>1</v>
      </c>
      <c r="D6"/>
      <c r="E6"/>
    </row>
    <row r="7" spans="1:5" x14ac:dyDescent="0.25">
      <c r="A7" s="157" t="s">
        <v>273</v>
      </c>
      <c r="B7" s="154">
        <v>1</v>
      </c>
      <c r="C7" s="152">
        <v>1</v>
      </c>
      <c r="D7"/>
      <c r="E7"/>
    </row>
    <row r="8" spans="1:5" x14ac:dyDescent="0.25">
      <c r="A8" s="157" t="s">
        <v>190</v>
      </c>
      <c r="B8" s="154">
        <v>2</v>
      </c>
      <c r="C8" s="152">
        <v>2</v>
      </c>
      <c r="D8"/>
      <c r="E8"/>
    </row>
    <row r="9" spans="1:5" x14ac:dyDescent="0.25">
      <c r="A9" s="157" t="s">
        <v>274</v>
      </c>
      <c r="B9" s="154">
        <v>2</v>
      </c>
      <c r="C9" s="152">
        <v>2</v>
      </c>
      <c r="D9"/>
      <c r="E9"/>
    </row>
    <row r="10" spans="1:5" x14ac:dyDescent="0.25">
      <c r="A10" s="157" t="s">
        <v>275</v>
      </c>
      <c r="B10" s="154">
        <v>1</v>
      </c>
      <c r="C10" s="152">
        <v>1</v>
      </c>
      <c r="D10"/>
      <c r="E10"/>
    </row>
    <row r="11" spans="1:5" x14ac:dyDescent="0.25">
      <c r="A11" s="157" t="s">
        <v>624</v>
      </c>
      <c r="B11" s="154">
        <v>2</v>
      </c>
      <c r="C11" s="152">
        <v>2</v>
      </c>
      <c r="D11"/>
      <c r="E11"/>
    </row>
    <row r="12" spans="1:5" x14ac:dyDescent="0.25">
      <c r="A12" s="157" t="s">
        <v>637</v>
      </c>
      <c r="B12" s="154">
        <v>2</v>
      </c>
      <c r="C12" s="152">
        <v>2</v>
      </c>
      <c r="D12"/>
      <c r="E12"/>
    </row>
    <row r="13" spans="1:5" x14ac:dyDescent="0.25">
      <c r="A13" s="157" t="s">
        <v>739</v>
      </c>
      <c r="B13" s="154">
        <v>2</v>
      </c>
      <c r="C13" s="152">
        <v>2</v>
      </c>
      <c r="D13"/>
      <c r="E13"/>
    </row>
    <row r="14" spans="1:5" x14ac:dyDescent="0.25">
      <c r="A14" s="157" t="s">
        <v>663</v>
      </c>
      <c r="B14" s="154">
        <v>3</v>
      </c>
      <c r="C14" s="152">
        <v>3</v>
      </c>
      <c r="D14"/>
      <c r="E14"/>
    </row>
    <row r="15" spans="1:5" x14ac:dyDescent="0.25">
      <c r="A15" s="157" t="s">
        <v>703</v>
      </c>
      <c r="B15" s="154">
        <v>3</v>
      </c>
      <c r="C15" s="152">
        <v>3</v>
      </c>
      <c r="D15"/>
      <c r="E15"/>
    </row>
    <row r="16" spans="1:5" x14ac:dyDescent="0.25">
      <c r="A16" s="156" t="s">
        <v>725</v>
      </c>
      <c r="B16" s="155">
        <v>1</v>
      </c>
      <c r="C16" s="151">
        <v>1</v>
      </c>
      <c r="D16"/>
      <c r="E16"/>
    </row>
    <row r="17" spans="1:5" x14ac:dyDescent="0.25">
      <c r="A17" s="153" t="s">
        <v>243</v>
      </c>
      <c r="B17" s="171">
        <v>20</v>
      </c>
      <c r="C17" s="172">
        <v>20</v>
      </c>
      <c r="D17"/>
      <c r="E17"/>
    </row>
    <row r="18" spans="1:5" x14ac:dyDescent="0.25">
      <c r="A18"/>
      <c r="B18"/>
      <c r="C18"/>
      <c r="D18"/>
      <c r="E18"/>
    </row>
    <row r="19" spans="1:5" x14ac:dyDescent="0.25">
      <c r="A19"/>
      <c r="B19"/>
      <c r="C19"/>
      <c r="D19"/>
      <c r="E19"/>
    </row>
    <row r="20" spans="1:5" x14ac:dyDescent="0.25">
      <c r="A20"/>
      <c r="B20"/>
      <c r="C20"/>
      <c r="D20"/>
      <c r="E20"/>
    </row>
    <row r="21" spans="1:5" x14ac:dyDescent="0.25">
      <c r="A21"/>
      <c r="B21"/>
      <c r="C21"/>
      <c r="D21"/>
      <c r="E21"/>
    </row>
    <row r="22" spans="1:5" x14ac:dyDescent="0.25">
      <c r="A22"/>
      <c r="B22"/>
      <c r="C22"/>
      <c r="D22"/>
      <c r="E22"/>
    </row>
    <row r="23" spans="1:5" x14ac:dyDescent="0.25">
      <c r="A23"/>
      <c r="B23"/>
      <c r="C23"/>
      <c r="D23"/>
      <c r="E23"/>
    </row>
    <row r="24" spans="1:5" x14ac:dyDescent="0.25">
      <c r="A24"/>
      <c r="B24"/>
    </row>
    <row r="25" spans="1:5" x14ac:dyDescent="0.25">
      <c r="A25"/>
      <c r="B25"/>
    </row>
    <row r="26" spans="1:5" x14ac:dyDescent="0.25">
      <c r="A26"/>
      <c r="B26"/>
    </row>
    <row r="27" spans="1:5" x14ac:dyDescent="0.25">
      <c r="A27"/>
      <c r="B27"/>
    </row>
    <row r="28" spans="1:5" x14ac:dyDescent="0.25">
      <c r="A28"/>
      <c r="B28"/>
    </row>
    <row r="29" spans="1:5" x14ac:dyDescent="0.25">
      <c r="A29"/>
    </row>
    <row r="30" spans="1:5" ht="30" x14ac:dyDescent="0.25">
      <c r="A30" s="169" t="s">
        <v>276</v>
      </c>
      <c r="B30" s="184" t="s">
        <v>890</v>
      </c>
      <c r="C30" s="199"/>
      <c r="D30"/>
      <c r="E30"/>
    </row>
    <row r="31" spans="1:5" ht="30" x14ac:dyDescent="0.25">
      <c r="A31" s="185" t="s">
        <v>752</v>
      </c>
      <c r="B31" s="170" t="s">
        <v>63</v>
      </c>
      <c r="C31" s="170" t="s">
        <v>243</v>
      </c>
      <c r="D31"/>
      <c r="E31"/>
    </row>
    <row r="32" spans="1:5" ht="15" customHeight="1" x14ac:dyDescent="0.25">
      <c r="A32" s="181" t="s">
        <v>256</v>
      </c>
      <c r="B32" s="155">
        <v>2</v>
      </c>
      <c r="C32" s="151">
        <v>2</v>
      </c>
      <c r="D32"/>
      <c r="E32"/>
    </row>
    <row r="33" spans="1:5" ht="15" customHeight="1" x14ac:dyDescent="0.25">
      <c r="A33" s="157" t="s">
        <v>246</v>
      </c>
      <c r="B33" s="154">
        <v>3</v>
      </c>
      <c r="C33" s="152">
        <v>3</v>
      </c>
      <c r="D33"/>
      <c r="E33"/>
    </row>
    <row r="34" spans="1:5" ht="15" customHeight="1" x14ac:dyDescent="0.25">
      <c r="A34" s="157" t="s">
        <v>251</v>
      </c>
      <c r="B34" s="154">
        <v>2</v>
      </c>
      <c r="C34" s="152">
        <v>2</v>
      </c>
      <c r="D34"/>
      <c r="E34"/>
    </row>
    <row r="35" spans="1:5" ht="15" customHeight="1" x14ac:dyDescent="0.25">
      <c r="A35" s="157" t="s">
        <v>753</v>
      </c>
      <c r="B35" s="154">
        <v>1</v>
      </c>
      <c r="C35" s="152">
        <v>1</v>
      </c>
      <c r="D35"/>
      <c r="E35"/>
    </row>
    <row r="36" spans="1:5" ht="15" customHeight="1" x14ac:dyDescent="0.25">
      <c r="A36" s="157" t="s">
        <v>754</v>
      </c>
      <c r="B36" s="154">
        <v>1</v>
      </c>
      <c r="C36" s="152">
        <v>1</v>
      </c>
      <c r="D36"/>
      <c r="E36"/>
    </row>
    <row r="37" spans="1:5" x14ac:dyDescent="0.25">
      <c r="A37" s="157" t="s">
        <v>758</v>
      </c>
      <c r="B37" s="154">
        <v>1</v>
      </c>
      <c r="C37" s="152">
        <v>1</v>
      </c>
      <c r="D37"/>
      <c r="E37"/>
    </row>
    <row r="38" spans="1:5" x14ac:dyDescent="0.25">
      <c r="A38" s="157" t="s">
        <v>321</v>
      </c>
      <c r="B38" s="154">
        <v>1</v>
      </c>
      <c r="C38" s="152">
        <v>1</v>
      </c>
      <c r="D38"/>
      <c r="E38"/>
    </row>
    <row r="39" spans="1:5" ht="15" customHeight="1" x14ac:dyDescent="0.25">
      <c r="A39" s="157" t="s">
        <v>606</v>
      </c>
      <c r="B39" s="154">
        <v>1</v>
      </c>
      <c r="C39" s="152">
        <v>1</v>
      </c>
      <c r="D39"/>
      <c r="E39"/>
    </row>
    <row r="40" spans="1:5" ht="15" customHeight="1" x14ac:dyDescent="0.25">
      <c r="A40" s="157" t="s">
        <v>755</v>
      </c>
      <c r="B40" s="154">
        <v>1</v>
      </c>
      <c r="C40" s="152">
        <v>1</v>
      </c>
      <c r="D40"/>
      <c r="E40"/>
    </row>
    <row r="41" spans="1:5" ht="15" customHeight="1" x14ac:dyDescent="0.25">
      <c r="A41" s="157" t="s">
        <v>258</v>
      </c>
      <c r="B41" s="154">
        <v>3</v>
      </c>
      <c r="C41" s="152">
        <v>3</v>
      </c>
      <c r="D41"/>
      <c r="E41"/>
    </row>
    <row r="42" spans="1:5" ht="15" customHeight="1" x14ac:dyDescent="0.25">
      <c r="A42" s="157" t="s">
        <v>257</v>
      </c>
      <c r="B42" s="154">
        <v>2</v>
      </c>
      <c r="C42" s="152">
        <v>2</v>
      </c>
      <c r="D42"/>
      <c r="E42"/>
    </row>
    <row r="43" spans="1:5" x14ac:dyDescent="0.25">
      <c r="A43" s="157" t="s">
        <v>248</v>
      </c>
      <c r="B43" s="154">
        <v>2</v>
      </c>
      <c r="C43" s="152">
        <v>2</v>
      </c>
      <c r="D43"/>
      <c r="E43"/>
    </row>
    <row r="44" spans="1:5" ht="15" customHeight="1" x14ac:dyDescent="0.25">
      <c r="A44" s="153" t="s">
        <v>243</v>
      </c>
      <c r="B44" s="171">
        <v>20</v>
      </c>
      <c r="C44" s="172">
        <v>20</v>
      </c>
      <c r="D44"/>
      <c r="E44"/>
    </row>
    <row r="45" spans="1:5" ht="15" customHeight="1" x14ac:dyDescent="0.25">
      <c r="A45"/>
      <c r="B45"/>
      <c r="C45"/>
      <c r="D45"/>
      <c r="E45"/>
    </row>
    <row r="46" spans="1:5" ht="15" customHeight="1" x14ac:dyDescent="0.25">
      <c r="A46"/>
      <c r="B46"/>
      <c r="C46"/>
      <c r="D46"/>
      <c r="E46"/>
    </row>
    <row r="47" spans="1:5" ht="15" customHeight="1" x14ac:dyDescent="0.25">
      <c r="A47"/>
      <c r="B47"/>
      <c r="C47"/>
      <c r="D47"/>
      <c r="E47"/>
    </row>
    <row r="48" spans="1:5" ht="15" customHeight="1" x14ac:dyDescent="0.25">
      <c r="A48"/>
      <c r="B48"/>
      <c r="C48"/>
      <c r="D48"/>
      <c r="E48"/>
    </row>
    <row r="49" spans="1:5" ht="15" customHeight="1" x14ac:dyDescent="0.25">
      <c r="A49"/>
      <c r="B49"/>
      <c r="C49"/>
      <c r="D49"/>
      <c r="E49"/>
    </row>
    <row r="50" spans="1:5" ht="15" customHeight="1" x14ac:dyDescent="0.25">
      <c r="A50"/>
      <c r="B50"/>
      <c r="C50"/>
      <c r="D50"/>
      <c r="E50"/>
    </row>
    <row r="51" spans="1:5" ht="15" customHeight="1" x14ac:dyDescent="0.25">
      <c r="A51"/>
      <c r="B51"/>
      <c r="C51"/>
      <c r="D51"/>
      <c r="E51"/>
    </row>
    <row r="52" spans="1:5" x14ac:dyDescent="0.25">
      <c r="A52"/>
      <c r="B52"/>
      <c r="C52"/>
      <c r="D52"/>
      <c r="E52"/>
    </row>
    <row r="53" spans="1:5" x14ac:dyDescent="0.25">
      <c r="A53"/>
      <c r="B53"/>
      <c r="C53"/>
      <c r="D53"/>
      <c r="E53"/>
    </row>
    <row r="54" spans="1:5" x14ac:dyDescent="0.25">
      <c r="A54"/>
      <c r="B54"/>
      <c r="C54"/>
      <c r="D54"/>
      <c r="E54"/>
    </row>
    <row r="55" spans="1:5" x14ac:dyDescent="0.25">
      <c r="A55"/>
      <c r="B55"/>
      <c r="C55"/>
      <c r="D55"/>
      <c r="E55"/>
    </row>
    <row r="56" spans="1:5" x14ac:dyDescent="0.25">
      <c r="A56"/>
      <c r="B56"/>
      <c r="C56"/>
      <c r="D56"/>
      <c r="E56"/>
    </row>
    <row r="57" spans="1:5" x14ac:dyDescent="0.25">
      <c r="A57"/>
      <c r="B57"/>
      <c r="C57"/>
      <c r="D57"/>
      <c r="E57"/>
    </row>
    <row r="58" spans="1:5" x14ac:dyDescent="0.25">
      <c r="A58"/>
      <c r="B58"/>
      <c r="C58"/>
      <c r="D58"/>
      <c r="E58"/>
    </row>
    <row r="59" spans="1:5" x14ac:dyDescent="0.25">
      <c r="A59"/>
      <c r="B59"/>
      <c r="C59"/>
      <c r="D59"/>
      <c r="E59"/>
    </row>
    <row r="60" spans="1:5" x14ac:dyDescent="0.25">
      <c r="A60"/>
      <c r="B60"/>
      <c r="C60"/>
      <c r="D60"/>
      <c r="E60"/>
    </row>
    <row r="61" spans="1:5" x14ac:dyDescent="0.25">
      <c r="A61"/>
      <c r="B61"/>
      <c r="C61"/>
      <c r="D61"/>
      <c r="E61"/>
    </row>
    <row r="62" spans="1:5" x14ac:dyDescent="0.25">
      <c r="A62"/>
      <c r="B62"/>
      <c r="C62"/>
      <c r="D62"/>
      <c r="E62"/>
    </row>
    <row r="63" spans="1:5" x14ac:dyDescent="0.25">
      <c r="A63"/>
      <c r="B63"/>
      <c r="C63"/>
      <c r="D63"/>
      <c r="E63"/>
    </row>
    <row r="64" spans="1:5" x14ac:dyDescent="0.25">
      <c r="A64"/>
      <c r="B64"/>
      <c r="C64"/>
      <c r="D64"/>
      <c r="E64"/>
    </row>
    <row r="65" spans="1:5" x14ac:dyDescent="0.25">
      <c r="A65"/>
      <c r="B65"/>
      <c r="C65"/>
      <c r="D65"/>
      <c r="E65"/>
    </row>
    <row r="66" spans="1:5" x14ac:dyDescent="0.25">
      <c r="A66"/>
      <c r="B66"/>
      <c r="C66"/>
      <c r="D66"/>
      <c r="E66"/>
    </row>
    <row r="67" spans="1:5" x14ac:dyDescent="0.25">
      <c r="A67"/>
      <c r="B67"/>
      <c r="C67"/>
      <c r="D67"/>
      <c r="E67"/>
    </row>
    <row r="68" spans="1:5" x14ac:dyDescent="0.25">
      <c r="A68"/>
      <c r="B68"/>
      <c r="C68"/>
      <c r="D68"/>
      <c r="E68"/>
    </row>
    <row r="69" spans="1:5" x14ac:dyDescent="0.25">
      <c r="A69"/>
      <c r="B69"/>
      <c r="C69"/>
      <c r="D69"/>
      <c r="E69"/>
    </row>
    <row r="70" spans="1:5" x14ac:dyDescent="0.25">
      <c r="A70"/>
      <c r="B70"/>
      <c r="C70"/>
      <c r="D70"/>
      <c r="E70"/>
    </row>
    <row r="71" spans="1:5" x14ac:dyDescent="0.25">
      <c r="A71"/>
    </row>
    <row r="72" spans="1:5" x14ac:dyDescent="0.25">
      <c r="A72"/>
    </row>
    <row r="73" spans="1:5" x14ac:dyDescent="0.25">
      <c r="A73"/>
    </row>
    <row r="74" spans="1:5" x14ac:dyDescent="0.25">
      <c r="A74"/>
    </row>
    <row r="75" spans="1:5" x14ac:dyDescent="0.25">
      <c r="A75"/>
    </row>
    <row r="76" spans="1:5" x14ac:dyDescent="0.25">
      <c r="A76"/>
    </row>
    <row r="77" spans="1:5" x14ac:dyDescent="0.25">
      <c r="A77"/>
    </row>
    <row r="78" spans="1:5" x14ac:dyDescent="0.25">
      <c r="A78"/>
    </row>
    <row r="79" spans="1:5" x14ac:dyDescent="0.25">
      <c r="A79"/>
    </row>
    <row r="80" spans="1:5"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9"/>
    <col min="2" max="2" width="5.7109375" style="69" customWidth="1"/>
    <col min="3" max="3" width="6.85546875" style="69" customWidth="1"/>
    <col min="4" max="4" width="19.28515625" style="69" customWidth="1"/>
    <col min="5" max="5" width="4.140625" style="69" customWidth="1"/>
    <col min="6" max="6" width="19.7109375" style="69" customWidth="1"/>
    <col min="7" max="7" width="2" style="69" customWidth="1"/>
    <col min="8" max="8" width="19.7109375" style="69" customWidth="1"/>
    <col min="9" max="9" width="2" style="69" customWidth="1"/>
    <col min="10" max="10" width="19.7109375" style="69" customWidth="1"/>
    <col min="11" max="11" width="2.42578125" style="69" customWidth="1"/>
    <col min="12" max="12" width="19.7109375" style="69" customWidth="1"/>
    <col min="13" max="13" width="2.5703125" style="69" customWidth="1"/>
    <col min="14" max="14" width="19.7109375" style="69" customWidth="1"/>
    <col min="15" max="15" width="5.7109375" style="69" customWidth="1"/>
    <col min="16" max="16384" width="11.42578125" style="69"/>
  </cols>
  <sheetData>
    <row r="1" spans="2:18" ht="19.5" customHeight="1" x14ac:dyDescent="0.25"/>
    <row r="2" spans="2:18" ht="27" customHeight="1" x14ac:dyDescent="0.25">
      <c r="B2" s="250" t="s">
        <v>277</v>
      </c>
      <c r="C2" s="251"/>
      <c r="D2" s="251"/>
      <c r="E2" s="251"/>
      <c r="F2" s="251"/>
      <c r="G2" s="251"/>
      <c r="H2" s="251"/>
      <c r="I2" s="251"/>
      <c r="J2" s="251"/>
      <c r="K2" s="251"/>
      <c r="L2" s="251"/>
      <c r="M2" s="251"/>
      <c r="N2" s="251"/>
      <c r="O2" s="252"/>
    </row>
    <row r="3" spans="2:18" ht="30" customHeight="1" x14ac:dyDescent="0.25">
      <c r="B3" s="253"/>
      <c r="C3" s="254"/>
      <c r="D3" s="254"/>
      <c r="E3" s="254"/>
      <c r="F3" s="254"/>
      <c r="G3" s="254"/>
      <c r="H3" s="254"/>
      <c r="I3" s="254"/>
      <c r="J3" s="254"/>
      <c r="K3" s="254"/>
      <c r="L3" s="254"/>
      <c r="M3" s="254"/>
      <c r="N3" s="254"/>
      <c r="O3" s="255"/>
    </row>
    <row r="4" spans="2:18" ht="19.5" customHeight="1" x14ac:dyDescent="0.25">
      <c r="B4" s="71"/>
      <c r="C4" s="70"/>
      <c r="D4" s="70"/>
      <c r="E4" s="70"/>
      <c r="F4" s="70"/>
      <c r="G4" s="70"/>
      <c r="H4" s="70"/>
      <c r="I4" s="70"/>
      <c r="J4" s="70"/>
      <c r="K4" s="70"/>
      <c r="L4" s="70"/>
      <c r="M4" s="70"/>
      <c r="N4" s="70"/>
      <c r="O4" s="85"/>
    </row>
    <row r="5" spans="2:18" x14ac:dyDescent="0.25">
      <c r="B5" s="71"/>
      <c r="C5" s="73"/>
      <c r="D5" s="72"/>
      <c r="E5" s="73"/>
      <c r="F5" s="72"/>
      <c r="G5" s="72"/>
      <c r="H5" s="72"/>
      <c r="I5" s="73"/>
      <c r="J5" s="72"/>
      <c r="K5" s="73"/>
      <c r="L5" s="72"/>
      <c r="M5" s="73"/>
      <c r="N5" s="72"/>
      <c r="O5" s="85"/>
    </row>
    <row r="6" spans="2:18" ht="40.5" customHeight="1" x14ac:dyDescent="0.25">
      <c r="B6" s="71"/>
      <c r="C6" s="249" t="s">
        <v>269</v>
      </c>
      <c r="D6" s="74" t="str">
        <f>Datos!T2</f>
        <v>Muy alta (5)</v>
      </c>
      <c r="E6" s="73"/>
      <c r="F6" s="72"/>
      <c r="G6" s="72"/>
      <c r="H6" s="72"/>
      <c r="I6" s="76"/>
      <c r="J6" s="75">
        <f>COUNTIFS(Mapa_riesgos!$U$12:$U$31,$D6,Mapa_riesgos!$W$12:$W$31,J$16)</f>
        <v>0</v>
      </c>
      <c r="K6" s="76"/>
      <c r="L6" s="75">
        <f>COUNTIFS(Mapa_riesgos!$U$12:$U$31,$D6,Mapa_riesgos!$W$12:$W$31,L$16)</f>
        <v>0</v>
      </c>
      <c r="M6" s="76"/>
      <c r="N6" s="77">
        <f>COUNTIFS(Mapa_riesgos!$U$12:$U$31,$D6,Mapa_riesgos!$W$12:$W$31,N$16)</f>
        <v>0</v>
      </c>
      <c r="O6" s="85"/>
    </row>
    <row r="7" spans="2:18" ht="12" customHeight="1" x14ac:dyDescent="0.25">
      <c r="B7" s="71"/>
      <c r="C7" s="249"/>
      <c r="D7" s="78"/>
      <c r="E7" s="73"/>
      <c r="F7" s="72"/>
      <c r="G7" s="72"/>
      <c r="H7" s="72"/>
      <c r="I7" s="76"/>
      <c r="J7" s="79"/>
      <c r="K7" s="76"/>
      <c r="L7" s="79"/>
      <c r="M7" s="76"/>
      <c r="N7" s="79"/>
      <c r="O7" s="85"/>
    </row>
    <row r="8" spans="2:18" ht="40.5" customHeight="1" x14ac:dyDescent="0.25">
      <c r="B8" s="71"/>
      <c r="C8" s="249"/>
      <c r="D8" s="74" t="str">
        <f>Datos!T3</f>
        <v>Alta (4)</v>
      </c>
      <c r="E8" s="73"/>
      <c r="F8" s="72"/>
      <c r="G8" s="72"/>
      <c r="H8" s="72"/>
      <c r="I8" s="76"/>
      <c r="J8" s="75">
        <f>COUNTIFS(Mapa_riesgos!$U$12:$U$31,$D8,Mapa_riesgos!$W$12:$W$31,J$16)</f>
        <v>0</v>
      </c>
      <c r="K8" s="76"/>
      <c r="L8" s="75">
        <f>COUNTIFS(Mapa_riesgos!$U$12:$U$31,$D8,Mapa_riesgos!$W$12:$W$31,L$16)</f>
        <v>0</v>
      </c>
      <c r="M8" s="76"/>
      <c r="N8" s="77">
        <f>COUNTIFS(Mapa_riesgos!$U$12:$U$31,$D8,Mapa_riesgos!$W$12:$W$31,N$16)</f>
        <v>0</v>
      </c>
      <c r="O8" s="85"/>
    </row>
    <row r="9" spans="2:18" ht="11.25" customHeight="1" x14ac:dyDescent="0.25">
      <c r="B9" s="71"/>
      <c r="C9" s="249"/>
      <c r="D9" s="78"/>
      <c r="E9" s="73"/>
      <c r="F9" s="72"/>
      <c r="G9" s="72"/>
      <c r="H9" s="72"/>
      <c r="I9" s="76"/>
      <c r="J9" s="79"/>
      <c r="K9" s="76"/>
      <c r="L9" s="79"/>
      <c r="M9" s="76"/>
      <c r="N9" s="79"/>
      <c r="O9" s="85"/>
    </row>
    <row r="10" spans="2:18" ht="40.5" customHeight="1" x14ac:dyDescent="0.25">
      <c r="B10" s="71"/>
      <c r="C10" s="249"/>
      <c r="D10" s="74" t="str">
        <f>Datos!T4</f>
        <v>Media (3)</v>
      </c>
      <c r="E10" s="73"/>
      <c r="F10" s="72"/>
      <c r="G10" s="72"/>
      <c r="H10" s="72"/>
      <c r="I10" s="76"/>
      <c r="J10" s="80">
        <f>COUNTIFS(Mapa_riesgos!$U$12:$U$31,$D10,Mapa_riesgos!$W$12:$W$31,J$16)</f>
        <v>0</v>
      </c>
      <c r="K10" s="76"/>
      <c r="L10" s="75">
        <f>COUNTIFS(Mapa_riesgos!$U$12:$U$31,$D10,Mapa_riesgos!$W$12:$W$31,L$16)</f>
        <v>0</v>
      </c>
      <c r="M10" s="76"/>
      <c r="N10" s="77">
        <f>COUNTIFS(Mapa_riesgos!$U$12:$U$31,$D10,Mapa_riesgos!$W$12:$W$31,N$16)</f>
        <v>0</v>
      </c>
      <c r="O10" s="85"/>
      <c r="Q10" s="101"/>
      <c r="R10" s="102"/>
    </row>
    <row r="11" spans="2:18" ht="9" customHeight="1" x14ac:dyDescent="0.25">
      <c r="B11" s="71"/>
      <c r="C11" s="249"/>
      <c r="D11" s="78"/>
      <c r="E11" s="73"/>
      <c r="F11" s="72"/>
      <c r="G11" s="72"/>
      <c r="H11" s="72"/>
      <c r="I11" s="76"/>
      <c r="J11" s="79"/>
      <c r="K11" s="76"/>
      <c r="L11" s="79"/>
      <c r="M11" s="76"/>
      <c r="N11" s="79"/>
      <c r="O11" s="85"/>
    </row>
    <row r="12" spans="2:18" ht="40.5" customHeight="1" x14ac:dyDescent="0.25">
      <c r="B12" s="71"/>
      <c r="C12" s="249"/>
      <c r="D12" s="74" t="str">
        <f>Datos!T5</f>
        <v>Baja (2)</v>
      </c>
      <c r="E12" s="73"/>
      <c r="F12" s="72"/>
      <c r="G12" s="72"/>
      <c r="H12" s="72"/>
      <c r="I12" s="76"/>
      <c r="J12" s="80">
        <f>COUNTIFS(Mapa_riesgos!$U$12:$U$31,$D12,Mapa_riesgos!$W$12:$W$31,J$16)</f>
        <v>0</v>
      </c>
      <c r="K12" s="76"/>
      <c r="L12" s="75">
        <f>COUNTIFS(Mapa_riesgos!$U$12:$U$31,$D12,Mapa_riesgos!$W$12:$W$31,L$16)</f>
        <v>1</v>
      </c>
      <c r="M12" s="76"/>
      <c r="N12" s="77">
        <f>COUNTIFS(Mapa_riesgos!$U$12:$U$31,$D12,Mapa_riesgos!$W$12:$W$31,N$16)</f>
        <v>0</v>
      </c>
      <c r="O12" s="85"/>
      <c r="Q12" s="101"/>
      <c r="R12" s="103"/>
    </row>
    <row r="13" spans="2:18" ht="9.75" customHeight="1" x14ac:dyDescent="0.25">
      <c r="B13" s="71"/>
      <c r="C13" s="249"/>
      <c r="D13" s="78"/>
      <c r="E13" s="73"/>
      <c r="F13" s="72"/>
      <c r="G13" s="72"/>
      <c r="H13" s="72"/>
      <c r="I13" s="76"/>
      <c r="J13" s="79"/>
      <c r="K13" s="76"/>
      <c r="L13" s="79"/>
      <c r="M13" s="76"/>
      <c r="N13" s="79"/>
      <c r="O13" s="85"/>
    </row>
    <row r="14" spans="2:18" ht="40.5" customHeight="1" x14ac:dyDescent="0.25">
      <c r="B14" s="71"/>
      <c r="C14" s="249"/>
      <c r="D14" s="74" t="str">
        <f>Datos!T6</f>
        <v>Muy baja (1)</v>
      </c>
      <c r="E14" s="73"/>
      <c r="F14" s="72"/>
      <c r="G14" s="72"/>
      <c r="H14" s="72"/>
      <c r="I14" s="76"/>
      <c r="J14" s="80">
        <f>COUNTIFS(Mapa_riesgos!$U$12:$U$31,$D14,Mapa_riesgos!$W$12:$W$31,J$16)</f>
        <v>2</v>
      </c>
      <c r="K14" s="76"/>
      <c r="L14" s="75">
        <f>COUNTIFS(Mapa_riesgos!$U$12:$U$31,$D14,Mapa_riesgos!$W$12:$W$31,L$16)</f>
        <v>11</v>
      </c>
      <c r="M14" s="76"/>
      <c r="N14" s="77">
        <f>COUNTIFS(Mapa_riesgos!$U$12:$U$31,$D14,Mapa_riesgos!$W$12:$W$31,N$16)</f>
        <v>6</v>
      </c>
      <c r="O14" s="85"/>
    </row>
    <row r="15" spans="2:18" ht="27.75" customHeight="1" x14ac:dyDescent="0.25">
      <c r="B15" s="71"/>
      <c r="C15" s="73"/>
      <c r="D15" s="72"/>
      <c r="E15" s="73"/>
      <c r="F15" s="72"/>
      <c r="G15" s="72"/>
      <c r="H15" s="72"/>
      <c r="I15" s="73"/>
      <c r="J15" s="72"/>
      <c r="K15" s="73"/>
      <c r="L15" s="72"/>
      <c r="M15" s="73"/>
      <c r="N15" s="72"/>
      <c r="O15" s="85"/>
    </row>
    <row r="16" spans="2:18" ht="41.25" customHeight="1" x14ac:dyDescent="0.25">
      <c r="B16" s="71"/>
      <c r="C16" s="73"/>
      <c r="D16" s="73"/>
      <c r="E16" s="73"/>
      <c r="F16" s="73"/>
      <c r="G16" s="73"/>
      <c r="H16" s="73"/>
      <c r="I16" s="81"/>
      <c r="J16" s="74" t="str">
        <f>Datos!U4</f>
        <v>Moderado (3)</v>
      </c>
      <c r="K16" s="81"/>
      <c r="L16" s="74" t="str">
        <f>Datos!U3</f>
        <v>Mayor (4)</v>
      </c>
      <c r="M16" s="81"/>
      <c r="N16" s="74" t="str">
        <f>Datos!U2</f>
        <v>Catastrófico (5)</v>
      </c>
      <c r="O16" s="85"/>
    </row>
    <row r="17" spans="2:15" ht="41.25" customHeight="1" x14ac:dyDescent="0.25">
      <c r="B17" s="71"/>
      <c r="C17" s="73"/>
      <c r="D17" s="73"/>
      <c r="E17" s="73"/>
      <c r="F17" s="73"/>
      <c r="G17" s="73"/>
      <c r="H17" s="73"/>
      <c r="I17" s="83"/>
      <c r="J17" s="84" t="s">
        <v>268</v>
      </c>
      <c r="K17" s="83"/>
      <c r="L17" s="82"/>
      <c r="M17" s="83"/>
      <c r="N17" s="82"/>
      <c r="O17" s="85"/>
    </row>
    <row r="18" spans="2:15" ht="18" customHeight="1" x14ac:dyDescent="0.25">
      <c r="B18" s="71"/>
      <c r="C18" s="73"/>
      <c r="D18" s="73"/>
      <c r="E18" s="73"/>
      <c r="F18" s="73"/>
      <c r="G18" s="73"/>
      <c r="H18" s="73"/>
      <c r="I18" s="73"/>
      <c r="J18" s="73"/>
      <c r="K18" s="73"/>
      <c r="L18" s="73"/>
      <c r="M18" s="73"/>
      <c r="N18" s="73"/>
      <c r="O18" s="85"/>
    </row>
    <row r="19" spans="2:15" ht="26.25" customHeight="1" x14ac:dyDescent="0.25">
      <c r="B19" s="71"/>
      <c r="C19" s="73"/>
      <c r="D19" s="84" t="s">
        <v>224</v>
      </c>
      <c r="E19" s="73"/>
      <c r="F19" s="73"/>
      <c r="G19" s="76"/>
      <c r="H19" s="86">
        <f>+F8+F10+H8+H10+H12+J10+J12+J14</f>
        <v>2</v>
      </c>
      <c r="I19" s="76"/>
      <c r="J19" s="86">
        <f>+F6+H6+J6+J8+L6+L8+L10+L12+L14</f>
        <v>12</v>
      </c>
      <c r="K19" s="76"/>
      <c r="L19" s="86">
        <f>+N6+N8+N10+N12+N14</f>
        <v>6</v>
      </c>
      <c r="M19" s="83"/>
      <c r="N19" s="83"/>
      <c r="O19" s="85"/>
    </row>
    <row r="20" spans="2:15" ht="26.25" customHeight="1" x14ac:dyDescent="0.3">
      <c r="B20" s="71"/>
      <c r="C20" s="73"/>
      <c r="D20" s="87">
        <f>SUM(F6:N14)</f>
        <v>20</v>
      </c>
      <c r="E20" s="73"/>
      <c r="F20" s="73"/>
      <c r="G20" s="88"/>
      <c r="H20" s="89" t="s">
        <v>84</v>
      </c>
      <c r="I20" s="88"/>
      <c r="J20" s="90" t="s">
        <v>270</v>
      </c>
      <c r="K20" s="88"/>
      <c r="L20" s="91" t="s">
        <v>271</v>
      </c>
      <c r="M20" s="73"/>
      <c r="N20" s="73"/>
      <c r="O20" s="85"/>
    </row>
    <row r="21" spans="2:15" x14ac:dyDescent="0.25">
      <c r="B21" s="92"/>
      <c r="C21" s="93"/>
      <c r="D21" s="93"/>
      <c r="E21" s="93"/>
      <c r="F21" s="93"/>
      <c r="G21" s="93"/>
      <c r="H21" s="93"/>
      <c r="I21" s="93"/>
      <c r="J21" s="93"/>
      <c r="K21" s="93"/>
      <c r="L21" s="93"/>
      <c r="M21" s="93"/>
      <c r="N21" s="93"/>
      <c r="O21" s="94"/>
    </row>
  </sheetData>
  <mergeCells count="2">
    <mergeCell ref="C6:C14"/>
    <mergeCell ref="B2:O3"/>
  </mergeCells>
  <conditionalFormatting sqref="J10 J12 J14">
    <cfRule type="cellIs" dxfId="5" priority="3" operator="equal">
      <formula>0</formula>
    </cfRule>
  </conditionalFormatting>
  <conditionalFormatting sqref="J8 L8 L10 L12 L14 L6 J6">
    <cfRule type="cellIs" dxfId="4" priority="2"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tint="-0.249977111117893"/>
  </sheetPr>
  <dimension ref="A1:F27"/>
  <sheetViews>
    <sheetView showGridLines="0" zoomScaleNormal="100" workbookViewId="0"/>
  </sheetViews>
  <sheetFormatPr baseColWidth="10" defaultRowHeight="15" x14ac:dyDescent="0.25"/>
  <cols>
    <col min="1" max="1" width="23.140625" style="139" customWidth="1"/>
    <col min="2" max="2" width="31.140625" style="139" customWidth="1"/>
    <col min="3" max="3" width="14.42578125" style="139" customWidth="1"/>
    <col min="4" max="4" width="32.85546875" style="139" customWidth="1"/>
    <col min="5" max="5" width="14.42578125" style="139" customWidth="1"/>
    <col min="6" max="16384" width="11.42578125" style="139"/>
  </cols>
  <sheetData>
    <row r="1" spans="1:6" ht="27" customHeight="1" x14ac:dyDescent="0.25">
      <c r="A1" s="97"/>
      <c r="B1" s="97"/>
      <c r="C1" s="97"/>
      <c r="D1" s="97"/>
      <c r="E1" s="97"/>
      <c r="F1" s="97"/>
    </row>
    <row r="2" spans="1:6" x14ac:dyDescent="0.25">
      <c r="A2" s="97"/>
      <c r="B2" s="140" t="s">
        <v>223</v>
      </c>
      <c r="C2" s="140" t="s">
        <v>263</v>
      </c>
      <c r="D2" s="140" t="s">
        <v>225</v>
      </c>
      <c r="E2" s="140" t="s">
        <v>263</v>
      </c>
      <c r="F2" s="97"/>
    </row>
    <row r="3" spans="1:6" x14ac:dyDescent="0.25">
      <c r="A3" s="97"/>
      <c r="B3" s="141" t="s">
        <v>271</v>
      </c>
      <c r="C3" s="148">
        <f>COUNTIFS(Mapa_riesgos!$Y$12:$Y$31,$B$3)</f>
        <v>6</v>
      </c>
      <c r="D3" s="141" t="s">
        <v>271</v>
      </c>
      <c r="E3" s="148">
        <f>COUNTIFS(Mapa_riesgos!$Y$12:$Y$31,$B$3,Mapa_riesgos!$AE$12:$AE$31,D3)</f>
        <v>6</v>
      </c>
      <c r="F3" s="97"/>
    </row>
    <row r="4" spans="1:6" x14ac:dyDescent="0.25">
      <c r="A4" s="97"/>
      <c r="B4" s="142"/>
      <c r="C4" s="148"/>
      <c r="D4" s="143" t="s">
        <v>270</v>
      </c>
      <c r="E4" s="148">
        <f>COUNTIFS(Mapa_riesgos!$Y$12:$Y$31,$B$3,Mapa_riesgos!$AE$12:$AE$31,D4)</f>
        <v>0</v>
      </c>
      <c r="F4" s="97"/>
    </row>
    <row r="5" spans="1:6" x14ac:dyDescent="0.25">
      <c r="A5" s="97"/>
      <c r="B5" s="142"/>
      <c r="C5" s="148"/>
      <c r="D5" s="144" t="s">
        <v>84</v>
      </c>
      <c r="E5" s="148">
        <f>COUNTIFS(Mapa_riesgos!$Y$12:$Y$31,$B$3,Mapa_riesgos!$AE$12:$AE$31,D5)</f>
        <v>0</v>
      </c>
      <c r="F5" s="97"/>
    </row>
    <row r="6" spans="1:6" x14ac:dyDescent="0.25">
      <c r="A6" s="97"/>
      <c r="B6" s="143" t="s">
        <v>270</v>
      </c>
      <c r="C6" s="148">
        <f>COUNTIFS(Mapa_riesgos!$Y$12:$Y$31,$B$6)</f>
        <v>12</v>
      </c>
      <c r="D6" s="141" t="s">
        <v>271</v>
      </c>
      <c r="E6" s="148">
        <f>COUNTIFS(Mapa_riesgos!$Y$12:$Y$31,$B$6,Mapa_riesgos!$AE$12:$AE$31,D6)</f>
        <v>0</v>
      </c>
      <c r="F6" s="97"/>
    </row>
    <row r="7" spans="1:6" x14ac:dyDescent="0.25">
      <c r="A7" s="97"/>
      <c r="B7" s="142"/>
      <c r="C7" s="148"/>
      <c r="D7" s="143" t="s">
        <v>270</v>
      </c>
      <c r="E7" s="148">
        <f>COUNTIFS(Mapa_riesgos!$Y$12:$Y$31,$B$6,Mapa_riesgos!$AE$12:$AE$31,D7)</f>
        <v>12</v>
      </c>
      <c r="F7" s="97"/>
    </row>
    <row r="8" spans="1:6" x14ac:dyDescent="0.25">
      <c r="A8" s="97"/>
      <c r="B8" s="142"/>
      <c r="C8" s="148"/>
      <c r="D8" s="144" t="s">
        <v>84</v>
      </c>
      <c r="E8" s="148">
        <f>COUNTIFS(Mapa_riesgos!$Y$12:$Y$31,$B$6,Mapa_riesgos!$AE$12:$AE$31,D8)</f>
        <v>0</v>
      </c>
      <c r="F8" s="97"/>
    </row>
    <row r="9" spans="1:6" x14ac:dyDescent="0.25">
      <c r="A9" s="97"/>
      <c r="B9" s="144" t="s">
        <v>84</v>
      </c>
      <c r="C9" s="148">
        <f>COUNTIFS(Mapa_riesgos!$Y$12:$Y$31,$B$9)</f>
        <v>2</v>
      </c>
      <c r="D9" s="141" t="s">
        <v>271</v>
      </c>
      <c r="E9" s="148">
        <f>COUNTIFS(Mapa_riesgos!$Y$12:$Y$31,$B$9,Mapa_riesgos!$AE$12:$AE$31,D9)</f>
        <v>0</v>
      </c>
      <c r="F9" s="97"/>
    </row>
    <row r="10" spans="1:6" x14ac:dyDescent="0.25">
      <c r="A10" s="97"/>
      <c r="B10" s="142"/>
      <c r="C10" s="148"/>
      <c r="D10" s="143" t="s">
        <v>270</v>
      </c>
      <c r="E10" s="148">
        <f>COUNTIFS(Mapa_riesgos!$Y$12:$Y$31,$B$9,Mapa_riesgos!$AE$12:$AE$31,D10)</f>
        <v>0</v>
      </c>
      <c r="F10" s="97"/>
    </row>
    <row r="11" spans="1:6" x14ac:dyDescent="0.25">
      <c r="A11" s="97"/>
      <c r="B11" s="142"/>
      <c r="C11" s="148"/>
      <c r="D11" s="144" t="s">
        <v>84</v>
      </c>
      <c r="E11" s="148">
        <f>COUNTIFS(Mapa_riesgos!$Y$12:$Y$31,$B$9,Mapa_riesgos!$AE$12:$AE$31,D11)</f>
        <v>2</v>
      </c>
      <c r="F11" s="97"/>
    </row>
    <row r="12" spans="1:6" x14ac:dyDescent="0.25">
      <c r="A12" s="97"/>
      <c r="B12" s="145"/>
      <c r="C12" s="98"/>
      <c r="D12" s="145"/>
      <c r="E12" s="98"/>
      <c r="F12" s="97"/>
    </row>
    <row r="13" spans="1:6" x14ac:dyDescent="0.25">
      <c r="A13" s="97"/>
      <c r="B13" s="146" t="s">
        <v>264</v>
      </c>
      <c r="C13" s="146"/>
      <c r="D13" s="98"/>
      <c r="E13" s="98">
        <f>SUM(E3:E11)</f>
        <v>20</v>
      </c>
      <c r="F13" s="97"/>
    </row>
    <row r="14" spans="1:6" x14ac:dyDescent="0.25">
      <c r="A14" s="97"/>
      <c r="B14" s="97"/>
      <c r="C14" s="97"/>
      <c r="D14" s="97"/>
      <c r="E14" s="97"/>
      <c r="F14" s="97"/>
    </row>
    <row r="15" spans="1:6" x14ac:dyDescent="0.25">
      <c r="A15" s="97"/>
      <c r="B15" s="97"/>
      <c r="C15" s="97"/>
      <c r="D15" s="97"/>
      <c r="E15" s="97"/>
      <c r="F15" s="97"/>
    </row>
    <row r="16" spans="1:6" x14ac:dyDescent="0.25">
      <c r="A16" s="97"/>
      <c r="B16" s="97"/>
      <c r="C16" s="97"/>
      <c r="D16" s="97"/>
      <c r="E16" s="97"/>
      <c r="F16" s="97"/>
    </row>
    <row r="17" spans="1:6" x14ac:dyDescent="0.25">
      <c r="A17" s="97"/>
      <c r="B17" s="97"/>
      <c r="C17" s="97"/>
      <c r="D17" s="97"/>
      <c r="E17" s="97"/>
      <c r="F17" s="97"/>
    </row>
    <row r="18" spans="1:6" x14ac:dyDescent="0.25">
      <c r="A18" s="97"/>
      <c r="B18" s="97"/>
      <c r="C18" s="97"/>
      <c r="D18" s="97"/>
      <c r="E18" s="97"/>
      <c r="F18" s="97"/>
    </row>
    <row r="19" spans="1:6" x14ac:dyDescent="0.25">
      <c r="A19" s="97"/>
      <c r="B19" s="97"/>
      <c r="C19" s="97"/>
      <c r="D19" s="97"/>
      <c r="E19" s="97"/>
      <c r="F19" s="97"/>
    </row>
    <row r="20" spans="1:6" x14ac:dyDescent="0.25">
      <c r="A20" s="97"/>
      <c r="B20" s="97"/>
      <c r="C20" s="97"/>
      <c r="D20" s="97"/>
      <c r="E20" s="97"/>
      <c r="F20" s="97"/>
    </row>
    <row r="21" spans="1:6" x14ac:dyDescent="0.25">
      <c r="A21" s="97"/>
      <c r="B21" s="97"/>
      <c r="C21" s="97"/>
      <c r="D21" s="97"/>
      <c r="E21" s="97"/>
      <c r="F21" s="97"/>
    </row>
    <row r="22" spans="1:6" x14ac:dyDescent="0.25">
      <c r="A22" s="97"/>
      <c r="B22" s="97"/>
      <c r="C22" s="97"/>
      <c r="D22" s="97"/>
      <c r="E22" s="97"/>
      <c r="F22" s="97"/>
    </row>
    <row r="23" spans="1:6" x14ac:dyDescent="0.25">
      <c r="A23" s="97"/>
      <c r="B23" s="97"/>
      <c r="C23" s="97"/>
      <c r="D23" s="97"/>
      <c r="E23" s="97"/>
      <c r="F23" s="97"/>
    </row>
    <row r="24" spans="1:6" x14ac:dyDescent="0.25">
      <c r="A24" s="97"/>
      <c r="B24" s="97"/>
      <c r="C24" s="97"/>
      <c r="D24" s="97"/>
      <c r="E24" s="97"/>
      <c r="F24" s="97"/>
    </row>
    <row r="25" spans="1:6" x14ac:dyDescent="0.25">
      <c r="A25" s="97"/>
      <c r="B25" s="97"/>
      <c r="C25" s="97"/>
      <c r="D25" s="97"/>
      <c r="E25" s="97"/>
      <c r="F25" s="97"/>
    </row>
    <row r="26" spans="1:6" x14ac:dyDescent="0.25">
      <c r="A26" s="97"/>
      <c r="B26" s="97"/>
      <c r="C26" s="97"/>
      <c r="D26" s="97"/>
      <c r="E26" s="97"/>
      <c r="F26" s="97"/>
    </row>
    <row r="27" spans="1:6" x14ac:dyDescent="0.25">
      <c r="B27" s="97"/>
      <c r="C27" s="97"/>
      <c r="D27" s="97"/>
      <c r="E27" s="97"/>
      <c r="F27" s="9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9" customWidth="1"/>
    <col min="2" max="2" width="5.7109375" style="69" customWidth="1"/>
    <col min="3" max="3" width="6.85546875" style="69" customWidth="1"/>
    <col min="4" max="4" width="19.28515625" style="69" customWidth="1"/>
    <col min="5" max="5" width="4.140625" style="69" customWidth="1"/>
    <col min="6" max="6" width="19.7109375" style="69" customWidth="1"/>
    <col min="7" max="7" width="2" style="69" customWidth="1"/>
    <col min="8" max="8" width="19.7109375" style="69" customWidth="1"/>
    <col min="9" max="9" width="2" style="69" customWidth="1"/>
    <col min="10" max="10" width="19.7109375" style="69" customWidth="1"/>
    <col min="11" max="11" width="2.42578125" style="69" customWidth="1"/>
    <col min="12" max="12" width="19.7109375" style="69" customWidth="1"/>
    <col min="13" max="13" width="2.5703125" style="69" customWidth="1"/>
    <col min="14" max="14" width="19.7109375" style="69" customWidth="1"/>
    <col min="15" max="15" width="5.7109375" style="69" customWidth="1"/>
    <col min="16" max="16384" width="11.42578125" style="69"/>
  </cols>
  <sheetData>
    <row r="1" spans="2:18" ht="20.25" customHeight="1" x14ac:dyDescent="0.25"/>
    <row r="2" spans="2:18" ht="27" customHeight="1" x14ac:dyDescent="0.25">
      <c r="B2" s="250" t="s">
        <v>278</v>
      </c>
      <c r="C2" s="251"/>
      <c r="D2" s="251"/>
      <c r="E2" s="251"/>
      <c r="F2" s="251"/>
      <c r="G2" s="251"/>
      <c r="H2" s="251"/>
      <c r="I2" s="251"/>
      <c r="J2" s="251"/>
      <c r="K2" s="251"/>
      <c r="L2" s="251"/>
      <c r="M2" s="251"/>
      <c r="N2" s="251"/>
      <c r="O2" s="252"/>
      <c r="P2" s="95"/>
    </row>
    <row r="3" spans="2:18" ht="30" customHeight="1" x14ac:dyDescent="0.25">
      <c r="B3" s="253"/>
      <c r="C3" s="254"/>
      <c r="D3" s="254"/>
      <c r="E3" s="254"/>
      <c r="F3" s="254"/>
      <c r="G3" s="254"/>
      <c r="H3" s="254"/>
      <c r="I3" s="254"/>
      <c r="J3" s="254"/>
      <c r="K3" s="254"/>
      <c r="L3" s="254"/>
      <c r="M3" s="254"/>
      <c r="N3" s="254"/>
      <c r="O3" s="255"/>
      <c r="P3" s="95"/>
    </row>
    <row r="4" spans="2:18" ht="20.25" customHeight="1" x14ac:dyDescent="0.25">
      <c r="B4" s="71"/>
      <c r="C4" s="73"/>
      <c r="D4" s="73"/>
      <c r="E4" s="73"/>
      <c r="F4" s="73"/>
      <c r="G4" s="73"/>
      <c r="H4" s="73"/>
      <c r="I4" s="73"/>
      <c r="J4" s="73"/>
      <c r="K4" s="73"/>
      <c r="L4" s="73"/>
      <c r="M4" s="73"/>
      <c r="N4" s="73"/>
      <c r="O4" s="85"/>
      <c r="P4" s="71"/>
    </row>
    <row r="5" spans="2:18" x14ac:dyDescent="0.25">
      <c r="B5" s="71"/>
      <c r="C5" s="73"/>
      <c r="D5" s="72"/>
      <c r="E5" s="73"/>
      <c r="F5" s="72"/>
      <c r="G5" s="72"/>
      <c r="H5" s="72"/>
      <c r="I5" s="73"/>
      <c r="J5" s="72"/>
      <c r="K5" s="73"/>
      <c r="L5" s="72"/>
      <c r="M5" s="73"/>
      <c r="N5" s="72"/>
      <c r="O5" s="85"/>
      <c r="P5" s="71"/>
    </row>
    <row r="6" spans="2:18" ht="40.5" customHeight="1" x14ac:dyDescent="0.25">
      <c r="B6" s="71"/>
      <c r="C6" s="249" t="s">
        <v>269</v>
      </c>
      <c r="D6" s="74" t="str">
        <f>Datos!T2</f>
        <v>Muy alta (5)</v>
      </c>
      <c r="E6" s="73"/>
      <c r="F6" s="72"/>
      <c r="G6" s="72"/>
      <c r="H6" s="72"/>
      <c r="I6" s="76"/>
      <c r="J6" s="75">
        <f>COUNTIFS(Mapa_riesgos!$AA$12:$AA$31,$D6,Mapa_riesgos!$AC$12:$AC$31,J$16)</f>
        <v>0</v>
      </c>
      <c r="K6" s="76"/>
      <c r="L6" s="75">
        <f>COUNTIFS(Mapa_riesgos!$AA$12:$AA$31,$D6,Mapa_riesgos!$AC$12:$AC$31,L$16)</f>
        <v>0</v>
      </c>
      <c r="M6" s="76"/>
      <c r="N6" s="77">
        <f>COUNTIFS(Mapa_riesgos!$AA$12:$AA$31,$D6,Mapa_riesgos!$AC$12:$AC$31,N$16)</f>
        <v>0</v>
      </c>
      <c r="O6" s="85"/>
      <c r="P6" s="71"/>
    </row>
    <row r="7" spans="2:18" ht="12" customHeight="1" x14ac:dyDescent="0.25">
      <c r="B7" s="71"/>
      <c r="C7" s="249"/>
      <c r="D7" s="78"/>
      <c r="E7" s="73"/>
      <c r="F7" s="72"/>
      <c r="G7" s="72"/>
      <c r="H7" s="72"/>
      <c r="I7" s="76"/>
      <c r="J7" s="79"/>
      <c r="K7" s="76"/>
      <c r="L7" s="79"/>
      <c r="M7" s="76"/>
      <c r="N7" s="79"/>
      <c r="O7" s="85"/>
      <c r="P7" s="71"/>
    </row>
    <row r="8" spans="2:18" ht="40.5" customHeight="1" x14ac:dyDescent="0.25">
      <c r="B8" s="71"/>
      <c r="C8" s="249"/>
      <c r="D8" s="74" t="str">
        <f>Datos!T3</f>
        <v>Alta (4)</v>
      </c>
      <c r="E8" s="73"/>
      <c r="F8" s="72"/>
      <c r="G8" s="72"/>
      <c r="H8" s="72"/>
      <c r="I8" s="76"/>
      <c r="J8" s="75">
        <f>COUNTIFS(Mapa_riesgos!$AA$12:$AA$31,$D8,Mapa_riesgos!$AC$12:$AC$31,J$16)</f>
        <v>0</v>
      </c>
      <c r="K8" s="76"/>
      <c r="L8" s="75">
        <f>COUNTIFS(Mapa_riesgos!$AA$12:$AA$31,$D8,Mapa_riesgos!$AC$12:$AC$31,L$16)</f>
        <v>0</v>
      </c>
      <c r="M8" s="76"/>
      <c r="N8" s="77">
        <f>COUNTIFS(Mapa_riesgos!$AA$12:$AA$31,$D8,Mapa_riesgos!$AC$12:$AC$31,N$16)</f>
        <v>0</v>
      </c>
      <c r="O8" s="85"/>
      <c r="P8" s="71"/>
    </row>
    <row r="9" spans="2:18" ht="11.25" customHeight="1" x14ac:dyDescent="0.25">
      <c r="B9" s="71"/>
      <c r="C9" s="249"/>
      <c r="D9" s="78"/>
      <c r="E9" s="73"/>
      <c r="F9" s="72"/>
      <c r="G9" s="72"/>
      <c r="H9" s="72"/>
      <c r="I9" s="76"/>
      <c r="J9" s="79"/>
      <c r="K9" s="76"/>
      <c r="L9" s="79"/>
      <c r="M9" s="76"/>
      <c r="N9" s="79"/>
      <c r="O9" s="85"/>
      <c r="P9" s="71"/>
    </row>
    <row r="10" spans="2:18" ht="40.5" customHeight="1" x14ac:dyDescent="0.25">
      <c r="B10" s="71"/>
      <c r="C10" s="249"/>
      <c r="D10" s="74" t="str">
        <f>Datos!T4</f>
        <v>Media (3)</v>
      </c>
      <c r="E10" s="73"/>
      <c r="F10" s="72"/>
      <c r="G10" s="72"/>
      <c r="H10" s="72"/>
      <c r="I10" s="76"/>
      <c r="J10" s="80">
        <f>COUNTIFS(Mapa_riesgos!$AA$12:$AA$31,$D10,Mapa_riesgos!$AC$12:$AC$31,J$16)</f>
        <v>0</v>
      </c>
      <c r="K10" s="76"/>
      <c r="L10" s="75">
        <f>COUNTIFS(Mapa_riesgos!$AA$12:$AA$31,$D10,Mapa_riesgos!$AC$12:$AC$31,L$16)</f>
        <v>0</v>
      </c>
      <c r="M10" s="76"/>
      <c r="N10" s="77">
        <f>COUNTIFS(Mapa_riesgos!$AA$12:$AA$31,$D10,Mapa_riesgos!$AC$12:$AC$31,N$16)</f>
        <v>0</v>
      </c>
      <c r="O10" s="85"/>
      <c r="P10" s="71"/>
      <c r="R10" s="102"/>
    </row>
    <row r="11" spans="2:18" ht="9" customHeight="1" x14ac:dyDescent="0.25">
      <c r="B11" s="71"/>
      <c r="C11" s="249"/>
      <c r="D11" s="78"/>
      <c r="E11" s="73"/>
      <c r="F11" s="72"/>
      <c r="G11" s="72"/>
      <c r="H11" s="72"/>
      <c r="I11" s="76"/>
      <c r="J11" s="79"/>
      <c r="K11" s="76"/>
      <c r="L11" s="79"/>
      <c r="M11" s="76"/>
      <c r="N11" s="79"/>
      <c r="O11" s="85"/>
      <c r="P11" s="71"/>
    </row>
    <row r="12" spans="2:18" ht="40.5" customHeight="1" x14ac:dyDescent="0.25">
      <c r="B12" s="71"/>
      <c r="C12" s="249"/>
      <c r="D12" s="74" t="str">
        <f>Datos!T5</f>
        <v>Baja (2)</v>
      </c>
      <c r="E12" s="73"/>
      <c r="F12" s="72"/>
      <c r="G12" s="72"/>
      <c r="H12" s="72"/>
      <c r="I12" s="76"/>
      <c r="J12" s="80">
        <f>COUNTIFS(Mapa_riesgos!$AA$12:$AA$31,$D12,Mapa_riesgos!$AC$12:$AC$31,J$16)</f>
        <v>0</v>
      </c>
      <c r="K12" s="76"/>
      <c r="L12" s="75">
        <f>COUNTIFS(Mapa_riesgos!$AA$12:$AA$31,$D12,Mapa_riesgos!$AC$12:$AC$31,L$16)</f>
        <v>0</v>
      </c>
      <c r="M12" s="76"/>
      <c r="N12" s="77">
        <f>COUNTIFS(Mapa_riesgos!$AA$12:$AA$31,$D12,Mapa_riesgos!$AC$12:$AC$31,N$16)</f>
        <v>0</v>
      </c>
      <c r="O12" s="85"/>
      <c r="P12" s="71"/>
      <c r="R12" s="103"/>
    </row>
    <row r="13" spans="2:18" ht="9.75" customHeight="1" x14ac:dyDescent="0.25">
      <c r="B13" s="71"/>
      <c r="C13" s="249"/>
      <c r="D13" s="78"/>
      <c r="E13" s="73"/>
      <c r="F13" s="72"/>
      <c r="G13" s="72"/>
      <c r="H13" s="72"/>
      <c r="I13" s="76"/>
      <c r="J13" s="79"/>
      <c r="K13" s="76"/>
      <c r="L13" s="79"/>
      <c r="M13" s="76"/>
      <c r="N13" s="79"/>
      <c r="O13" s="85"/>
      <c r="P13" s="71"/>
    </row>
    <row r="14" spans="2:18" ht="40.5" customHeight="1" x14ac:dyDescent="0.25">
      <c r="B14" s="71"/>
      <c r="C14" s="249"/>
      <c r="D14" s="74" t="str">
        <f>Datos!T6</f>
        <v>Muy baja (1)</v>
      </c>
      <c r="E14" s="73"/>
      <c r="F14" s="72"/>
      <c r="G14" s="72"/>
      <c r="H14" s="72"/>
      <c r="I14" s="76"/>
      <c r="J14" s="80">
        <f>COUNTIFS(Mapa_riesgos!$AA$12:$AA$31,$D14,Mapa_riesgos!$AC$12:$AC$31,J$16)</f>
        <v>2</v>
      </c>
      <c r="K14" s="76"/>
      <c r="L14" s="75">
        <f>COUNTIFS(Mapa_riesgos!$AA$12:$AA$31,$D14,Mapa_riesgos!$AC$12:$AC$31,L$16)</f>
        <v>12</v>
      </c>
      <c r="M14" s="76"/>
      <c r="N14" s="77">
        <f>COUNTIFS(Mapa_riesgos!$AA$12:$AA$31,$D14,Mapa_riesgos!$AC$12:$AC$31,N$16)</f>
        <v>6</v>
      </c>
      <c r="O14" s="85"/>
      <c r="P14" s="71"/>
    </row>
    <row r="15" spans="2:18" ht="27.75" customHeight="1" x14ac:dyDescent="0.25">
      <c r="B15" s="71"/>
      <c r="C15" s="73"/>
      <c r="D15" s="72"/>
      <c r="E15" s="73"/>
      <c r="F15" s="72"/>
      <c r="G15" s="72"/>
      <c r="H15" s="72"/>
      <c r="I15" s="73"/>
      <c r="J15" s="72"/>
      <c r="K15" s="73"/>
      <c r="L15" s="72"/>
      <c r="M15" s="73"/>
      <c r="N15" s="72"/>
      <c r="O15" s="85"/>
      <c r="P15" s="71"/>
    </row>
    <row r="16" spans="2:18" ht="41.25" customHeight="1" x14ac:dyDescent="0.25">
      <c r="B16" s="71"/>
      <c r="C16" s="73"/>
      <c r="D16" s="73"/>
      <c r="E16" s="73"/>
      <c r="F16" s="73"/>
      <c r="G16" s="73"/>
      <c r="H16" s="73"/>
      <c r="I16" s="81"/>
      <c r="J16" s="74" t="str">
        <f>Datos!U4</f>
        <v>Moderado (3)</v>
      </c>
      <c r="K16" s="81"/>
      <c r="L16" s="74" t="str">
        <f>Datos!U3</f>
        <v>Mayor (4)</v>
      </c>
      <c r="M16" s="81"/>
      <c r="N16" s="74" t="str">
        <f>Datos!U2</f>
        <v>Catastrófico (5)</v>
      </c>
      <c r="O16" s="85"/>
      <c r="P16" s="71"/>
    </row>
    <row r="17" spans="2:16" ht="41.25" customHeight="1" x14ac:dyDescent="0.25">
      <c r="B17" s="71"/>
      <c r="C17" s="73"/>
      <c r="D17" s="73"/>
      <c r="E17" s="73"/>
      <c r="F17" s="73"/>
      <c r="G17" s="73"/>
      <c r="H17" s="73"/>
      <c r="I17" s="83"/>
      <c r="J17" s="84" t="s">
        <v>268</v>
      </c>
      <c r="K17" s="83"/>
      <c r="L17" s="82"/>
      <c r="M17" s="83"/>
      <c r="N17" s="82"/>
      <c r="O17" s="85"/>
      <c r="P17" s="71"/>
    </row>
    <row r="18" spans="2:16" ht="18" customHeight="1" x14ac:dyDescent="0.25">
      <c r="B18" s="71"/>
      <c r="C18" s="73"/>
      <c r="D18" s="73"/>
      <c r="E18" s="73"/>
      <c r="F18" s="73"/>
      <c r="G18" s="73"/>
      <c r="H18" s="73"/>
      <c r="I18" s="73"/>
      <c r="J18" s="73"/>
      <c r="K18" s="73"/>
      <c r="L18" s="73"/>
      <c r="M18" s="73"/>
      <c r="N18" s="73"/>
      <c r="O18" s="85"/>
      <c r="P18" s="71"/>
    </row>
    <row r="19" spans="2:16" ht="26.25" x14ac:dyDescent="0.25">
      <c r="B19" s="71"/>
      <c r="C19" s="73"/>
      <c r="D19" s="84" t="s">
        <v>224</v>
      </c>
      <c r="E19" s="73"/>
      <c r="F19" s="73"/>
      <c r="G19" s="76"/>
      <c r="H19" s="86">
        <f>+F8+F10+H8+H10+H12+J10+J12+J14</f>
        <v>2</v>
      </c>
      <c r="I19" s="76"/>
      <c r="J19" s="86">
        <f>+F6+H6+J6+J8+L6+L8+L10+L12+L14</f>
        <v>12</v>
      </c>
      <c r="K19" s="76"/>
      <c r="L19" s="86">
        <f>+N6+N8+N10+N12+N14</f>
        <v>6</v>
      </c>
      <c r="M19" s="83"/>
      <c r="N19" s="83"/>
      <c r="O19" s="85"/>
      <c r="P19" s="71"/>
    </row>
    <row r="20" spans="2:16" ht="26.25" customHeight="1" x14ac:dyDescent="0.3">
      <c r="B20" s="71"/>
      <c r="C20" s="73"/>
      <c r="D20" s="87">
        <f>SUM(F6:N14)</f>
        <v>20</v>
      </c>
      <c r="E20" s="73"/>
      <c r="F20" s="73"/>
      <c r="G20" s="88"/>
      <c r="H20" s="89" t="s">
        <v>84</v>
      </c>
      <c r="I20" s="88"/>
      <c r="J20" s="90" t="s">
        <v>270</v>
      </c>
      <c r="K20" s="88"/>
      <c r="L20" s="91" t="s">
        <v>271</v>
      </c>
      <c r="M20" s="73"/>
      <c r="N20" s="73"/>
      <c r="O20" s="85"/>
      <c r="P20" s="71"/>
    </row>
    <row r="21" spans="2:16" x14ac:dyDescent="0.25">
      <c r="B21" s="92"/>
      <c r="C21" s="93"/>
      <c r="D21" s="93"/>
      <c r="E21" s="93"/>
      <c r="F21" s="93"/>
      <c r="G21" s="93"/>
      <c r="H21" s="93"/>
      <c r="I21" s="93"/>
      <c r="J21" s="93"/>
      <c r="K21" s="93"/>
      <c r="L21" s="93"/>
      <c r="M21" s="93"/>
      <c r="N21" s="93"/>
      <c r="O21" s="94"/>
      <c r="P21" s="71"/>
    </row>
  </sheetData>
  <mergeCells count="2">
    <mergeCell ref="C6:C14"/>
    <mergeCell ref="B2:O3"/>
  </mergeCells>
  <conditionalFormatting sqref="J10 J12 J14">
    <cfRule type="cellIs" dxfId="2" priority="3" operator="equal">
      <formula>0</formula>
    </cfRule>
  </conditionalFormatting>
  <conditionalFormatting sqref="J6 L6 J8 L8 L10 L12 L14">
    <cfRule type="cellIs" dxfId="1" priority="2"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cp:lastModifiedBy>
  <cp:revision/>
  <cp:lastPrinted>2023-03-28T14:26:00Z</cp:lastPrinted>
  <dcterms:created xsi:type="dcterms:W3CDTF">2019-02-01T14:35:23Z</dcterms:created>
  <dcterms:modified xsi:type="dcterms:W3CDTF">2023-07-12T21:43:36Z</dcterms:modified>
  <cp:category/>
  <cp:contentStatus/>
</cp:coreProperties>
</file>