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codeName="ThisWorkbook" hidePivotFieldList="1"/>
  <mc:AlternateContent xmlns:mc="http://schemas.openxmlformats.org/markup-compatibility/2006">
    <mc:Choice Requires="x15">
      <x15ac:absPath xmlns:x15ac="http://schemas.microsoft.com/office/spreadsheetml/2010/11/ac" url="C:\Users\CESAR\Desktop\Alcaldía Bogotá\Metodología riesgos Alcaldía\27 Macro mayo-jun\"/>
    </mc:Choice>
  </mc:AlternateContent>
  <xr:revisionPtr revIDLastSave="0" documentId="13_ncr:1_{AADBB070-FE59-4084-88F6-9C37CD232149}" xr6:coauthVersionLast="47" xr6:coauthVersionMax="47" xr10:uidLastSave="{00000000-0000-0000-0000-000000000000}"/>
  <bookViews>
    <workbookView xWindow="-28920" yWindow="-7980" windowWidth="29040" windowHeight="15720" tabRatio="924" firstSheet="3" activeTab="3" xr2:uid="{00000000-000D-0000-FFFF-FFFF00000000}"/>
  </bookViews>
  <sheets>
    <sheet name="Datos" sheetId="2" state="hidden" r:id="rId1"/>
    <sheet name="Listas" sheetId="46" state="hidden" r:id="rId2"/>
    <sheet name="DinámicaTipología_Categoría" sheetId="48" state="hidden" r:id="rId3"/>
    <sheet name="Mapa_riesgos" sheetId="41" r:id="rId4"/>
    <sheet name="Tipología_Categoría" sheetId="50" r:id="rId5"/>
    <sheet name="Procesos_riesgos" sheetId="51" r:id="rId6"/>
    <sheet name="Valoración Inicial" sheetId="56" r:id="rId7"/>
    <sheet name="Eficacia acciones" sheetId="49" r:id="rId8"/>
    <sheet name="Valoración Final" sheetId="57" r:id="rId9"/>
  </sheets>
  <externalReferences>
    <externalReference r:id="rId10"/>
    <externalReference r:id="rId11"/>
  </externalReferences>
  <definedNames>
    <definedName name="_xlnm._FilterDatabase" localSheetId="0" hidden="1">Datos!$C$1:$G$1</definedName>
    <definedName name="_xlnm._FilterDatabase" localSheetId="1" hidden="1">Listas!$B$1:$G$1</definedName>
    <definedName name="_xlnm._FilterDatabase" localSheetId="3" hidden="1">Mapa_riesgos!$A$11:$EU$31</definedName>
    <definedName name="Agente_generador_externas">Datos!$N$2:$N$8</definedName>
    <definedName name="Agente_generador_internas">Datos!$M$2:$M$8</definedName>
    <definedName name="Amenazas">Datos!$P$2:$P$11</definedName>
    <definedName name="Amenazas_contexto_proceso">[1]Datos!$AG$2:$AG$11</definedName>
    <definedName name="_xlnm.Print_Area" localSheetId="3">Mapa_riesgos!$A$1:$AP$31</definedName>
    <definedName name="Calificación_control">Datos!$AD$2:$AD$4</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Datos!$G$2:$G$7</definedName>
    <definedName name="Categorías_Gestión">Datos!$F$2:$F$10</definedName>
    <definedName name="Debilidades">Datos!$O$2:$O$11</definedName>
    <definedName name="Debilidades_contexto_proceso">[1]Datos!$AF$2:$AF$11</definedName>
    <definedName name="Dependencias">Listas!$B$2:$B$23</definedName>
    <definedName name="Detecta_efectos">Datos!$AC$2:$AC$5</definedName>
    <definedName name="Ejecución">Datos!$AA$2:$AA$4</definedName>
    <definedName name="Escalas_impacto">Datos!$U$2:$U$6</definedName>
    <definedName name="Escalas_probabilidad">Datos!$T$2:$T$6</definedName>
    <definedName name="Evidencia">Datos!$Z$2:$Z$4</definedName>
    <definedName name="Fechas_terminacion_acciones">Datos!$AI$2:$AI$4</definedName>
    <definedName name="Fuente">Datos!$B$2:$B$3</definedName>
    <definedName name="Mitiga_causas">Datos!$AB$2:$AB$5</definedName>
    <definedName name="Objetivos_estratégicos">[1]Datos!$Y$2:$Y$5</definedName>
    <definedName name="Oportunidades">[1]Datos!$AB$1:$AB$11</definedName>
    <definedName name="Otros_procesos_afectados">Datos!$K$2:$K$8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Datos!$H$2:$H$10</definedName>
    <definedName name="Proceso">[1]Datos!$C$2:$C$12</definedName>
    <definedName name="Procesos">Datos!$C$2:$C$23</definedName>
    <definedName name="Propósito_impacto">Datos!$Y$2:$Y$3</definedName>
    <definedName name="Propósito_probabilidad">Datos!$X$2:$X$3</definedName>
    <definedName name="Respuestas">Datos!$V$2:$V$3</definedName>
    <definedName name="Riesgos_estratégicos">Datos!$L$2:$L$19</definedName>
    <definedName name="Tipo_riesgo">Datos!$I$2:$I$7</definedName>
    <definedName name="Trámites_y_OPAs">Datos!$J$2:$J$9</definedName>
    <definedName name="Trámites_y_OPAS_afectados">[1]Datos!$AD$2:$AD$11</definedName>
    <definedName name="X">Datos!$S$2</definedName>
    <definedName name="Zonas_riesgo">Datos!$W$2:$W$5</definedName>
  </definedNames>
  <calcPr calcId="191029"/>
  <pivotCaches>
    <pivotCache cacheId="0" r:id="rId12"/>
    <pivotCache cacheId="1"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R32" i="41" l="1"/>
  <c r="EP31" i="41"/>
  <c r="EQ31" i="41" s="1"/>
  <c r="ER31" i="41" s="1"/>
  <c r="ES31" i="41" s="1"/>
  <c r="ET31" i="41" s="1"/>
  <c r="EU31" i="41" s="1"/>
  <c r="EP30" i="41"/>
  <c r="EQ30" i="41" s="1"/>
  <c r="ER30" i="41" s="1"/>
  <c r="ES30" i="41" s="1"/>
  <c r="ET30" i="41" s="1"/>
  <c r="EU30" i="41" s="1"/>
  <c r="EP29" i="41"/>
  <c r="EQ29" i="41" s="1"/>
  <c r="ER29" i="41" s="1"/>
  <c r="ES29" i="41" s="1"/>
  <c r="ET29" i="41" s="1"/>
  <c r="EU29" i="41" s="1"/>
  <c r="EP28" i="41"/>
  <c r="EQ28" i="41" s="1"/>
  <c r="ER28" i="41" s="1"/>
  <c r="ES28" i="41" s="1"/>
  <c r="ET28" i="41" s="1"/>
  <c r="EU28" i="41" s="1"/>
  <c r="EP27" i="41"/>
  <c r="EQ27" i="41" s="1"/>
  <c r="ER27" i="41" s="1"/>
  <c r="ES27" i="41" s="1"/>
  <c r="ET27" i="41" s="1"/>
  <c r="EU27" i="41" s="1"/>
  <c r="EP26" i="41"/>
  <c r="EQ26" i="41" s="1"/>
  <c r="ER26" i="41" s="1"/>
  <c r="ES26" i="41" s="1"/>
  <c r="ET26" i="41" s="1"/>
  <c r="EU26" i="41" s="1"/>
  <c r="EP25" i="41"/>
  <c r="EQ25" i="41" s="1"/>
  <c r="ER25" i="41" s="1"/>
  <c r="ES25" i="41" s="1"/>
  <c r="ET25" i="41" s="1"/>
  <c r="EU25" i="41" s="1"/>
  <c r="EP24" i="41"/>
  <c r="EQ24" i="41" s="1"/>
  <c r="ER24" i="41" s="1"/>
  <c r="ES24" i="41" s="1"/>
  <c r="ET24" i="41" s="1"/>
  <c r="EU24" i="41" s="1"/>
  <c r="EP23" i="41"/>
  <c r="EQ23" i="41" s="1"/>
  <c r="ER23" i="41" s="1"/>
  <c r="ES23" i="41" s="1"/>
  <c r="ET23" i="41" s="1"/>
  <c r="EU23" i="41" s="1"/>
  <c r="EP22" i="41"/>
  <c r="EQ22" i="41" s="1"/>
  <c r="ER22" i="41" s="1"/>
  <c r="ES22" i="41" s="1"/>
  <c r="ET22" i="41" s="1"/>
  <c r="EU22" i="41" s="1"/>
  <c r="EP21" i="41"/>
  <c r="EQ21" i="41" s="1"/>
  <c r="ER21" i="41" s="1"/>
  <c r="ES21" i="41" s="1"/>
  <c r="ET21" i="41" s="1"/>
  <c r="EU21" i="41" s="1"/>
  <c r="EP20" i="41"/>
  <c r="EQ20" i="41" s="1"/>
  <c r="ER20" i="41" s="1"/>
  <c r="ES20" i="41" s="1"/>
  <c r="ET20" i="41" s="1"/>
  <c r="EU20" i="41" s="1"/>
  <c r="EP19" i="41"/>
  <c r="EQ19" i="41" s="1"/>
  <c r="ER19" i="41" s="1"/>
  <c r="ES19" i="41" s="1"/>
  <c r="ET19" i="41" s="1"/>
  <c r="EU19" i="41" s="1"/>
  <c r="EP18" i="41"/>
  <c r="EQ18" i="41" s="1"/>
  <c r="ER18" i="41" s="1"/>
  <c r="ES18" i="41" s="1"/>
  <c r="ET18" i="41" s="1"/>
  <c r="EU18" i="41" s="1"/>
  <c r="EP17" i="41"/>
  <c r="EQ17" i="41" s="1"/>
  <c r="ER17" i="41" s="1"/>
  <c r="ES17" i="41" s="1"/>
  <c r="ET17" i="41" s="1"/>
  <c r="EU17" i="41" s="1"/>
  <c r="EP16" i="41"/>
  <c r="EQ16" i="41" s="1"/>
  <c r="ER16" i="41" s="1"/>
  <c r="ES16" i="41" s="1"/>
  <c r="ET16" i="41" s="1"/>
  <c r="EU16" i="41" s="1"/>
  <c r="EP15" i="41"/>
  <c r="EQ15" i="41" s="1"/>
  <c r="ER15" i="41" s="1"/>
  <c r="ES15" i="41" s="1"/>
  <c r="ET15" i="41" s="1"/>
  <c r="EU15" i="41" s="1"/>
  <c r="EP14" i="41"/>
  <c r="EQ14" i="41" s="1"/>
  <c r="ER14" i="41" s="1"/>
  <c r="ES14" i="41" s="1"/>
  <c r="ET14" i="41" s="1"/>
  <c r="EU14" i="41" s="1"/>
  <c r="EP13" i="41"/>
  <c r="EQ13" i="41" s="1"/>
  <c r="ER13" i="41" s="1"/>
  <c r="ES13" i="41" s="1"/>
  <c r="ET13" i="41" s="1"/>
  <c r="EU13" i="41" s="1"/>
  <c r="EP12" i="41"/>
  <c r="EQ12" i="41" s="1"/>
  <c r="ER12" i="41" s="1"/>
  <c r="ES12" i="41" s="1"/>
  <c r="ET12" i="41" s="1"/>
  <c r="EU12" i="41" s="1"/>
  <c r="DZ31" i="41" l="1"/>
  <c r="DY31" i="41"/>
  <c r="DZ30" i="41"/>
  <c r="DY30" i="41"/>
  <c r="DZ29" i="41"/>
  <c r="DY29" i="41"/>
  <c r="DZ28" i="41"/>
  <c r="DY28" i="41"/>
  <c r="DZ27" i="41"/>
  <c r="DY27" i="41"/>
  <c r="DZ26" i="41"/>
  <c r="DY26" i="41"/>
  <c r="DZ25" i="41"/>
  <c r="DY25" i="41"/>
  <c r="DZ24" i="41"/>
  <c r="DY24" i="41"/>
  <c r="DZ23" i="41"/>
  <c r="DY23" i="41"/>
  <c r="DZ22" i="41"/>
  <c r="DY22" i="41"/>
  <c r="DZ21" i="41"/>
  <c r="DY21" i="41"/>
  <c r="DZ20" i="41"/>
  <c r="DY20" i="41"/>
  <c r="DZ19" i="41"/>
  <c r="DY19" i="41"/>
  <c r="DZ18" i="41"/>
  <c r="DY18" i="41"/>
  <c r="DZ17" i="41"/>
  <c r="DY17" i="41"/>
  <c r="DZ16" i="41"/>
  <c r="DY16" i="41"/>
  <c r="DZ15" i="41"/>
  <c r="DY15" i="41"/>
  <c r="DZ14" i="41"/>
  <c r="DY14" i="41"/>
  <c r="DZ13" i="41"/>
  <c r="DY13" i="41"/>
  <c r="DZ12" i="41"/>
  <c r="DY12" i="41"/>
  <c r="DW31" i="41"/>
  <c r="DV31" i="41"/>
  <c r="DW30" i="41"/>
  <c r="DV30" i="41"/>
  <c r="DW29" i="41"/>
  <c r="DV29" i="41"/>
  <c r="DW28" i="41"/>
  <c r="DV28" i="41"/>
  <c r="DW27" i="41"/>
  <c r="DV27" i="41"/>
  <c r="DW26" i="41"/>
  <c r="DV26" i="41"/>
  <c r="DW25" i="41"/>
  <c r="DV25" i="41"/>
  <c r="DW24" i="41"/>
  <c r="DV24" i="41"/>
  <c r="DW23" i="41"/>
  <c r="DV23" i="41"/>
  <c r="DW22" i="41"/>
  <c r="DV22" i="41"/>
  <c r="DW21" i="41"/>
  <c r="DV21" i="41"/>
  <c r="DW20" i="41"/>
  <c r="DV20" i="41"/>
  <c r="DW19" i="41"/>
  <c r="DV19" i="41"/>
  <c r="DW18" i="41"/>
  <c r="DV18" i="41"/>
  <c r="DW17" i="41"/>
  <c r="DV17" i="41"/>
  <c r="DW16" i="41"/>
  <c r="DV16" i="41"/>
  <c r="DW15" i="41"/>
  <c r="DV15" i="41"/>
  <c r="DW14" i="41"/>
  <c r="DV14" i="41"/>
  <c r="DW13" i="41"/>
  <c r="DV13" i="41"/>
  <c r="DW12" i="41"/>
  <c r="DV12" i="41"/>
  <c r="DT31" i="41"/>
  <c r="DS31" i="41"/>
  <c r="DT30" i="41"/>
  <c r="DS30" i="41"/>
  <c r="DT29" i="41"/>
  <c r="DS29" i="41"/>
  <c r="DT28" i="41"/>
  <c r="DS28" i="41"/>
  <c r="DT27" i="41"/>
  <c r="DS27" i="41"/>
  <c r="DT26" i="41"/>
  <c r="DS26" i="41"/>
  <c r="DT25" i="41"/>
  <c r="DS25" i="41"/>
  <c r="DT24" i="41"/>
  <c r="DS24" i="41"/>
  <c r="DT23" i="41"/>
  <c r="DS23" i="41"/>
  <c r="DT22" i="41"/>
  <c r="DS22" i="41"/>
  <c r="DT21" i="41"/>
  <c r="DS21" i="41"/>
  <c r="DT20" i="41"/>
  <c r="DS20" i="41"/>
  <c r="DT19" i="41"/>
  <c r="DS19" i="41"/>
  <c r="DT18" i="41"/>
  <c r="DS18" i="41"/>
  <c r="DT17" i="41"/>
  <c r="DS17" i="41"/>
  <c r="DT16" i="41"/>
  <c r="DS16" i="41"/>
  <c r="DT15" i="41"/>
  <c r="DS15" i="41"/>
  <c r="DT14" i="41"/>
  <c r="DS14" i="41"/>
  <c r="DT13" i="41"/>
  <c r="DS13" i="41"/>
  <c r="DT12" i="41"/>
  <c r="DS12" i="41"/>
  <c r="DO31" i="41"/>
  <c r="DO30" i="41"/>
  <c r="DO29" i="41"/>
  <c r="DO28" i="41"/>
  <c r="DO27" i="41"/>
  <c r="DO26" i="41"/>
  <c r="DO25" i="41"/>
  <c r="DO24" i="41"/>
  <c r="DO23" i="41"/>
  <c r="DO22" i="41"/>
  <c r="DO21" i="41"/>
  <c r="DO20" i="41"/>
  <c r="DO19" i="41"/>
  <c r="DO18" i="41"/>
  <c r="DO17" i="41"/>
  <c r="DO16" i="41"/>
  <c r="DO15" i="41"/>
  <c r="DO14" i="41"/>
  <c r="DO13" i="41"/>
  <c r="DO12" i="41"/>
  <c r="DM31" i="41"/>
  <c r="DK31" i="41"/>
  <c r="DM30" i="41"/>
  <c r="DK30" i="41"/>
  <c r="DM29" i="41"/>
  <c r="DK29" i="41"/>
  <c r="DM28" i="41"/>
  <c r="DK28" i="41"/>
  <c r="DM27" i="41"/>
  <c r="DK27" i="41"/>
  <c r="DM26" i="41"/>
  <c r="DK26" i="41"/>
  <c r="DM25" i="41"/>
  <c r="DK25" i="41"/>
  <c r="DM24" i="41"/>
  <c r="DK24" i="41"/>
  <c r="DM23" i="41"/>
  <c r="DK23" i="41"/>
  <c r="DM22" i="41"/>
  <c r="DK22" i="41"/>
  <c r="DM21" i="41"/>
  <c r="DK21" i="41"/>
  <c r="DM20" i="41"/>
  <c r="DK20" i="41"/>
  <c r="DM19" i="41"/>
  <c r="DK19" i="41"/>
  <c r="DM18" i="41"/>
  <c r="DK18" i="41"/>
  <c r="DM17" i="41"/>
  <c r="DK17" i="41"/>
  <c r="DM16" i="41"/>
  <c r="DK16" i="41"/>
  <c r="DM15" i="41"/>
  <c r="DK15" i="41"/>
  <c r="DM14" i="41"/>
  <c r="DK14" i="41"/>
  <c r="DM13" i="41"/>
  <c r="DK13" i="41"/>
  <c r="DM12" i="41"/>
  <c r="DK12" i="41"/>
  <c r="DL24" i="41" l="1"/>
  <c r="EA25" i="41"/>
  <c r="EA13" i="41"/>
  <c r="DL13" i="41"/>
  <c r="DL12" i="41"/>
  <c r="DL17" i="41"/>
  <c r="DN15" i="41"/>
  <c r="DL19" i="41"/>
  <c r="DL26" i="41"/>
  <c r="DL25" i="41"/>
  <c r="DQ30" i="41"/>
  <c r="DN12" i="41"/>
  <c r="DL16" i="41"/>
  <c r="DX12" i="41"/>
  <c r="DL18" i="41"/>
  <c r="DQ28" i="41"/>
  <c r="DU30" i="41"/>
  <c r="DL21" i="41"/>
  <c r="DL20" i="41"/>
  <c r="DQ23" i="41"/>
  <c r="DQ24" i="41"/>
  <c r="DQ26" i="41"/>
  <c r="DQ27" i="41"/>
  <c r="DU24" i="41"/>
  <c r="DL14" i="41"/>
  <c r="DN13" i="41"/>
  <c r="DQ14" i="41"/>
  <c r="DQ19" i="41"/>
  <c r="DL23" i="41"/>
  <c r="DL27" i="41"/>
  <c r="DQ29" i="41"/>
  <c r="DL15" i="41"/>
  <c r="DQ17" i="41"/>
  <c r="DN21" i="41"/>
  <c r="DL22" i="41"/>
  <c r="DQ31" i="41"/>
  <c r="DX13" i="41"/>
  <c r="DX21" i="41"/>
  <c r="DN26" i="41"/>
  <c r="DN25" i="41"/>
  <c r="DU13" i="41"/>
  <c r="DU16" i="41"/>
  <c r="DU17" i="41"/>
  <c r="DX29" i="41"/>
  <c r="DN14" i="41"/>
  <c r="DN16" i="41"/>
  <c r="DN19" i="41"/>
  <c r="DN20" i="41"/>
  <c r="DX15" i="41"/>
  <c r="DN17" i="41"/>
  <c r="DN18" i="41"/>
  <c r="DQ15" i="41"/>
  <c r="DQ16" i="41"/>
  <c r="DQ18" i="41"/>
  <c r="DQ20" i="41"/>
  <c r="DQ22" i="41"/>
  <c r="DQ25" i="41"/>
  <c r="DN27" i="41"/>
  <c r="DN30" i="41"/>
  <c r="DN29" i="41"/>
  <c r="DN28" i="41"/>
  <c r="DL29" i="41"/>
  <c r="DN31" i="41"/>
  <c r="DU18" i="41"/>
  <c r="DU27" i="41"/>
  <c r="DN24" i="41"/>
  <c r="DN23" i="41"/>
  <c r="DN22" i="41"/>
  <c r="DL30" i="41"/>
  <c r="DU15" i="41"/>
  <c r="DU23" i="41"/>
  <c r="DU22" i="41"/>
  <c r="DU26" i="41"/>
  <c r="DU25" i="41"/>
  <c r="DX18" i="41"/>
  <c r="DX22" i="41"/>
  <c r="DX24" i="41"/>
  <c r="DX23" i="41"/>
  <c r="DX26" i="41"/>
  <c r="DX30" i="41"/>
  <c r="DL28" i="41"/>
  <c r="DL31" i="41"/>
  <c r="DP12" i="41"/>
  <c r="DP13" i="41"/>
  <c r="DP21" i="41"/>
  <c r="DP24" i="41"/>
  <c r="DP27" i="41"/>
  <c r="DU19" i="41"/>
  <c r="DU20" i="41"/>
  <c r="DU28" i="41"/>
  <c r="DU29" i="41"/>
  <c r="DX20" i="41"/>
  <c r="DX27" i="41"/>
  <c r="DX31" i="41"/>
  <c r="DQ12" i="41"/>
  <c r="DQ13" i="41"/>
  <c r="DQ21" i="41"/>
  <c r="DU12" i="41"/>
  <c r="DU21" i="41"/>
  <c r="DX16" i="41"/>
  <c r="DX17" i="41"/>
  <c r="DX19" i="41"/>
  <c r="DX25" i="41"/>
  <c r="EA12" i="41"/>
  <c r="EA16" i="41"/>
  <c r="EA17" i="41"/>
  <c r="EA21" i="41"/>
  <c r="EA20" i="41"/>
  <c r="EA22" i="41"/>
  <c r="EA24" i="41"/>
  <c r="EA23" i="41"/>
  <c r="DP26" i="41"/>
  <c r="DX14" i="41"/>
  <c r="DX28" i="41"/>
  <c r="EA18" i="41"/>
  <c r="EA26" i="41"/>
  <c r="DU14" i="41"/>
  <c r="DU31" i="41"/>
  <c r="EA29" i="41"/>
  <c r="EA28" i="41"/>
  <c r="EA31" i="41"/>
  <c r="EA14" i="41"/>
  <c r="EA19" i="41"/>
  <c r="EA30" i="41"/>
  <c r="EA27" i="41"/>
  <c r="EA15" i="41"/>
  <c r="DP14" i="41"/>
  <c r="DP15" i="41"/>
  <c r="DP16" i="41"/>
  <c r="DP19" i="41"/>
  <c r="DP20" i="41"/>
  <c r="DP22" i="41"/>
  <c r="DP25" i="41"/>
  <c r="DP30" i="41"/>
  <c r="DP28" i="41"/>
  <c r="DP31" i="41"/>
  <c r="DP17" i="41"/>
  <c r="DP18" i="41"/>
  <c r="DP23" i="41"/>
  <c r="DP29" i="41"/>
  <c r="EC18" i="41" l="1"/>
  <c r="EC12" i="41"/>
  <c r="EC25" i="41"/>
  <c r="EC20" i="41"/>
  <c r="EC26" i="41"/>
  <c r="ED13" i="41"/>
  <c r="EC19" i="41"/>
  <c r="EC17" i="41"/>
  <c r="EC15" i="41"/>
  <c r="EC21" i="41"/>
  <c r="EC27" i="41"/>
  <c r="EC16" i="41"/>
  <c r="EC13" i="41"/>
  <c r="ED30" i="41"/>
  <c r="EC24" i="41"/>
  <c r="EC14" i="41"/>
  <c r="ED24" i="41"/>
  <c r="EC22" i="41"/>
  <c r="EC23" i="41"/>
  <c r="ED31" i="41"/>
  <c r="ED12" i="41"/>
  <c r="EC31" i="41"/>
  <c r="ED26" i="41"/>
  <c r="ED15" i="41"/>
  <c r="DR31" i="41"/>
  <c r="EB31" i="41" s="1"/>
  <c r="DR25" i="41"/>
  <c r="EB25" i="41" s="1"/>
  <c r="DR26" i="41"/>
  <c r="EB26" i="41" s="1"/>
  <c r="DR14" i="41"/>
  <c r="EB14" i="41" s="1"/>
  <c r="DR15" i="41"/>
  <c r="EB15" i="41" s="1"/>
  <c r="DR29" i="41"/>
  <c r="EB29" i="41" s="1"/>
  <c r="ED14" i="41"/>
  <c r="ED19" i="41"/>
  <c r="ED22" i="41"/>
  <c r="ED27" i="41"/>
  <c r="DR27" i="41"/>
  <c r="EB27" i="41" s="1"/>
  <c r="DR19" i="41"/>
  <c r="EB19" i="41" s="1"/>
  <c r="DR18" i="41"/>
  <c r="EB18" i="41" s="1"/>
  <c r="DR13" i="41"/>
  <c r="EB13" i="41" s="1"/>
  <c r="DR30" i="41"/>
  <c r="EB30" i="41" s="1"/>
  <c r="DR12" i="41"/>
  <c r="EB12" i="41" s="1"/>
  <c r="ED17" i="41"/>
  <c r="DR24" i="41"/>
  <c r="EB24" i="41" s="1"/>
  <c r="ED29" i="41"/>
  <c r="ED25" i="41"/>
  <c r="ED23" i="41"/>
  <c r="EC30" i="41"/>
  <c r="ED16" i="41"/>
  <c r="DR22" i="41"/>
  <c r="EB22" i="41" s="1"/>
  <c r="DR16" i="41"/>
  <c r="EB16" i="41" s="1"/>
  <c r="ED21" i="41"/>
  <c r="ED28" i="41"/>
  <c r="ED20" i="41"/>
  <c r="EC28" i="41"/>
  <c r="ED18" i="41"/>
  <c r="EC29" i="41"/>
  <c r="DR21" i="41"/>
  <c r="EB21" i="41" s="1"/>
  <c r="DR20" i="41"/>
  <c r="EB20" i="41" s="1"/>
  <c r="DR28" i="41"/>
  <c r="EB28" i="41" s="1"/>
  <c r="DR23" i="41"/>
  <c r="EB23" i="41" s="1"/>
  <c r="DR17" i="41"/>
  <c r="EB17" i="41" s="1"/>
  <c r="EE13" i="41" l="1"/>
  <c r="EE24" i="41"/>
  <c r="EE23" i="41"/>
  <c r="EE18" i="41"/>
  <c r="EE22" i="41"/>
  <c r="EE27" i="41"/>
  <c r="EE14" i="41"/>
  <c r="EE26" i="41"/>
  <c r="EE31" i="41"/>
  <c r="EE16" i="41"/>
  <c r="EE17" i="41"/>
  <c r="EE30" i="41"/>
  <c r="EE25" i="41"/>
  <c r="EE21" i="41"/>
  <c r="EE29" i="41"/>
  <c r="EE12" i="41"/>
  <c r="EE20" i="41"/>
  <c r="EE15" i="41"/>
  <c r="EE28" i="41"/>
  <c r="EE19" i="41"/>
  <c r="DI31" i="41"/>
  <c r="DH31" i="41"/>
  <c r="DA31" i="41"/>
  <c r="CZ31" i="41"/>
  <c r="DI30" i="41"/>
  <c r="DH30" i="41"/>
  <c r="DA30" i="41"/>
  <c r="CZ30" i="41"/>
  <c r="DI29" i="41"/>
  <c r="DH29" i="41"/>
  <c r="DA29" i="41"/>
  <c r="CZ29" i="41"/>
  <c r="DI28" i="41"/>
  <c r="DH28" i="41"/>
  <c r="DA28" i="41"/>
  <c r="CZ28" i="41"/>
  <c r="DI27" i="41"/>
  <c r="DH27" i="41"/>
  <c r="DA27" i="41"/>
  <c r="CZ27" i="41"/>
  <c r="DI26" i="41"/>
  <c r="DH26" i="41"/>
  <c r="DA26" i="41"/>
  <c r="CZ26" i="41"/>
  <c r="DI25" i="41"/>
  <c r="DH25" i="41"/>
  <c r="DA25" i="41"/>
  <c r="CZ25" i="41"/>
  <c r="DI24" i="41"/>
  <c r="DH24" i="41"/>
  <c r="DA24" i="41"/>
  <c r="CZ24" i="41"/>
  <c r="DI23" i="41"/>
  <c r="DH23" i="41"/>
  <c r="DA23" i="41"/>
  <c r="CZ23" i="41"/>
  <c r="DI22" i="41"/>
  <c r="DH22" i="41"/>
  <c r="DA22" i="41"/>
  <c r="CZ22" i="41"/>
  <c r="DI21" i="41"/>
  <c r="DH21" i="41"/>
  <c r="DA21" i="41"/>
  <c r="CZ21" i="41"/>
  <c r="DI20" i="41"/>
  <c r="DH20" i="41"/>
  <c r="DA20" i="41"/>
  <c r="CZ20" i="41"/>
  <c r="DI19" i="41"/>
  <c r="DH19" i="41"/>
  <c r="DA19" i="41"/>
  <c r="CZ19" i="41"/>
  <c r="DI18" i="41"/>
  <c r="DH18" i="41"/>
  <c r="DA18" i="41"/>
  <c r="CZ18" i="41"/>
  <c r="DI17" i="41"/>
  <c r="DH17" i="41"/>
  <c r="DA17" i="41"/>
  <c r="CZ17" i="41"/>
  <c r="DI16" i="41"/>
  <c r="DH16" i="41"/>
  <c r="DA16" i="41"/>
  <c r="CZ16" i="41"/>
  <c r="DI15" i="41"/>
  <c r="DH15" i="41"/>
  <c r="DA15" i="41"/>
  <c r="CZ15" i="41"/>
  <c r="DI14" i="41"/>
  <c r="DH14" i="41"/>
  <c r="DA14" i="41"/>
  <c r="CZ14" i="41"/>
  <c r="DI13" i="41"/>
  <c r="DH13" i="41"/>
  <c r="DA13" i="41"/>
  <c r="CZ13" i="41"/>
  <c r="DI12" i="41"/>
  <c r="DH12" i="41"/>
  <c r="DA12" i="41"/>
  <c r="CZ12" i="41"/>
  <c r="CA12" i="41" l="1"/>
  <c r="CA13" i="41"/>
  <c r="CA14" i="41"/>
  <c r="CA15" i="41"/>
  <c r="CA16" i="41"/>
  <c r="CA17" i="41"/>
  <c r="CA18" i="41"/>
  <c r="CA19" i="41"/>
  <c r="CA20" i="41"/>
  <c r="CA21" i="41"/>
  <c r="CA22" i="41"/>
  <c r="CA23" i="41"/>
  <c r="CA24" i="41"/>
  <c r="CA25" i="41"/>
  <c r="CA26" i="41"/>
  <c r="CA27" i="41"/>
  <c r="CA28" i="41"/>
  <c r="CA29" i="41"/>
  <c r="CA30" i="41"/>
  <c r="CA31" i="41"/>
  <c r="E11" i="49" l="1"/>
  <c r="E10" i="49"/>
  <c r="E9" i="49"/>
  <c r="C9" i="49"/>
  <c r="E8" i="49"/>
  <c r="E7" i="49"/>
  <c r="E6" i="49"/>
  <c r="C6" i="49"/>
  <c r="E5" i="49"/>
  <c r="E4" i="49"/>
  <c r="E3" i="49"/>
  <c r="C3" i="49"/>
  <c r="D14" i="57"/>
  <c r="D14" i="56"/>
  <c r="E13" i="49" l="1"/>
  <c r="D12" i="57" l="1"/>
  <c r="J16" i="57"/>
  <c r="J14" i="57" s="1"/>
  <c r="D10" i="56"/>
  <c r="D12" i="56"/>
  <c r="J16" i="56"/>
  <c r="J14" i="56" s="1"/>
  <c r="D5" i="50"/>
  <c r="E3" i="50" s="1"/>
  <c r="N16" i="57"/>
  <c r="N14" i="57" s="1"/>
  <c r="L16" i="57"/>
  <c r="L14" i="57" s="1"/>
  <c r="D10" i="57"/>
  <c r="D8" i="57"/>
  <c r="D6" i="57"/>
  <c r="N16" i="56"/>
  <c r="N14" i="56" s="1"/>
  <c r="L16" i="56"/>
  <c r="L14" i="56" s="1"/>
  <c r="D8" i="56"/>
  <c r="D6" i="56"/>
  <c r="AH16" i="2"/>
  <c r="AH15" i="2"/>
  <c r="AH14" i="2"/>
  <c r="AH13" i="2"/>
  <c r="AH12" i="2"/>
  <c r="AH11" i="2"/>
  <c r="AH10" i="2"/>
  <c r="AH9" i="2"/>
  <c r="AH8" i="2"/>
  <c r="AH7" i="2"/>
  <c r="AH6" i="2"/>
  <c r="AH5" i="2"/>
  <c r="AH4" i="2"/>
  <c r="AH3" i="2"/>
  <c r="AH2" i="2"/>
  <c r="P11" i="2"/>
  <c r="P10" i="2"/>
  <c r="P9" i="2"/>
  <c r="P8" i="2"/>
  <c r="P7" i="2"/>
  <c r="P6" i="2"/>
  <c r="P5" i="2"/>
  <c r="P4" i="2"/>
  <c r="P3" i="2"/>
  <c r="P2" i="2"/>
  <c r="O11" i="2"/>
  <c r="O10" i="2"/>
  <c r="O9" i="2"/>
  <c r="O3" i="2"/>
  <c r="O4" i="2"/>
  <c r="O5" i="2"/>
  <c r="O6" i="2"/>
  <c r="O7" i="2"/>
  <c r="O8" i="2"/>
  <c r="O2" i="2"/>
  <c r="N8" i="56" l="1"/>
  <c r="L8" i="56"/>
  <c r="J8" i="56"/>
  <c r="L12" i="56"/>
  <c r="J12" i="56"/>
  <c r="N12" i="56"/>
  <c r="L8" i="57"/>
  <c r="J8" i="57"/>
  <c r="N8" i="57"/>
  <c r="J10" i="57"/>
  <c r="N10" i="57"/>
  <c r="L10" i="57"/>
  <c r="N10" i="56"/>
  <c r="J10" i="56"/>
  <c r="L10" i="56"/>
  <c r="L12" i="57"/>
  <c r="J12" i="57"/>
  <c r="N12" i="57"/>
  <c r="N6" i="57"/>
  <c r="L6" i="57"/>
  <c r="J6" i="57"/>
  <c r="N6" i="56"/>
  <c r="L6" i="56"/>
  <c r="J6" i="56"/>
  <c r="E4" i="50"/>
  <c r="E5" i="50" s="1"/>
  <c r="L19" i="56" l="1"/>
  <c r="J19" i="57"/>
  <c r="L19" i="57"/>
  <c r="H19" i="57"/>
  <c r="H19" i="56"/>
  <c r="J19" i="56"/>
  <c r="D20" i="56"/>
  <c r="D20" i="57"/>
</calcChain>
</file>

<file path=xl/sharedStrings.xml><?xml version="1.0" encoding="utf-8"?>
<sst xmlns="http://schemas.openxmlformats.org/spreadsheetml/2006/main" count="2257" uniqueCount="1020">
  <si>
    <t>Identificador</t>
  </si>
  <si>
    <t>Enfoque</t>
  </si>
  <si>
    <t>Procesos</t>
  </si>
  <si>
    <t>Objetivo_Procesos</t>
  </si>
  <si>
    <t>Tipo_proceso</t>
  </si>
  <si>
    <t>Categorías_Gestión</t>
  </si>
  <si>
    <t>Categorías_Corrupción</t>
  </si>
  <si>
    <t>Preposiciones</t>
  </si>
  <si>
    <t>Tipo_riesgo</t>
  </si>
  <si>
    <t>Trámites_y_OPAs</t>
  </si>
  <si>
    <t>Otros_procesos_afectados</t>
  </si>
  <si>
    <t>Riesgos_estratégicos</t>
  </si>
  <si>
    <t>Agente_generador_internas</t>
  </si>
  <si>
    <t>Agente_generador_externas</t>
  </si>
  <si>
    <t>Debilidades</t>
  </si>
  <si>
    <t>Amenazas</t>
  </si>
  <si>
    <t>Probab_frecuencia</t>
  </si>
  <si>
    <t>Probabilidad_factibilidad</t>
  </si>
  <si>
    <t>x</t>
  </si>
  <si>
    <t>Escalas_probabilidad</t>
  </si>
  <si>
    <t>Escalas_impacto</t>
  </si>
  <si>
    <t>Respuestas</t>
  </si>
  <si>
    <t>Zonas_riesgo</t>
  </si>
  <si>
    <t>Propósito_probabilidad</t>
  </si>
  <si>
    <t>Propósito_impacto</t>
  </si>
  <si>
    <t>Evidencia</t>
  </si>
  <si>
    <t>Ejecución</t>
  </si>
  <si>
    <t>Mitiga_causas</t>
  </si>
  <si>
    <t>Detecta_efectos</t>
  </si>
  <si>
    <t>Calificación_control</t>
  </si>
  <si>
    <t>Ayudan_disminuir_probabilidad</t>
  </si>
  <si>
    <t>Ayudan_disminuir_impacto</t>
  </si>
  <si>
    <t>Líderes_Procesos</t>
  </si>
  <si>
    <t>Fecha_aprobacion</t>
  </si>
  <si>
    <t>Fechas_terminacion_acciones</t>
  </si>
  <si>
    <t>Gestión de procesos</t>
  </si>
  <si>
    <r>
      <rPr>
        <sz val="10"/>
        <rFont val="Arial"/>
        <family val="2"/>
      </rPr>
      <t>Asesoría Técnica y Proyectos en Materia TIC</t>
    </r>
  </si>
  <si>
    <t>Asesorar Técnicamente y formular Proyectos en materia TIC, para la ejecución del Plan Distrital de Desarrollo y las Políticas, Directrices y Lineamientos TIC en el Distrito Capital.</t>
  </si>
  <si>
    <t>Misional</t>
  </si>
  <si>
    <t>Decisiones erróneas o no acertadas</t>
  </si>
  <si>
    <t>Decisiones ajustadas a intereses propios o de terceros</t>
  </si>
  <si>
    <t>al</t>
  </si>
  <si>
    <t>Cumplimiento</t>
  </si>
  <si>
    <t>-- Trámites</t>
  </si>
  <si>
    <t>Todos los procesos en el Sistema de Gestión de Calidad</t>
  </si>
  <si>
    <t>Afectación de imagen institucional por la materialización de actos de corrupción.</t>
  </si>
  <si>
    <t>Financieros</t>
  </si>
  <si>
    <t>Sociales</t>
  </si>
  <si>
    <t>Se ha presentado más de una vez en el presente año (5)</t>
  </si>
  <si>
    <t>Es seguro que suceda (5)</t>
  </si>
  <si>
    <t>X</t>
  </si>
  <si>
    <t>Catastrófico (5)</t>
  </si>
  <si>
    <t>Sí</t>
  </si>
  <si>
    <t>Extrema</t>
  </si>
  <si>
    <t>Prevenir</t>
  </si>
  <si>
    <t>Detectar</t>
  </si>
  <si>
    <t>Completa</t>
  </si>
  <si>
    <t>Siempre</t>
  </si>
  <si>
    <t>Todas</t>
  </si>
  <si>
    <t>Todos</t>
  </si>
  <si>
    <t>Fuerte</t>
  </si>
  <si>
    <t>Directamente</t>
  </si>
  <si>
    <t>Jefe Oficina de la Alta Consejería Distrital de TIC</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</si>
  <si>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</si>
  <si>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</si>
  <si>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</si>
  <si>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Delegación inadecuada</t>
  </si>
  <si>
    <t>Desvío de recursos físicos o económicos</t>
  </si>
  <si>
    <t>ante</t>
  </si>
  <si>
    <t>Imagen</t>
  </si>
  <si>
    <t>Suscripción y venta del registro distrital</t>
  </si>
  <si>
    <t>Procesos estratégicos en el Sistema de Gestión de Calidad</t>
  </si>
  <si>
    <t>Políticas públicas ineficaces.</t>
  </si>
  <si>
    <t>Personal</t>
  </si>
  <si>
    <t>Políticos</t>
  </si>
  <si>
    <t>Se presentó una vez en el presente año (4)</t>
  </si>
  <si>
    <t>Existe una alta posibilidad que suceda (4)</t>
  </si>
  <si>
    <t>Mayor (4)</t>
  </si>
  <si>
    <t>No</t>
  </si>
  <si>
    <t>Alta</t>
  </si>
  <si>
    <t>No es un control</t>
  </si>
  <si>
    <t>Incompleta</t>
  </si>
  <si>
    <t>Algunas veces</t>
  </si>
  <si>
    <t>La mayoría</t>
  </si>
  <si>
    <t>Moderado</t>
  </si>
  <si>
    <t>No disminuye</t>
  </si>
  <si>
    <t>Indirectamente</t>
  </si>
  <si>
    <t>Jefe de Oficina Alta Consejería para los Derechos de las Víctimas, Paz y Reconciliación</t>
  </si>
  <si>
    <r>
      <rPr>
        <sz val="10"/>
        <rFont val="Arial"/>
        <family val="2"/>
      </rPr>
      <t>Comunicación Pública</t>
    </r>
  </si>
  <si>
    <t>Formular lineamientos, directrices y/o estrategias en materia de comunicación pública para la secretaria general y entidades del distrito, que sirvan como marco de actuación comunicativa y permitan garantizar a los ciudadanos y grupos de valor, el derecho a distrito, que sirvan como marco de actuación comunicativa y permitan garantizar a los ciudadanos y grupos de valor, el derecho a informar y recibir información veraz e imparcial de las gestiones, tramites, servicios y logros del Gobierno Distrital, que promuevan mejoras en la cultura ciudadana, la convivencia y sentido de pertenencia y amor por la Ciudad.</t>
  </si>
  <si>
    <t>Estratégico</t>
  </si>
  <si>
    <t>Errores (fallas o deficiencias)</t>
  </si>
  <si>
    <t>Exceso de las facultades otorgadas</t>
  </si>
  <si>
    <t>con</t>
  </si>
  <si>
    <t>Tecnología</t>
  </si>
  <si>
    <t>Publicación de actos administrativos en el registro distrital</t>
  </si>
  <si>
    <t>Procesos misionales y estratégicos misionales en el Sistema de Gestión de Calidad</t>
  </si>
  <si>
    <t>Debilidades en el seguimiento al desarrollo de los proyectos priorizados por el Alcalde.</t>
  </si>
  <si>
    <t>Personas</t>
  </si>
  <si>
    <t>Se presentó al menos una vez en los últimos 2 años (3)</t>
  </si>
  <si>
    <t>Existe una posibilidad media que suceda (3)</t>
  </si>
  <si>
    <t>Moderado (3)</t>
  </si>
  <si>
    <t>Moderada</t>
  </si>
  <si>
    <t>No existe</t>
  </si>
  <si>
    <t>No se ejecuta</t>
  </si>
  <si>
    <t>Algunas</t>
  </si>
  <si>
    <t>Algunos</t>
  </si>
  <si>
    <t>Débil</t>
  </si>
  <si>
    <t>Jefe Oficina Consejería de Comunicaciones</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</si>
  <si>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</si>
  <si>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</si>
  <si>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</si>
  <si>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</si>
  <si>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</si>
  <si>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de</t>
  </si>
  <si>
    <t>-- Otros procedimientos administrativos</t>
  </si>
  <si>
    <t>Procesos misionales en el Sistema de Gestión de Calidad</t>
  </si>
  <si>
    <t>Limitar el posicionamiento a nivel internacional del Distrito Capital, debido a la gestión inadecuada de las oportunidades cooperación e internacionalización.</t>
  </si>
  <si>
    <t>Económicos</t>
  </si>
  <si>
    <t>Se presentó al menos una vez en los últimos 4 años (2)</t>
  </si>
  <si>
    <t>Alguna vez podría ocurrir (2)</t>
  </si>
  <si>
    <t>Menor (2)</t>
  </si>
  <si>
    <t>Baja</t>
  </si>
  <si>
    <t>Ninguna</t>
  </si>
  <si>
    <t>Ninguno</t>
  </si>
  <si>
    <t>Director(a) de Contratación</t>
  </si>
  <si>
    <r>
      <rPr>
        <sz val="10"/>
        <rFont val="Arial"/>
        <family val="2"/>
      </rPr>
      <t>Control Disciplinario</t>
    </r>
  </si>
  <si>
    <t>Lograr la notificación oportuna y ajustada a la normatividad de las decisiones administrativas y establecer los fallos absolutorios o condenatorios, ajustados a la normativa, los procedimientos y protocolos dispuestos por la Secretaría General, para estos efectos.</t>
  </si>
  <si>
    <t>Control</t>
  </si>
  <si>
    <t>Incumplimiento parcial de compromisos</t>
  </si>
  <si>
    <t>Tráfico de influencias</t>
  </si>
  <si>
    <t>durante</t>
  </si>
  <si>
    <t>Financiero</t>
  </si>
  <si>
    <t>Impresión de artes gráficas para las entidades del distrito capital</t>
  </si>
  <si>
    <t>Procesos de apoyo operativo en el Sistema de Gestión de Calidad</t>
  </si>
  <si>
    <t>Fallas en la prestación de los bienes y servicios que oferta la Secretaria General</t>
  </si>
  <si>
    <t>Estratégicos</t>
  </si>
  <si>
    <t>Tecnológicos</t>
  </si>
  <si>
    <t>Nunca o no se ha presentado en los últimos 4 años (1)</t>
  </si>
  <si>
    <t>Excepcionalmente ocurriría (1)</t>
  </si>
  <si>
    <t>Direccionamiento Estratégico</t>
  </si>
  <si>
    <t>Orientar estratégicamente a la Secretaria General en la planeación, ejecución, seguimiento y monitoreo de los resultados con miras al cumplimiento de la misión, visión, plan de desarrollo distrital y objetivos institucionales.</t>
  </si>
  <si>
    <t>Incumplimiento total de compromisos</t>
  </si>
  <si>
    <t>Uso indebido de información privilegiada</t>
  </si>
  <si>
    <t>en</t>
  </si>
  <si>
    <t>Operativo</t>
  </si>
  <si>
    <t>Visitas guiadas Archivo de Bogotá</t>
  </si>
  <si>
    <t>Procesos de control en el Sistema de Gestión de Calidad</t>
  </si>
  <si>
    <t>Gestión ineficaz para la simplificación, racionalización y virtualización de trámites, que limita el acceso y goce efectivo a los servicios, y desmejora el clima de negocios.</t>
  </si>
  <si>
    <t>Comunicación interna</t>
  </si>
  <si>
    <t>Medioambientales</t>
  </si>
  <si>
    <t>Jefe Oficina Asesora de Planeación</t>
  </si>
  <si>
    <t>Elaboración de Impresos y Registro Distrital</t>
  </si>
  <si>
    <t>Elaborar los impresos de artes gráficas requeridos por las entidades del Distrito Capital y garantizar la publicidad y transparencia de los actos administrativos con la publicación en el Registro Distrital.</t>
  </si>
  <si>
    <t>Interrupciones</t>
  </si>
  <si>
    <t>hacia</t>
  </si>
  <si>
    <t>Inscripción programas de formación virtual para servidores públicos del Distrito Capital</t>
  </si>
  <si>
    <t>Ningún otro proceso en el Sistema de Gestión de Calidad</t>
  </si>
  <si>
    <t>Cobertura limitada en los canales de interacción, que genera desconocimiento de la demanda de productos, bienes y servicios por parte de la ciudadanía.</t>
  </si>
  <si>
    <t>Infraestructura</t>
  </si>
  <si>
    <t>Comunicación externa</t>
  </si>
  <si>
    <t>Subdirector(a) de Imprenta Distrital</t>
  </si>
  <si>
    <t>Estrategia de Tecnologías de la Información y las Comunicaciones</t>
  </si>
  <si>
    <t>Elaborar e implementar el Plan Estratégico de Tecnologías de la Información y las Comunicaciones (PETI), basado en la arquitectura empresarial de tecnología de información, que facilite el desarrollo de la estrategia y de la gestión de la Secretaría General , como también permitir el oportuno acceso a la información requerida por la entidad y los grupos de interés, considerando criterios de confiabilidad, seguridad de la información, eficiencia y oportunidad.</t>
  </si>
  <si>
    <t>Omisión</t>
  </si>
  <si>
    <t>para</t>
  </si>
  <si>
    <t>-- Ningún trámite y/o procedimiento administrativo</t>
  </si>
  <si>
    <t>Subutilización de la infraestructura dispuesta para el aprovechamiento del ciudadano.</t>
  </si>
  <si>
    <t>Jefe Oficina de Tecnologías de la Información y las Comunicaciones</t>
  </si>
  <si>
    <r>
      <rPr>
        <sz val="10"/>
        <rFont val="Arial"/>
        <family val="2"/>
      </rPr>
      <t>Evaluación del Sistema de Control Interno</t>
    </r>
  </si>
  <si>
    <t>Realizar de manera efectiva, oportuna y eficiente las actividades de evaluación, aseguramiento, asesoría y fomento de autocontrol, en condiciones de independencia y objetividad, con el fin de apoyar el logro de los objetivos institucionales y el fortalecimiento de la gestión de riesgos, gobierno y control de conformidad con el plan anual de auditorías y la normativa vigente.</t>
  </si>
  <si>
    <t>Supervisión inapropiada</t>
  </si>
  <si>
    <t>sobre</t>
  </si>
  <si>
    <t>Falta de apropiación del modelo de gestión por procesos de la entidad, que genera insatisfacción a los grupos de valor de la Secretaria General.</t>
  </si>
  <si>
    <t>Jefe Oficina de Control Interno</t>
  </si>
  <si>
    <t>Fortalecimiento de la Administración y la Gestión Pública Distrital</t>
  </si>
  <si>
    <t>Fortalecer la Administración y Gestión pública Distrital a través de políticas, lineamientos, estrategias, estudios e investigaciones, orientadas a la modernización y mejora institucional.</t>
  </si>
  <si>
    <t>Incumplimiento o atraso en los programas, proyectos y gestión de la Secretaria General.</t>
  </si>
  <si>
    <t>Director Distrital de Desarrollo Institucional</t>
  </si>
  <si>
    <t>Gestión, Administración y Soporte de infraestructura y Recursos tecnológicos</t>
  </si>
  <si>
    <t>Garantizar la identificación, configuración, instalación, conectividad y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</si>
  <si>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Debilidades en las acciones de articulación interinstitucional que afectan las acciones para la modernización de la infraestructura física del Distrito.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</si>
  <si>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</si>
  <si>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propender la gestión del conocimiento y el acceso a la información por parte de la ciudadanía y los grupos de interés, así como la gestión administrativa, transparencia y buen gobierno de la Administración Distrital.</t>
  </si>
  <si>
    <t>Pérdida del conocimiento institucional, que genera obsolescencia de la gestión.</t>
  </si>
  <si>
    <t>Director(a) del Archivo de Bogotá</t>
  </si>
  <si>
    <r>
      <rPr>
        <sz val="10"/>
        <rFont val="Arial"/>
        <family val="2"/>
      </rPr>
      <t>Gestión de Políticas Públicas Distritales</t>
    </r>
  </si>
  <si>
    <t>Orientar el cumplimiento del ciclo de Políticas Públicas definido por la Secretaría Distrital de Planeación y establecer los parámetros para emitir lineamientos técnicos, de modo que las dependencias competentes cuenten con un único estándar para generar éstos productos, en cumplimiento de la misionalidad de la Secretaría General.</t>
  </si>
  <si>
    <t>Limitada disponibilidad de los canales de comunicación e interacción con la ciudadanía, que impide visualizar la transparencia en la gestión distrital.</t>
  </si>
  <si>
    <t>Subsecretario(a) Técnico(a)</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</si>
  <si>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</si>
  <si>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</si>
  <si>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Dificultades de la implementación del ERP no evidenciadas, desde el ejercicio de monitoreo, a cargo de la Secretaria General.</t>
  </si>
  <si>
    <t>Subdirector(a) de Servicios Administrativos</t>
  </si>
  <si>
    <r>
      <rPr>
        <sz val="10"/>
        <rFont val="Arial"/>
        <family val="2"/>
      </rPr>
      <t>Gestión de Seguridad y Salud en el Trabajo</t>
    </r>
  </si>
  <si>
    <t>Gestionar la seguridad y salud en el trabajo de los servidores(as) públicos(as) de la entidad, contratistas y visitantes, para minimizar la ocurrencia de incidentes, accidentes de trabajo, enfermedades laborales y los riesgos que puedan afectar su calidad de vida y fomentar una cultura encaminada al cuidado personal, mediante la adopción de hábitos de vida saludable, promoviendo la salud, previniendo la enfermedad y preparándolos ante situaciones de emergencia.</t>
  </si>
  <si>
    <t>Ambiente laboral desfavorable.</t>
  </si>
  <si>
    <t>Director(a) de Talento Humano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</si>
  <si>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</si>
  <si>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</si>
  <si>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Imagen institucional desmejorada por la deficiente divulgación, en materia de acciones, decisiones y resultados de la gestión del Distrito Capital.</t>
  </si>
  <si>
    <t>Subdirector Servicios Administrativos</t>
  </si>
  <si>
    <t>Gestión del Sistema Distrital de Servicio a la Ciudadanía</t>
  </si>
  <si>
    <t>Implementar los lineamientos de la Política Pública Distrital de Servicio a la Ciudadanía, facilitando al ciudadano(a), el acceso a la oferta institucional de trámites y servicios, al ejercicio de los derechos y al mejoramiento del clima de negocios, de forma efectiva, amable y oportuna a través de los canales de interacción, para contribuir al bienestar y calidad de vida de la Ciudadanía en el Distrito Capital.</t>
  </si>
  <si>
    <t>-- Todos los riesgos estratégicos</t>
  </si>
  <si>
    <t>Subsecretario(a)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</si>
  <si>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</si>
  <si>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</si>
  <si>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 Ningún riesgo estratégico</t>
  </si>
  <si>
    <r>
      <rPr>
        <sz val="10"/>
        <rFont val="Arial"/>
        <family val="2"/>
      </rPr>
      <t>Gestión Estratégica de Talento Humano</t>
    </r>
  </si>
  <si>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 públicos (as) que el Alcalde Mayor nombre o designe, de conformidad con las competencias que asisten a la dependencia.</t>
  </si>
  <si>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</si>
  <si>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</si>
  <si>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</si>
  <si>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</si>
  <si>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r>
      <rPr>
        <sz val="10"/>
        <rFont val="Arial"/>
        <family val="2"/>
      </rPr>
      <t>Gestión Jurídica</t>
    </r>
  </si>
  <si>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</si>
  <si>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r>
      <rPr>
        <sz val="10"/>
        <rFont val="Arial"/>
        <family val="2"/>
      </rPr>
      <t>Internacionalización de Bogotá</t>
    </r>
  </si>
  <si>
    <t>Establecer y realizar acciones de cooperación, relacionamiento estratégico, proyección y posicionamiento de la ciudad, en el ámbito internacional, fundamentado en la gestión del conocimiento.</t>
  </si>
  <si>
    <t>Director(a) de la Dirección Distrital de Relaciones Internacionales</t>
  </si>
  <si>
    <t>Fuente del riesgo</t>
  </si>
  <si>
    <t>Internas</t>
  </si>
  <si>
    <t>Externas</t>
  </si>
  <si>
    <t>Valoración antes de controles</t>
  </si>
  <si>
    <t>TOTAL</t>
  </si>
  <si>
    <t>Valoración después de controles</t>
  </si>
  <si>
    <t>Gestión del Cambio</t>
  </si>
  <si>
    <t>Descripción de los cambios efectuados</t>
  </si>
  <si>
    <t>Tratamiento del riesgo</t>
  </si>
  <si>
    <t>Fecha de registro</t>
  </si>
  <si>
    <t>Causas y efectos</t>
  </si>
  <si>
    <t>Instrumentos posiblemente afectados</t>
  </si>
  <si>
    <t>Análisis (antes de controles)</t>
  </si>
  <si>
    <t>Análisis (después de controles)</t>
  </si>
  <si>
    <t>Acciones de contingencia</t>
  </si>
  <si>
    <t>Categoría</t>
  </si>
  <si>
    <t>Otros procesos del Sistema de Gestión de Calidad</t>
  </si>
  <si>
    <t>Explicación de la valoración</t>
  </si>
  <si>
    <t>Opción de manejo</t>
  </si>
  <si>
    <t>Fecha de cambio</t>
  </si>
  <si>
    <t>Aspecto(s) que cambiaron</t>
  </si>
  <si>
    <t>MAPA DE RIESGOS INSTITUCIONAL</t>
  </si>
  <si>
    <t>Etiquetas de fila</t>
  </si>
  <si>
    <t>Total general</t>
  </si>
  <si>
    <t>Oficina Asesora de Planeación</t>
  </si>
  <si>
    <t>Oficina de Consejería de Comunicaciones</t>
  </si>
  <si>
    <t>Dirección de Talento Humano</t>
  </si>
  <si>
    <t xml:space="preserve"> Oficina de Tecnologías de la Información y las Comunicaciones</t>
  </si>
  <si>
    <t>Subsecretaría de Servicio a la Ciudadanía</t>
  </si>
  <si>
    <t>Dirección Distrital de Desarrollo Institucional</t>
  </si>
  <si>
    <t>Subdirección de Imprenta Distrital</t>
  </si>
  <si>
    <t>Dirección Distrital de Archivo de Bogotá</t>
  </si>
  <si>
    <t>Dirección Distrital de Relaciones Internacionales</t>
  </si>
  <si>
    <t>Alta Consejería Distrital de Tecnologías de Información y Comunicaciones - TIC</t>
  </si>
  <si>
    <t>Alta Consejería para los Derechos de las Víctimas, la Paz y la Reconciliación</t>
  </si>
  <si>
    <t>Subsecretaría Técnica</t>
  </si>
  <si>
    <t>Dirección de Contratación</t>
  </si>
  <si>
    <t>Subdirección Financiera</t>
  </si>
  <si>
    <t>Subdirección de Servicios Administrativos</t>
  </si>
  <si>
    <t xml:space="preserve"> Oficina Asesora de Jurídica</t>
  </si>
  <si>
    <t xml:space="preserve"> Oficina de Control Interno </t>
  </si>
  <si>
    <t xml:space="preserve"> Oficina de Control Interno Disciplinario</t>
  </si>
  <si>
    <t>Dependencias</t>
  </si>
  <si>
    <t>No. Riesgos</t>
  </si>
  <si>
    <t>Total General</t>
  </si>
  <si>
    <t>Total Corrupción</t>
  </si>
  <si>
    <t>Tipo de Riesgo</t>
  </si>
  <si>
    <t>%</t>
  </si>
  <si>
    <t>IMPACTO</t>
  </si>
  <si>
    <t>PROBABILIDAD</t>
  </si>
  <si>
    <t>Alto</t>
  </si>
  <si>
    <t>Extremo</t>
  </si>
  <si>
    <t>Control Disciplinario</t>
  </si>
  <si>
    <t>Evaluación del Sistema de Control Interno</t>
  </si>
  <si>
    <t>Gestión Financiera</t>
  </si>
  <si>
    <t>Gestión Jurídica</t>
  </si>
  <si>
    <t>Número de riesgos</t>
  </si>
  <si>
    <t>VALORACIÓN ANTES DE CONTROLES (Número de riesgos)</t>
  </si>
  <si>
    <t>VALORACIÓN DESPUÉS DE CONTROLES (Número de riesgos)</t>
  </si>
  <si>
    <t>7868 Desarrollo institucional para una gestión pública eficiente</t>
  </si>
  <si>
    <t>7869 Implementación del modelo de gobierno abierto, accesible e incluyente de Bogotá</t>
  </si>
  <si>
    <t>Subsecretaría Distrital de Fortalecimiento Institucional</t>
  </si>
  <si>
    <t>Proceso / Proyecto de inversión</t>
  </si>
  <si>
    <t>Objetivos estratégicos asociados</t>
  </si>
  <si>
    <t>Procesos / Proyectos de inversión</t>
  </si>
  <si>
    <t>Objetivo</t>
  </si>
  <si>
    <t>Alcance u objetivos específicos</t>
  </si>
  <si>
    <t>Líder de proceso o Gerente de proyecto</t>
  </si>
  <si>
    <t>Tipo de proceso o proyecto</t>
  </si>
  <si>
    <t>Descripción del riesgo</t>
  </si>
  <si>
    <t>Efectos (consecuencias)</t>
  </si>
  <si>
    <t>Trámites, OPA's y consultas asociados</t>
  </si>
  <si>
    <t>Proyectos de inversión asociados</t>
  </si>
  <si>
    <t>Probabilidad inherente</t>
  </si>
  <si>
    <t>Impacto inherente</t>
  </si>
  <si>
    <t>Valoración inherente</t>
  </si>
  <si>
    <t>Probabilidad residual</t>
  </si>
  <si>
    <t>Valoración residual</t>
  </si>
  <si>
    <t>Actividad clave o fase del proyecto</t>
  </si>
  <si>
    <t>Clasificación o tipo de riesgo</t>
  </si>
  <si>
    <t>Valor porcentual probabilidad inherente</t>
  </si>
  <si>
    <t>Valor porcentual impacto inherente</t>
  </si>
  <si>
    <t>Valor porcentual probabilidad residual</t>
  </si>
  <si>
    <t>impacto residual</t>
  </si>
  <si>
    <t>Valor porcentual impacto residual</t>
  </si>
  <si>
    <t>Acciones (características):
Probabilidad
---------------
Impacto</t>
  </si>
  <si>
    <t>Acciones contingencia</t>
  </si>
  <si>
    <t>Responsable de ejecución (acciones contingencia)</t>
  </si>
  <si>
    <t>Producto (acciones contingencia)</t>
  </si>
  <si>
    <t>Baja (2)</t>
  </si>
  <si>
    <t>Leve (1)</t>
  </si>
  <si>
    <t>Muy baja (1)</t>
  </si>
  <si>
    <t>Media (3)</t>
  </si>
  <si>
    <t>Alta (4)</t>
  </si>
  <si>
    <t>Muy alta (5)</t>
  </si>
  <si>
    <t>Posibilidad de afectación reputacional</t>
  </si>
  <si>
    <t>Posibilidad de afectación económica (o presupuestal)</t>
  </si>
  <si>
    <t>Oficina de Alta Consejería Distrital de Tecnologías de Información y Comunicaciones - TIC</t>
  </si>
  <si>
    <t>Oficina de Alta Consejería de Paz, Víctimas y Reconciliación</t>
  </si>
  <si>
    <t>Oficina Consejería de Comunicaciones</t>
  </si>
  <si>
    <t>Oficina de Tecnologías de la Información y las Comunicaciones</t>
  </si>
  <si>
    <t>Oficina de Control Interno</t>
  </si>
  <si>
    <t>xxx</t>
  </si>
  <si>
    <t xml:space="preserve"> </t>
  </si>
  <si>
    <t>Usuarios, productos y prácticas</t>
  </si>
  <si>
    <t xml:space="preserve">- -- Ningún trámite y/o procedimiento administrativo
</t>
  </si>
  <si>
    <t>Identificación del riesgo
Análisis antes de controles
Análisis de controles
Análisis después de controles
Tratamiento del riesgo</t>
  </si>
  <si>
    <t xml:space="preserve">Creación mapa de riesgos </t>
  </si>
  <si>
    <t xml:space="preserve">
Análisis antes de controles
Análisis de controles
Análisis después de controles
</t>
  </si>
  <si>
    <t xml:space="preserve">De acuerdo con la metodología del DAFP, se realizaron las explicaciones requeridas, agregando la explicación del riesgo y la valoración antes y después de controles.
Se identificaron acciones detectivas
Se crearon acciones de plan de contingencia </t>
  </si>
  <si>
    <t xml:space="preserve">
Análisis antes de controles
</t>
  </si>
  <si>
    <t>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t>
  </si>
  <si>
    <t xml:space="preserve">Identificación del riesgo
</t>
  </si>
  <si>
    <t>- Se incluye el proyecto de inversión 1111 “Fortalecimiento de la economía, el gobierno y la ciudad digital de Bogotá D.C. “
- Se definen las perspectivas para los efectos ya identificados.
- Valoración de la Probabilidad: Se incluyen las evidencias faltantes de la vigencia 2016-2019 y las evidencias de la vigencia 2020.</t>
  </si>
  <si>
    <t xml:space="preserve">
Análisis de controles
</t>
  </si>
  <si>
    <t>- Se eliminaron las actividades de control detectivas asociadas al procedimiento de auditorias internas de gestión PR-006 y al procedimiento de Auditorías Internas de Calidad PR-361</t>
  </si>
  <si>
    <t>Se realiza la calificación del riesgo por frecuencia la cual es: "Nunca o no se ha presentado durante los últimos 4 años". Asimismo, se registran las evidencias que registran su elección para la vigencia 2020.</t>
  </si>
  <si>
    <t xml:space="preserve">Identificación del riesgo
Análisis de controles
</t>
  </si>
  <si>
    <t xml:space="preserve">Se realizan ajustes menores a las actividades de control preventivas (PC#5),(PC#7)  y detectiva (PC#8). </t>
  </si>
  <si>
    <t>Se actualiza el contexto de la gestión del proceso.
Se ajusta la identificación del riesgo.
Se define la probabilidad por exposición.
Se ajustó la redacción y evaluación de los controles según los criterios definidos.
Se incluyeron los controles correctivos.
Se ajustaron las acciones de contingencia.</t>
  </si>
  <si>
    <t/>
  </si>
  <si>
    <t xml:space="preserve">
</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</si>
  <si>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</si>
  <si>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Fraude interno</t>
  </si>
  <si>
    <t xml:space="preserve">- Presiones o motivaciones individuales, sociales o colectivas, que inciten a realizar conductas contrarias al deber ser.
</t>
  </si>
  <si>
    <t xml:space="preserve">- Ningún otro proceso en el Sistema de Gestión de Calidad
</t>
  </si>
  <si>
    <t xml:space="preserve">- No aplica
</t>
  </si>
  <si>
    <t>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t>
  </si>
  <si>
    <t>Se tienen dos actividades que actúan como puntos de control para prevención y detección del riesgo sin embargo, la zona con y sin controles permanece constante, ubicándose en zona extrema (1.5)</t>
  </si>
  <si>
    <t>Reducir</t>
  </si>
  <si>
    <t>Ejecución y administración de procesos</t>
  </si>
  <si>
    <t>3. Consolidar una gestión pública eficiente, a través del desarrollo de capacidades institucionales, para contribuir a la generación de valor público.</t>
  </si>
  <si>
    <t xml:space="preserve">- Todos los procesos en el Sistema de Gestión de Calidad
</t>
  </si>
  <si>
    <t>Creación del mapa de riesgos del proceso.</t>
  </si>
  <si>
    <t xml:space="preserve">
Análisis de controles
Tratamiento del riesgo</t>
  </si>
  <si>
    <t>Identificación del riesgo
Análisis de controles
Tratamiento del riesgo</t>
  </si>
  <si>
    <t>Identificación del riesgo
Tratamiento del riesgo</t>
  </si>
  <si>
    <t>Creación del riesgo</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</si>
  <si>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</si>
  <si>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 xml:space="preserve">- 7873 Fortalecimiento de la capacidad institucional de la Secretaría General
</t>
  </si>
  <si>
    <t>- Director(a) de Contratación
- Director(a) de Contratación
- Director(a) de Contratación
- Director(a) de Contratación</t>
  </si>
  <si>
    <t xml:space="preserve">
Análisis antes de controles
Análisis de controles
Análisis después de controles
Tratamiento del riesgo</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</si>
  <si>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Presiones o motivaciones individuales, sociales o colectivas que inciten a realizar conductas contrarias al deber ser
</t>
  </si>
  <si>
    <t>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
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t>
  </si>
  <si>
    <t>Posibilidad de afectación reputacional por pérdida de la confianza ciudadana en la gestión contractual de la Entidad, debido a decisiones ajustadas a intereses propios o de terceros durante la etapa precontractual con el fin de celebrar un contrato</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</si>
  <si>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</si>
  <si>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t>
  </si>
  <si>
    <t>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</si>
  <si>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propuso un plan de mejoramiento que conlleva a una mitigación oportuna del riesgo.
Se propuso un plan de contingencia frente a la materialización del riesgo. </t>
  </si>
  <si>
    <t xml:space="preserve">
Tratamiento del riesgo</t>
  </si>
  <si>
    <t>Se actualiza la fecha de terminación del plan de mejoramiento (AP 18), teniendo en cuenta las fechas establecidas en el aplicativo SIG.</t>
  </si>
  <si>
    <t>Se dio precisión sobre la actividad clave en la identificación del riesgo
Se identificó el proyecto de inversión posiblemente afectado con la posible materialización del riesgo
Se ajusto la calificación del diseño de control
Se incluyen perspectivas para los efectos(consecuencias) identificados
Se realiza la calificación del impacto del riesgo mediante al botón "perspectivas de impacto".
Se ajusta la penalización para los controles que requieren fortalecerse según el atributo de responsabilidad, ya que se incorporarán en los procedimientos que lo requieren.
Se sustraen las acciones ejecutadas a 2019.
Se identifica la necesidad de reducir el riesgo, por tanto se identifica y se formula el plan de tratamiento, consistente en dos acciones preventivas</t>
  </si>
  <si>
    <t>Se incluyó en la evidencia del control la "Hoja de verificación y control de documentos para procesos de selección de oferentes 4231000-FT-959" estipulada en los procedimientos de  4231000-PR-284 "Mínima cuantía" y 4231000-PR-339 "Selección Pública de Oferentes"</t>
  </si>
  <si>
    <t xml:space="preserve">
Análisis antes de controles
Análisis de controles
Tratamiento del riesgo</t>
  </si>
  <si>
    <t>Se adelantó el análisis de los controles, pasando de "MODERADO" a fuerte, teniendo en cuenta que en 2020 se encontraba un control débil al no estar documentado en el procedimiento. Nos obstante se actualizó el procedimiento y a la fecha se encuentra documentado, por lo que pasa a  ser "FUERTE"
Se actualizan las actividades de tratamiento de los riesgos para 2021</t>
  </si>
  <si>
    <t xml:space="preserve">Se modificó la asociación del riesgo al proyecto de inversión específico, que se puede afectar posiblemente, en caso de materializarse el riesgo. 
Se retiraron los controles detectivos de la auditoría de gestión y de calidad del riesgo en los controles detectivos
Se realizó reprogramación de las fechas de inicio de las acciones de tratamiento definidas para la vigencia 2021
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
</t>
  </si>
  <si>
    <t>Se actualiza el contexto de la gestión del proceso.
Se ajusta la identificación del riesgo, ampliando el alcance a los procesos disciplinarios ordinarios.
Se incluye el riesgo errores (fallas o deficiencias) en la conformación del expediente disciplinario, junto con sus controles y demás características.
Se define la probabilidad por frecuencia.
Se ajustó la calificación del impacto.
Se ajustó la redacción y evaluación de los controles según los criterios definidos.
Se incluyeron los controles correctivos
Se ajustaron las acciones de contingencia.
Se definieron acciones de tratamiento.</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</si>
  <si>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</si>
  <si>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conocimiento en el manejo de las herramientas contractuales existentes para adelantar los procesos y hacer seguimiento a los contratos que celebre la entidad.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</si>
  <si>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la utilización de recursos financieros para pagar servicios o productos que no cumplen con los requisitos técnicos solicitados en el marco de la ejecución del contrato
</t>
  </si>
  <si>
    <t>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t>
  </si>
  <si>
    <t>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t>
  </si>
  <si>
    <t>Se ajustó la actividad clave según lo descrito en el proceso.
Se identificó el proyecto de inversión posiblemente afectado con la posible materialización del riesgo
Se incluyen perspectivas para los efectos(consecuencias) identificados
Se realiza la calificación del impacto del riesgo mediante al botón "perspectivas de impacto".
Se ajustó la redacción de la actividad del control frente a la probabilidad, en el sentido que se visibilizó el Manual de Contratación de la Entidad
Se sustraen las acciones ejecutadas a 2019.
Se identifica la necesidad de reducir el riesgo, por tanto se identifica y se formula el plan de tratamiento, consistente en una acción preventiva</t>
  </si>
  <si>
    <t>Se actualizaron las acciones para el tratamiento de los riesgos a nivel preventivo.</t>
  </si>
  <si>
    <t xml:space="preserve">Se modificó la asociación del riesgo al proyecto de inversión específico, que se puede afectar posiblemente, en caso de materializarse el riesgo. 
Se incluyó una evidencia en el control detectivo del riesgo la cual se encuentra documentada en el procedimiento 42321000-PR-022 Liquidación de contrato/convenio.
Se retiraron los controles detectivos de la auditoría de gestión y de calidad del riesgo en los controles detectivos
</t>
  </si>
  <si>
    <t xml:space="preserve">
Teniendo en cuenta el perfil del proyecto de inversión  7873, se elimina la asociación del mismo en la fila 60, ya que las actividades de control del riesgo  no  guardan  relación con las medidas de mitigación de los  riesgos del proyecto de inversión. </t>
  </si>
  <si>
    <t xml:space="preserve">Identificación del riesgo </t>
  </si>
  <si>
    <t xml:space="preserve">- Presiones o motivaciones individuales, sociales o colectivas que inciten a realizar conductas contrarias al deber ser.
- Presión o exigencias por parte de personas interesadas o motivación individual en el resultado del proceso disciplinario.
</t>
  </si>
  <si>
    <t xml:space="preserve">- Configuración y decreto de la prescripción y/o caducidad de la acción disciplinaria.
- Daño a la imagen institucional por impunidad disciplinaria.
- Investigación disciplinaria por parte del ente de control correspondiente por eventual impunidad disciplinaria.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</si>
  <si>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</si>
  <si>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</si>
  <si>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Se cambió el enfoque del riesgo, se encontraba dentro de los riesgos de gestión, ahora está dentro de los riesgos de corrupción del proceso
Se analizan y se ajustan causas internas y externas de acuerdo a las fortalezas, oportunidades, debilidades y amenazas identificadas por el proceso y de acuerdo al nuevo enfoque del riesgo.
Se analiza y realiza la nueva evaluación de frecuencia e impacto de acuerdo al nuevo enfoque del riesgo y conforme a la nueva herramienta de gestión de riesgos
Se incluyeron nuevas actividades de control que implican la actualización de los dos procedimientos: Procedimiento Proceso Verbal Disciplinario y Procedimiento Proceso Ordinario Disciplinario, lo cual está contenido en la Acción de mejora No. 4
Se incluyó plan de contingencia para el riesgo</t>
  </si>
  <si>
    <t>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
Se ajusta la información relacionada con la acción de mejora No. 4 de acuerdo con lo registrado en el aplicativo del SIG.
Las acciones formuladas para fortalecer los controles se trasladan al campo de acciones por valoración</t>
  </si>
  <si>
    <t>Identificación del riesgo
Análisis antes de controles
Tratamiento del riesgo</t>
  </si>
  <si>
    <t>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t>
  </si>
  <si>
    <t>Se ajusta la tipología del riesgo pasando de operativo a cumplimiento.
Se suprimen los controles detectivos institucionales, asociados con la realización de auditorías internas de gestión y de calidad, y se incluyen controles propios del proceso.</t>
  </si>
  <si>
    <t>Se define la propuesta de acciones de tratamiento a ejecutar durante la vigencia 2021.</t>
  </si>
  <si>
    <t xml:space="preserve">Se indica que el riesgo no tiene proyectos de inversión  vigentes asociados
Se incluye la acción preventiva # 21, según el aplicativo 
</t>
  </si>
  <si>
    <t>Se modificó la totalidad de las actividades de control en cuanto a su diseño, teniendo en cuenta la actualización de los procedimientos Proceso Ordinario Disciplinario 2210113-PR-007 y Proceso Disciplinario Verbal  2210113-PR-008.
Se reprograma la acción de tratamiento de tipo preventiva #21, relacionada con la modificación de los procedimientos Proceso Ordinario Disciplinario 2210113-PR-007 y Proceso Disciplinario Verbal  2210113-PR-008.</t>
  </si>
  <si>
    <t>Identificación del riesgo
Análisis de controles
Análisis después de controles
Tratamiento del riesgo</t>
  </si>
  <si>
    <t>Se actualiza el contexto de la gestión del proceso.
Se ajusta la identificación del riesgo.
Se ajustó la redacción y evaluación de los controles según los criterios definidos.
Se incluyeron los controles correctivos.
Se ajustaron las acciones de contingencia.
Se definieron acciones de tratamiento.</t>
  </si>
  <si>
    <t xml:space="preserve">Identificación del riesgo
Análisis antes de controles
Análisis de controles
Análisis después de controles
</t>
  </si>
  <si>
    <t>Identificación del riesgo
Análisis antes de controles
Análisis de controles
Tratamiento del riesgo</t>
  </si>
  <si>
    <t xml:space="preserve">
Análisis antes de controles
Tratamiento del riesgo</t>
  </si>
  <si>
    <t>Creación del mapa de riesgos.</t>
  </si>
  <si>
    <t xml:space="preserve">
Análisis de controles
Análisis después de controles
</t>
  </si>
  <si>
    <t xml:space="preserve">- Constante actualización de directrices Nacionales y Distritales, que puedan afectar o limitar el proceso auditor
</t>
  </si>
  <si>
    <t>Posibilidad de afectación reputacional por uso indebido de información privilegiada para beneficio propio o de un tercero, debido a debilidades en el proceder ético del auditor</t>
  </si>
  <si>
    <t xml:space="preserve">- Debilidades en el proceder ético del auditor
- Debilidad de las estrategias de sensibilización y apropiación de las normas, directrices, modelos y sistemas
</t>
  </si>
  <si>
    <t xml:space="preserve">- Pérdida de confianza de la labor de la Oficina de Control Interno
</t>
  </si>
  <si>
    <t>-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
- Retirar al auditor del trabajo que está realizando, si durante esa auditoria se materializa el riesgo
- Actualizar el mapa de riesgos Evaluación del Sistema de Control Interno</t>
  </si>
  <si>
    <t>- Jefe Oficina de Control Interno
- Jefe de la Oficina de Control Interno
- Jefe Oficina de Control Interno</t>
  </si>
  <si>
    <t>-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
- Comunicación de la reasignación
- Mapa de riesgo  Evaluación del Sistema de Control Interno, actualizado.</t>
  </si>
  <si>
    <t xml:space="preserve">Creación del mapa de riesgos.  </t>
  </si>
  <si>
    <t>Se ajusta el nombre del riesgo, las causas internas y externas (incluyendo las DOFA) y complementan las consecuencias.
Se califica la probabilidad por frecuencia.
Se califica el impacto según la última encuesta DAFP.
Se ajusta la valoración inherente a Alta en atención a la aplicación de la metodología DAFP en su última versión, y que este riesgo no se ha materializado (probabilidad 1 rara vez, impacto 4 mayor).
Se modifican las actividades de control y se califican.
Se ajusta la valoración residual a Alta en atención a la calificación de las actividades de control (probabilidad 1 rara vez, impacto 4 mayor).
Se establecen acciones por valoración y se definen acciones de contingencia.</t>
  </si>
  <si>
    <t xml:space="preserve">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
</t>
  </si>
  <si>
    <t>Se ajusta la tipología del riesgo pasando de operativo a cumplimiento.
Se incluye la actividad de control para ""revisar la suscripción y/o renovación del compromiso de ética por parte del auditor</t>
  </si>
  <si>
    <t>Se define la propuesta de acciones de tratamiento a ejecutar durante la vigencia 2021</t>
  </si>
  <si>
    <t>Se indica que el riesgo no tiene proyectos de inversión vigentes asociados.
Se incluyen las acciones de tratamiento en el marco de la acción preventiva No 28</t>
  </si>
  <si>
    <t>Se redefine el riesgo, según la guía del DAFP.
Se define una acción de tratamiento.
Este riesgo absorbe el riesgo de corrupción: "Decisiones ajustadas a intereses propios o de terceros al Omitir la comunicación de hechos irregulares conocidos por la Oficina de Control Interno, para obtener beneficios a los que no haya lugar"</t>
  </si>
  <si>
    <t xml:space="preserve">- Procesos misionales en el Sistema de Gestión de Calidad
</t>
  </si>
  <si>
    <t xml:space="preserve">- Procesos de apoyo operativo en el Sistema de Gestión de Calidad
</t>
  </si>
  <si>
    <t xml:space="preserve">Identificación del riesgo
Análisis antes de controles
Análisis después de controles
</t>
  </si>
  <si>
    <t xml:space="preserve">Se incluyeron los proyectos de inversión que se pueden ver afectados.
En efectos se actualiza la perspectiva.
Se actualiza el análisis antes de los controles.
Se actualiza explicación después de los controles. </t>
  </si>
  <si>
    <t>Actualización de controles de acuerdo a las nuevas versiones de procedimientos.</t>
  </si>
  <si>
    <t>Se realiza actualización con respecto a categoría "Sin asociación a los proyectos de inversión"</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</si>
  <si>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</si>
  <si>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 Dificultad en la articulación de actividades comunes a las dependencias.
- La información de entrada que se requiere para desarrollar las actividades no es completa o de calidad.
- Omisión o incumplimiento de procedimientos para agilizar trámites.
- Ingreso intencional de información errónea para lograr beneficios personales.
</t>
  </si>
  <si>
    <t xml:space="preserve">- Presiones o motivaciones individuales, sociales o colectivas que inciten a realizar conductas contrarias al deber ser.
- Conflicto de Intereses por Amiguismo o Clientelismo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</si>
  <si>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</si>
  <si>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La valoración antes de controles bajó la probabilidad del riesgo de improbable a muy baja por frecuencia; sin embargo, en la escala de impacto continúa como Alta, es decir podría tener una perdida de la información que critica puede ser recuperada de forma parcial o incompleta.</t>
  </si>
  <si>
    <t>-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
- Revisar las inconsistencias presentadas.
- Realizar el reporte al responsable del proceso.
- Realizar las gestiones pertinentes para corregir las inconsistencias presentadas.
- Actualizar el mapa de riesgos Gestión de Recursos Físicos</t>
  </si>
  <si>
    <t>-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
- Evidencia de reunión o acta de revisión.
- Reporte de inconsistencias
- Documentos con las gestiones efectuadas.
- Mapa de riesgo  Gestión de Recursos Físicos, actualizado.</t>
  </si>
  <si>
    <t xml:space="preserve">Se definen algunos controles como detectivos. Lo que permitió el ajuste de la matriz de valoración después de controles en la escala de impacto de moderado a menor. De igual forma, la zona resultante cambio de moderada a baja. Se elabora plan de contingencia. </t>
  </si>
  <si>
    <t>Identificación del riesgo
Análisis antes de controles
Análisis después de controles
Tratamiento del riesgo</t>
  </si>
  <si>
    <t xml:space="preserve">Se incluyó una causa externa "Cambios constantes en la normativa vigente" y se eliminó la debilidad del "Debe implementarse plan de contingencia en caso de materializarse un riesgo" dentro del contexto. 
Al calificar la probabilidad de riesgos por frecuencia, disminuyó la probabilidad de probable a rara vez y bajo la zona resultante de extrema a alta. 
Disminuye la probabilidad del cuadrante 2 al 1.
Se incluyó la acción No. 1 de la acción correctiva No. 36 en todas las actividades de control. </t>
  </si>
  <si>
    <t xml:space="preserve">Se incluyeron los proyectos de inversión que se pueden ver afectados.
Se ajustaron las causas internas, externas y efectos
En efectos se actualiza la perspectiva.
</t>
  </si>
  <si>
    <t>Se realizo cambio en la identificación del riesgo con respecto a cambio de proceso a de corrupción.
Se realizo cambio en el nombre del riesgo.
Se cambio el análisis antes de controles
Se cambio el análisis después de controles</t>
  </si>
  <si>
    <t>Se realizó cambió de la identificación del riesgo
Se actualizaron los análisis antes de controles
se actualizaron los análisis después de controles
se creó acción preventiva para tratamiento del riesgo
Eliminación de auditorias como controles preventivos</t>
  </si>
  <si>
    <t>Se realiza actualización con respecto a categoría "Sin asociación a los proyectos de inversión"
Se realiza cargue de acción preventiva</t>
  </si>
  <si>
    <t>Se actualiza mapa de riesgos incluyendo las acciones preventivas vigentes #819 y #820 registradas en la herramienta CHIE.</t>
  </si>
  <si>
    <t>Se actualiza el contexto de la gestión del proceso.
Se ajusta la identificación del riesgo, ampliando el alcance con respecto a la nueva metodología.
Se incluye el riesgo errores (fallas o deficiencias) en el ingreso y/o salida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</si>
  <si>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</si>
  <si>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Desviación de recursos públicos.
- Detrimento patrimonial.
- Investigaciones disciplinarias, fiscales y/o penales.
- Pérdida de la imagen o credibilidad institucional.
- Inoportunidad para la correcta investigación de posibles hechos de corrupción.
- Inoportunidad para reporte a las aseguradoras.
</t>
  </si>
  <si>
    <t>-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
-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 Solicitar informe con modo, tiempo y lugar de los hechos relacionados con el presunto desvío de recursos físicos 
- Actualizar el mapa de riesgos Gestión de Recursos Físicos</t>
  </si>
  <si>
    <t>-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
- Informe de los hechos enviado mediante memorando o correo electrónico a la Oficina de Control Interno Disciplinario y Subsecretaría Corporativa.
- Informe de los hechos 
- Mapa de riesgo  Gestión de Recursos Físicos, actualizado.</t>
  </si>
  <si>
    <t>Definición del plan de contingencia.</t>
  </si>
  <si>
    <t>Se incluyó una causa externa "Cambios constantes en la normativa vigente".
Al calificar la probabilidad de riesgos por frecuencia, disminuyó la probabilidad de probable a rara vez y en consecuencia bajo la zona resultante de extrema a alta. 
La calificación de probabilidad bajó a rara vez (cuadrante 2 a 1)</t>
  </si>
  <si>
    <t>Se actualizó el análisis después de controles
Eliminación de auditorias como controles preventivos</t>
  </si>
  <si>
    <t>Se actualiza el contexto de la gestión del proceso.
Se ajusta la identificación del riesgo, ampliando el alcance con respecto a la nueva metodología.
Se incluye el riesgo errores (fallas o deficiencias) en el control y seguimiento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</si>
  <si>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5. Fortalecer la prestación del servicio a la ciudadanía con oportunidad, eficiencia y transparencia, a través del uso de la tecnología y la cualificación de los servidores.</t>
  </si>
  <si>
    <t>Creación y aprobación del mapa de riesgos del proceso Gestión del Sistema Distrital de Servicio a la Ciudadanía</t>
  </si>
  <si>
    <t xml:space="preserve">- Desconocimiento por parte de algunos funcionarios acerca de las funciones de la entidad y elementos de la plataforma estratégica.
</t>
  </si>
  <si>
    <t>Se ajustan los controles detectivos y preventivos en coherencia con la actualización del procedimiento Administración del Modelo Multicanal de Servicio a la Ciudadanía (2213300-PR-036) versión 15.</t>
  </si>
  <si>
    <t xml:space="preserve">- Presiones o motivaciones de los ciudadanos que incitan al servidor público a realizar conductas contrarias al deber ser.
</t>
  </si>
  <si>
    <t>Se ajustó proyectos de inversión posiblemente afectados, teniendo en cuenta que el riesgo no esta asociado a los riesgos del proyecto de inversión.
Se ajustó acción de tratamiento de acuerdo con lo registrado en el aplicativo SIG.</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</si>
  <si>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</si>
  <si>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 xml:space="preserve">- Alta rotación de personal generando retrasos en la curva de aprendizaje.
- Debilidades en la comunicación clara y unificada en diferentes niveles de la entidad.
</t>
  </si>
  <si>
    <t xml:space="preserve">- Procesos de control en el Sistema de Gestión de Calidad
</t>
  </si>
  <si>
    <t>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</si>
  <si>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</si>
  <si>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Se analizan y se ajustan causas internas y externas de acuerdo a las fortalezas, oportunidades, debilidades y amenazas identificadas por el proceso.
Se analiza y actualiza la evaluación de la frecuencia e impacto de acuerdo a la nueva herramienta de gestión de riesgos
Se califica la probabilidad por frecuencia
Se actualiza la valoración del riesgo antes y después de controles, quedando en zona de riesgo moderada
Se incluye plan de tratamiento y plan de contingencia </t>
  </si>
  <si>
    <t>Se modifica la redacción de explicación del riesgo, debido a que la interacción persé no genera la materialización del riesgo.
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
La probabilidad se incrementa en dos cuadrantes de acuerdo al análisis realizado según información de los últimos dos años, pasando a moderado y valoración moderada
En el análisis de controles se ajusta la redacción de los controles, acorde a lo establecido en el  procedimiento 036 e instructivo 064.
Se modifica la frecuencia, ya que en la operación los profesionales responsables de punto (PRP) ejercen los controles diariamente y no por demanda. 
Se actualiza la fecha de terminación de la acción según aplicativo SIG</t>
  </si>
  <si>
    <t>Se identificó el proyecto de inversión posiblemente afectado con la materialización del riesgo
Se incluyen perspectivas para los efectos(consecuencias) identificados
Se realiza la calificación del impacto del riesgo mediante al botón "perspectivas de impacto".
Se cambia la causa "Debilidades en la aplicación de los puntos de control - precisar contexto, ver guía" por "Intereses Personales"
Se modifica la frecuencia, debido a que un hallazgo de la Oficina de Control Interno, se presentó  hace más de tres años, se modifican las evidencias
Teniendo en cuenta que se presenta la necesidad de reducir el riesgo, se identifica y se formula el plan de tratamiento, consistente en una acción preventiva</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</si>
  <si>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</si>
  <si>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Se ajustó la fecha de finalización de la acción "Realizar sensibilización sobre el código de integridad a los servidores del canal presencial Red CADE", de acuerdo con la fecha de cierre de la acción en el aplicativo SIG.</t>
  </si>
  <si>
    <t>Se ajustó proyectos de inversión posiblemente afectados, teniendo en cuenta que el riesgo no esta asociado a los riesgos del proyecto de inversión.
Se incluyó actividad de control preventivo mensual por parte de los responsables de punto de atención.
Se incluyó actividad de control detectivo bimestral por parte del Director del Sistema Distrital de Servicio a la Ciudadanía.
Se ajustó acción de tratamiento de acuerdo con lo registrado en el aplicativo SIG.</t>
  </si>
  <si>
    <t>Se ajustan los controles detectivos y preventivos en coherencia con la actualización del procedimiento Administración del Modelo Multicanal de Servicio a la Ciudadanía (2213300-PR-036) versión 14.
Se ajusta la fecha de inicio de la Acción Preventiva # 31, de acuerdo con la información registrada en los aplicativos SIG y CHIE.</t>
  </si>
  <si>
    <t>Se actualiza el contexto de la gestión del proceso.
Se ajusta la identificación del riesgo.
Se ajusta la calificación del impacto.
Se ajusta la redacción y evaluación de los controles según los criterios definidos.
Se incluyeron los controles correctivos.
Se define acción de contingencia.</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</si>
  <si>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</si>
  <si>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Generación de reprocesos y desgaste administrativo.
- Investigaciones disciplinarias, fiscales y/o penales.
- Percepción negativa de la Ciudadanía frente a la entidad.
</t>
  </si>
  <si>
    <t>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t>
  </si>
  <si>
    <t>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</si>
  <si>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Se analizan y se ajustan causas internas y externas de acuerdo a las fortalezas, oportunidades, debilidades y amenazas identificadas por el proceso.
Se cambia la redacción del riesgo de acuerdo a la nueva guía de gestión del riesgo
Se analiza y actualiza la evaluación de la frecuencia e impacto de acuerdo a la nueva herramienta de gestión de riesgos
Se califica la probabilidad por frecuencia
Se actualiza la valoración del riesgo quedando en zona de riesgo moderada (anteriormente baja) 
Se ajusta la valoración residual a moderada (anteriormente baja) 
Se incluye plan de contingencia 
Se incorpora acción preventiva No. 44 existente en el SIG, debido a que corresponde a una actividad de control para el riesgo
</t>
  </si>
  <si>
    <t>Se realiza actualización en la redacción de la actividad preventiva; específicamente, en la fuente de información, debido a que se modificó el  Procedimiento Seguimiento y Medición de Servicio a la Ciudadanía 2212200-PR-044 a su versión 12.
Se da cumplimiento a la actividad para fortalecer al riesgo, respecto de la documentación de un nuevo punto de control
Se actualiza la fecha de terminación de la acción según aplicativo SIG</t>
  </si>
  <si>
    <t>Identificación del riesgo
Análisis después de controles
Tratamiento del riesgo</t>
  </si>
  <si>
    <t>Se identificó el proyecto de inversión posiblemente afectado con la posible materialización del riesgo
Se incluyen perspectivas para los efectos(consecuencias) identificados
Se realiza la calificación del impacto del riesgo mediante al botón "perspectivas de impacto".
Teniendo en cuenta que se presenta la necesidad de reducir el riesgo, se identifica y se formula el plan de tratamiento, consistente en una acción preventiva</t>
  </si>
  <si>
    <t>Se ajustaron los controles preventivos acorde a la versión actualizada del procedimiento. _x000D_
Se retiraron  los controles detectivos atendiendo a la observación realizada por la Oficina de Control Interno relacionada con los controles asociados a los procedimientos de auditorías de gestión y auditorias de calidad. 
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</si>
  <si>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 xml:space="preserve">
Se ajustó la periodicidad de la actividad de control de mensual a bimestral, esto con el fin de alinear la gestión del riesgo con lo estipulado en el procedimiento (2212200-PR-044).
Se ajustó la fecha de finalización de la acción "Realizar sensibilización sobre el código de integridad a los servidores de la Dirección Distrital de Calidad del Servicio", de acuerdo con la fecha de cierre de la acción en el aplicativo SIG.
</t>
  </si>
  <si>
    <t>Se actualiza el contexto de la gestión del proceso.
Se ajusta la identificación del riesgo.
Se ajusta la calificación del impacto.
Se ajusta la redacción y evaluación de los controles según los criterios definidos.
Se incluyeron los controles correctivos..</t>
  </si>
  <si>
    <t>Creación del Riesgo</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</si>
  <si>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</si>
  <si>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</si>
  <si>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 xml:space="preserve">- Presentar una situación de conflicto de intereses y no manifestarla
- Debilidades en los controles de los procedimientos
- Sistemas de información susceptibles a manipulación indebida
- Desconocimiento de la ley mediante interpretaciones subjetivas de las normas vigentes para evitar o postergar su aplicación
</t>
  </si>
  <si>
    <t xml:space="preserve">- Presiones ejercidas por terceros y o ofrecimientos de prebendas, gratificaciones o dadivas.
- Presiones o motivaciones individuales, sociales o colectivas, que inciten a la realizar conductas contrarias al deber ser.
</t>
  </si>
  <si>
    <t xml:space="preserve">- Perdida de confianza, credibilidad y transparencia frente al manejo de la documentación patrimonial del Distrito																																																
- Posibles investigaciones y sanciones de entes de control o entes reguladores													
- Detrimento, pérdida, uso indebido, perjuicio o deterioro de documentos de valor patrimonial
</t>
  </si>
  <si>
    <t xml:space="preserve">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</si>
  <si>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</si>
  <si>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Se ajusto el nombre del riesgo
Se realizó la valoración antes y después de controles frente a frecuencia e impacto.
Se incluyen controles detectivos frente al riesgo.
Se propuso un plan de contingencia frente a la materialización del riesgo. </t>
  </si>
  <si>
    <t>1.Se incluyen en el SIG nuevas acciones preventivas y detectivas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</si>
  <si>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t>
  </si>
  <si>
    <t xml:space="preserve">Se modifica la fecha de finalización de las acciones preventivas número 6 y 23, conforme a las fechas de finalización reprogramadas en el aplicativo SIG </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</si>
  <si>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acciones de tratamiento.</t>
  </si>
  <si>
    <t>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</si>
  <si>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</si>
  <si>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 xml:space="preserve">- Uso indebido del poder para la emisión de conceptos técnicos favorables.
- Conflicto de intereses.
- No hay distribución equitativa y objetiva de responsabilidades y tareas.
</t>
  </si>
  <si>
    <t xml:space="preserve">- Presiones ejercidas por terceros y o ofrecimientos de prebendas, gratificaciones o dadivas.
- Presiones o motivaciones individuales, sociales o colectivas, que inciten a la realizar conductas contrarias al deber ser.
- No hay conciencia en las entidades del distrito del verdadero impacto de la gestión documental.
</t>
  </si>
  <si>
    <t xml:space="preserve">- Pérdida de credibilidad del ente rector en materia archivística.
- Daño a la imagen reputacional de la entidad por incumplimiento en la emisión de conceptos técnicos de contratación.
- Sanciones disciplinarias, fiscales y penales.
</t>
  </si>
  <si>
    <t xml:space="preserve">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t>
  </si>
  <si>
    <t>Se ajustó el nombre del riesgo
Se realizó la valoración antes y después de controles frente a frecuencia e impacto.
Se incluyen controles detectivos frente al riesgo.
Se propuso un plan de contingencia frente a la materialización del riesgo.</t>
  </si>
  <si>
    <t>Se incluyen en el SIG nuevas acciones preventivas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</si>
  <si>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t>
  </si>
  <si>
    <t>Se modifica la fecha de finalización de la acción preventiva número 12, conforme a la fecha de finalización reprogramada en el aplicativo SIG</t>
  </si>
  <si>
    <t>Se actualiza el contexto de la gestión del proceso. 
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Se ajustó la redacción y evaluación de los controles según los criterios definidos. 
Se incluyeron los controles correctivos. 
Se ajustaron las acciones de contingencia. 
Se definieron acciones de tratamiento.</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</si>
  <si>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</si>
  <si>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Creación del riesgo.</t>
  </si>
  <si>
    <t>Se elimina el control detectivo asociado con auditorías internas de gestión.</t>
  </si>
  <si>
    <t>Se modificó la casilla de proyectos de inversión asociados, para lo cual, se realizó análisis conjunto con la Oficina Asesora de Planeación, en la cual se concluyó que Gestión Jurídica es transversal y ninguno de los riesgos están asociados.</t>
  </si>
  <si>
    <t>Se realizó la actualización de los controles detectivos y preventivos</t>
  </si>
  <si>
    <t>Se actualizó el contexto del proceso
Se actualizó la identificación del riesgo teniendo en cuenta los cambios sugeridos por la Guía para la administración de riesgos de Gestión, corrupción y proyectos de inversión.
Se realizó el análisis de controles de la probabilidad por el criterio de exposición y se actualizo la valoración del impacto.
Se definieron nuevos controles al riesgo y se realizó su respectiva calificación.
Se realizó el análisis después de controles teniendo en cuenta la valoración obtenida con los controles definidos.
Se definió el plan de contingencia para el riesgo identificado.
Se definió como opción de tratamiento aceptar el riesgo.</t>
  </si>
  <si>
    <t xml:space="preserve">Se ajustó la identificación del riesgo, según los parámetros de redacción.
Se complementó y validó el análisis de causas, así como las consecuencias que se pueden ocasionar con la materialización del riesgo </t>
  </si>
  <si>
    <t xml:space="preserve">Identificación del riesgo
Análisis antes de controles
</t>
  </si>
  <si>
    <t>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t>
  </si>
  <si>
    <t xml:space="preserve">- Disposición y consulta de la normatividad, falta un normograma integral con  la totalidad y clasificación de las normas 
- Confusión entre normas y directrices a nivel institucional como Secretaría General y directrices a nivel Distrital
- Posible configuración de Conflicto de Interés entre el apoderado de la Secretaría General y los demandantes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</si>
  <si>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</si>
  <si>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Se analizó la probabilidad del riesgo por frecuencia dado que ya se tiene trazabilidad de éste.
Se incluyeron 4 controles preventivos que se encuentran documentados en el procedimiento de "Gestión Jurídica para la defensa de los intereses de la Secretaría General".
Se ajustó la redacción de los controles preventivos acorde con lo documentado en el procedimiento de "Gestión Jurídica para la defensa de los intereses de la Secretaría General".
Se ajustó la fecha de terminación de las acciones propuestas según el Aplicativo SIG.</t>
  </si>
  <si>
    <t>Se incluye la relación con los proyectos de inversión posiblemente afectados (Proyecto 1125) 
Se incluyó la acción de tratamiento para la vigencia 2020</t>
  </si>
  <si>
    <t>Se definen acciones de tratamiento a 2021.</t>
  </si>
  <si>
    <t>Se asocian las actividades de control a fortalecer para las acciones propuestas, así mismo, se ajustaron las fechas.</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</si>
  <si>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</si>
  <si>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t>
  </si>
  <si>
    <t xml:space="preserve">Se modificó la fecha de finalización de la acción de tratamiento "Alinear actividades y puntos de control del procedimiento   4232000-PR-372 - Gestión de Peligros, Riesgos y Amenazas  con los controles preventivos y detectivos definidos en el mapa de riesgo del proceso de Gestión de Seguridad y Salud en el Trabajo" pasando del 01-08-2022 al 30-06-2022, unificándola con las fechas definidas para esta misma acción en las fichas de riesgos No 1, 2 y 3.  </t>
  </si>
  <si>
    <t>Se ajustó en Proyectos de inversión posiblemente afectados, dado que el riesgo no tiene asociación dentro del perfil del Proyecto de inversión "Fortalecimiento de la capacidad institucional de la Secretaría General".
Se eliminaron las acciones 2020 teniendo en cuenta que ya estaban cerradas y se incluyó la Acción Preventiva No. 2 de 2021.</t>
  </si>
  <si>
    <t xml:space="preserve">Se eliminó la acción preventiva No. 2 teniendo en cuenta que se cerró el 30 de junio de 2021 y se incluye la acción de mejora 827 registrada en CHIE. </t>
  </si>
  <si>
    <t xml:space="preserve">Se ajusta la actividad 16 como actividad de control, conforme con la actividad 2 de la acción preventiva No. 2 asociada al proceso Gestión de Servicios Administrativos. </t>
  </si>
  <si>
    <t xml:space="preserve">- Manipulación de la caja menor por personal no autorizado.
- Falta de integridad del funcionario encargado del manejo de caja menor.
- Intereses personales.
- Abuso de poder.
- Incumplimiento del Manual para el manejo y control de cajas menores
</t>
  </si>
  <si>
    <t xml:space="preserve">- Falsedad en los documentos aportados para la legalización del gasto.
- Presiones o exigencias irregulares por parte de terceros
</t>
  </si>
  <si>
    <t xml:space="preserve">- Detrimento patrimonial.
- Investigaciones disciplinarias, fiscales y/o penales.
- Pérdida de credibilidad y desconfianza en el proceso.
- Afectación de la póliza de manejo.
- Enriquecimiento ilícito de contratistas y/o servidores púbicos
</t>
  </si>
  <si>
    <t>Se determina la probabilidad (Muy baja 1)  teniendo en cuenta que no se he presentado en los últimos cuatro años. El impacto (Mayor 4) obedece a la afectación de la imagen y las sanciones por entes de control que se puedan generar por la materialización del riesgo.</t>
  </si>
  <si>
    <t>Se determina la probabilidad (Muy baja (1)) ya que las actividades de control preventivas son fuertes y mitigan la mayoría de las causas. El riesgo no disminuye el impacto.</t>
  </si>
  <si>
    <t>Se ajustó la calificación de probabilidad de factible a frecuente, lo que redujo su escala de probabilidad de probable a rara vez.
Se ajustaron los controles preventivos y detectivos conforme al procedimiento.
Se ajustaron las fechas de finalización de las acciones</t>
  </si>
  <si>
    <t>Se modificaron las causas del riesgo y agentes generadores.
Se modificó la valoración del impacto y se realizó por la valoración de perspectivas
Se ajustaron las fechas de las acciones y se define plan de mejoramiento para la vigencia
Se modificó el Plan de contingencia</t>
  </si>
  <si>
    <t xml:space="preserve">Una vez analizados los conceptos de tipo de riesgo, se reclasifica el riesgo de operativo a financiero, teniendo en cuenta las definiciones señaladas en la Guía para la administración de riesgos de gestión y corrupción en los procesos. 
Se incluye y ajusta la actividad de control preventiva número 6 y 12 y la actividad detectiva número 14 y 17, conforme con la actualización del procedimiento.
Se elimina las actividades de control detectivas asociadas al procedimiento de auditorías internas de gestión PR-006 y al procedimiento de auditorías internas de calidad PR-361. 
Se modificaron las fechas de terminación de las acciones conforme a solicitud de reprogramación efectuada mediante memorando No. 3-2020-17111. </t>
  </si>
  <si>
    <t>Se realiza la calificación de la probabilidad del riesgo por frecuencia cuya calificación es nunca o no se ha presentado durante los últimos cuatro años, así mismo se registran las evidencias que soportan su elección para la vigencia 2020.
Se incluyó una nueva acción preventiva asociada a la revisión integral del riesgo para la vigencia  2021.</t>
  </si>
  <si>
    <t>Se actualiza el contexto de la gestión del proceso
Se ajusta la identificación del riesgo, ampliando su alcance
Se define la probabilidad por frecuencia
Se ajustó la calificación del impacto
Se ajustó la redacción y evaluación de los controles según los criterios definidos
Se incluyeron los controles correctivos 
Se ajustaron las acciones de contingencia</t>
  </si>
  <si>
    <t>Se ajustaron las actividades preventivas y detectivas acorde con la última actualización realizada a los procedimientos del proceso.
Se retiraron las actividades detectivas asociadas a los procedimientos de Auditorias de gestión y auditorías de calidad.
Se ajustaron las fechas de finalización de las acciones, teniendo en cuenta la información reportada en el aplicativo SIG y en los seguimientos, cierre y reprogramación remitidos mediante memorando a la Oficina Asesora de Planeación.</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</si>
  <si>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</si>
  <si>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Se ajusto actividad clave de acuerdo al ajuste realizado a la caracterización del proceso.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Así mismo se replantearon las acciones asociadas a las actividades de control preventivo.
Se ajustaron las fechas de terminación de las acciones acorde con las fechas del aplicativo SIG.  Así mismo, se actualizó la información de acciones de acuerdo con las acciones registradas en el aplicativo SIG.
Se incluyen acciones de contingencia.</t>
  </si>
  <si>
    <t>8. Fomentar la innovación y la gestión del conocimiento, a través del fortalecimiento de las competencias del talento humano de la entidad, con el propósito de mejorar la capacidad institucional y su gestión.</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</si>
  <si>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</si>
  <si>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Conflicto de intereses.
- Desconocimiento de los principios y valores institucionales.
- Aplicación errónea en algunos casos  de criterios o instrucciones para la realización
de actividades.
- Amiguismo.
</t>
  </si>
  <si>
    <t xml:space="preserve">- Presiones o motivaciones individuales, sociales o colectivas, que inciten a la realizar conductas contrarias al deber ser.
</t>
  </si>
  <si>
    <t xml:space="preserve">- Detrimento de los principios de la función pública.
- Pérdida de legitimidad de la Administración Distrital.
- Pérdida de imagen institucional.
- Propicia escenarios de conflictos.
- Investigaciones disciplinarias, fiscales y/o penales.
- Sanciones disciplinarias.
- Incumplimiento de las metas y objetivos de la dependencia.
- Pago de indemnizaciones como resultado de demandas.
- Generación de reprocesos y desgaste administrativo.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</si>
  <si>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</si>
  <si>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</si>
  <si>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Análisis DOFA
Se ajusta la valoración antes de controles a Alta
Se incluyen causas externas y agente generador del riesgo.
Se incluyeron análisis de controles detectivos.
Se ajusta la valoración después de controles a Alta</t>
  </si>
  <si>
    <t xml:space="preserve">Se adicionan actividades de prevención que se realizan mensualmente dentro del procedimiento.
Se cambia la acción después de los controles conforme al Informe de la Oficina de Control Interno por nuevas. </t>
  </si>
  <si>
    <t>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t>
  </si>
  <si>
    <t>Se definen acciones de tratamiento a implementar para el riesgo en la vigencia 2021.</t>
  </si>
  <si>
    <t xml:space="preserve">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t>
  </si>
  <si>
    <t xml:space="preserve">Se incluyó acción de tratamiento a implementar en el marco a la actualización del procedimiento 2211300-PR-221. </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</si>
  <si>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las acciones de tratamiento.</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</si>
  <si>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</si>
  <si>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xml:space="preserve">- Desviación de los recursos públicos 
- Detrimento patrimonial
- Investigaciones disciplinarias, fiscales y/o penales
- Generación de reprocesos y desgaste administrativo.
</t>
  </si>
  <si>
    <t>Se incluyen causas internas y externas (incluyendo las DOFA) y complementan consecuencias.
Se ajusta la valoración antes de controles a Alta
Se ajusta el nombre del riesgo y se incluye la explicación del riesgo.
Se incluyeron análisis de controles detectivos.
Se ajusta la valoración después de controles a Alta</t>
  </si>
  <si>
    <t>Se incluye la nueva causa "Fallas en la conectividad con los servidores de la Entidad" según la actualización de la DOFA del proceso.
Se adicionan actividades de prevención que se realizan mensualmente dentro del procedimiento.
Se cambia la acción después de los controles conforme el Informe de la Oficina de Control Interno por nuevas.</t>
  </si>
  <si>
    <t>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t>
  </si>
  <si>
    <t>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t>
  </si>
  <si>
    <t>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t>
  </si>
  <si>
    <t xml:space="preserve">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t>
  </si>
  <si>
    <t xml:space="preserve">
Se actualizó el contexto de la gestión del proceso.
Se ajustó la identificación del riesgo. 
Se ajustó la redacción y evaluación de los controles según los criterios definidos.
Se realizó la eliminación de actividades de control preventivo que no se ejecutan desde el procedimiento Gestión de Nómina y se incluyó control detectivo propio del proceso. 
Se eliminó control detectivo de auditoría. 
Se incluyeron los controles correctivos.
Se ajustaron las acciones de contingencia.  
Se definieron las acciones de tratamiento.
</t>
  </si>
  <si>
    <t>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</si>
  <si>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 xml:space="preserve">
Análisis después de controles
Tratamiento del riesgo</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</si>
  <si>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</si>
  <si>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</si>
  <si>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</si>
  <si>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</si>
  <si>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</si>
  <si>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t>
  </si>
  <si>
    <t>-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mapa de riesgos Gestión Financiera</t>
  </si>
  <si>
    <t>-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Mapa de riesgo  Gestión Financiera, actualizado.</t>
  </si>
  <si>
    <t>Nuevo riesgo identificado.</t>
  </si>
  <si>
    <t>Se incluyen soportes para la probabilidad establecida, producto de las auditorías, los seguimientos y la retroalimentación.
Se reprograma la fecha de terminación para la acción de tratamiento.</t>
  </si>
  <si>
    <t>Se ajusto la acción de proyectos de inversión respecto a la situación vigente
Se reprogramaron las actividades asociadas a la acción preventiva # 30</t>
  </si>
  <si>
    <t>Se reprogramaron las actividades asociadas a la acción preventiva #30</t>
  </si>
  <si>
    <t>Se reprogramaron las actividades asociadas a la acción preventiva #30
Se ajustaron todas las actividades de control de acuerdo con la modificación realizada en el  procedimiento   2211400-PR-333 Gestión de pagos versión 06</t>
  </si>
  <si>
    <t xml:space="preserve">
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</si>
  <si>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</si>
  <si>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</si>
  <si>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</si>
  <si>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</si>
  <si>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
- Realizar los ajustes correspondientes al registro contable indebido, o complementar la información que corresponda a los hechos reales.
- Reportar el registro contable para el siguiente periodo.
- Actualizar el mapa de riesgos Gestión Financiera</t>
  </si>
  <si>
    <t>-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
- Registro contable ajustado en LIMAY.
- Comprobante de contabilidad.
- Mapa de riesgo  Gestión Financiera, actualizado.</t>
  </si>
  <si>
    <t>Se ajusto la acción de proyectos de inversión respecto a la situación vigente
Se reprogramaron las actividades asociadas a la acción preventiva # 31</t>
  </si>
  <si>
    <t>Se reprogramaron las actividades asociadas a las acciones preventivas # 44 y #26</t>
  </si>
  <si>
    <t>Se reprogramaron las actividades asociadas a la acción preventiva #31</t>
  </si>
  <si>
    <t xml:space="preserve"> Se reprogramaron las actividades asociadas a la acción preventiva #31</t>
  </si>
  <si>
    <t>Se reprogramaron las actividades asociadas a la acción preventiva #31
Se ajustaron todas las actividades de control de acuerdo con la modificación realizada en el  procedimiento  Gestión Contable 2211400-PR-025   con versión 16</t>
  </si>
  <si>
    <t>1. Implementar estrategias y acciones que aporten a la construcción de la paz, la reparación, la memoria y la reconciliación en Bogotá región.</t>
  </si>
  <si>
    <t xml:space="preserve">- 7871 Construcción de Bogotá-región como territorio de paz para las víctimas y la reconciliación
</t>
  </si>
  <si>
    <t>Se retira el proyecto 1156 "Bogotá Mejor para las Víctimas, la Paz y la reconciliación" y se incluye el nuevo proyecto 7871 "Construcción de Bogotá-región como territorio de paz para las víctimas y la reconciliación" asociado al proceso.
Se retiran los dos controles detectivos transversales asociados a los procedimientos de "Auditorías internas de gestión" y "Auditorias internas de calidad" y se identificó un control detectivo propio para el proceso.</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</si>
  <si>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</si>
  <si>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</si>
  <si>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</si>
  <si>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Investigaciones disciplinarias, fiscales y/o penales.
- Afectación de la igualdad de los ciudadanos para hacer uso de sus derechos.
- Afectación del presupuesto asignado para el otorgamiento de atención o ayuda humanitaria inmediata
</t>
  </si>
  <si>
    <t>Se realizó el análisis de probabilidad por frecuencia y por tanto se redujo la valoración del riesgo antes de controles
Se realizó el análisis de probabilidad por frecuencia y por tanto se redujo la valoración del riesgo antes de controles
Se determinó el impacto del riesgo por medio de la encuesta con enfoque de corrupción
Se adicionaron como controles detectivos, las auditorías de gestión y calidad realizadas por Control Interno
Se modificó el control preventivo asociado al riesgo, de acuerdo con ajuste realizado en el procedimiento respectivo
Se planteó una nueva acción para tratar el riesgo y se estableció plan de contingencia</t>
  </si>
  <si>
    <t>Se adicionaron nuevas evidencias que respaldan la no materialización del riesgo, manteniendo la valoración inicial.
Se establece la acción de tratamiento para incluir un control detectivo adicional en el procedimiento "Otorgar ayuda y atención humanitaria inmediata"</t>
  </si>
  <si>
    <t>Se identifica el proyecto de inversión que posiblemente se puede ver afectado por el riesgo.
Para cada uno de los efectos (consecuencias) se identifican las perspectivas.
Se identifican las perspectivas de impacto para el riesgo.
Se definió una nueva actividad de control frente a la probabilidad para el riesgo de gestión.
Se definió una nueva actividad para fortalecer la gestión del riesgo según la valoración.
Las acciones ejecutadas en la vigencia anterior fueron eliminadas del mapa de riesgos.</t>
  </si>
  <si>
    <t>Adicionalmente se modificó el nombre utilizado como soporte a "Matriz de seguimiento AHI (mes) y correo electrónico" en la evidencia de los controles.
Se retiró la acción de tratamiento 50 de 2020 debido al cumplimiento de su término.
Se creó acción AP 17 del 2021 como parte del tratamiento del riesgo.</t>
  </si>
  <si>
    <t>Se actualiza el contexto de la gestión del proceso.
Se ajusta la identificación del riesgo
Se define la probabilidad por exposición.
Se ajustó la calificación del impacto.
Se ajustó la redacción y evaluación de los controles según los criterios definidos.
Se incluyeron los controles correctivos.
Se ajustaron las acciones de contingencia.
Se formulo acción de tratamiento</t>
  </si>
  <si>
    <t>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 se elimina, ya que es una acción que contempla varias líneas argumentativas con un alcance mayor a los controles definidos para el riesgo de corrupción.</t>
  </si>
  <si>
    <t xml:space="preserve">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t>
  </si>
  <si>
    <t>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t>
  </si>
  <si>
    <t>Se realiza reprogramación del cumplimiento de la acción 2 "(AP# 114 Aplicativo CHIE) Adelantar la actualización de la 4231000-GS-081-Guía para la estructuración de estudios previos" la cual queda para cumplimiento el 31/08/2022.</t>
  </si>
  <si>
    <t>Se actualizaron las actividades de control N° 3 y 5, de tipo detectivo, que se encuentran documentadas en el procedimiento PR-382 Manejo de Caja Menor, que fue actualizado en enero de 2022 a su versión 02, para su correspondencia exacta en forma de redacción.</t>
  </si>
  <si>
    <t>Jefe de Oficina Jurídica</t>
  </si>
  <si>
    <t>Oficina Jurídica</t>
  </si>
  <si>
    <t>Jefe Oficina de Control Disciplinario Interno</t>
  </si>
  <si>
    <t>Oficina de Control Disciplinario Interno</t>
  </si>
  <si>
    <t xml:space="preserve">
Se modificaron controles preventivos en su redacción, de acuerdo con la actualización  del  procedimiento Ingreso de Transferencias Secundarias al Archivo General de Bogotá D.C. 2215300-PR-282</t>
  </si>
  <si>
    <t>Se ajustaron los controles conforme a la actualización del procedimiento</t>
  </si>
  <si>
    <t>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t>
  </si>
  <si>
    <t>Inicia con la recepción, registro y revisión de la queja disciplinaria, informe de servidor público u otro medio que amerite credibilidad, y con la elaboración de la estrategia preventiva, continúa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t>
  </si>
  <si>
    <t>Evaluación</t>
  </si>
  <si>
    <t>Adelantar los procesos disciplinarios en etapa de instrucción
Adelantar los procesos disciplinarios en etapa de juzgamiento ordinario o verbal
Adelantar los procesos disciplinarios en etapa de segunda instancia
Adelantar los procesos disciplinarios según el procedimiento ordinario (Ley 734 de 2002)</t>
  </si>
  <si>
    <t>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t>
  </si>
  <si>
    <t xml:space="preserve">- Alta rotación de personal generando retrasos en la curva de aprendizaje y represamiento de trámites.
- Dificultades en la transferencia de conocimiento entre los servidores que se vinculan y retiran de la entidad.
- Presentarse una situación de conflicto de interés y no manifestarlo.
- Presentarse una situación de conflicto de interés y no manifestarlo. Dificultad en la implementación de la normatividad disciplinaria por modificación de legislación.
</t>
  </si>
  <si>
    <t>- Reportar 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a la Oficina Asesora de Planeación en el informe de monitoreo en caso que tenga fallo.
- Adelantar las actuaciones disciplinarias pertinentes en contra del funcionario que dio lugar a la configuración de la prescripción y/o caducidad.
- Reasignar el expediente disciplinario a otro profesional de la Oficina de Control Disciplinario Interno, Oficina Jurídica o Despacho de la Secretaría General, según corresponda, con el fin de tramitar las actuaciones derivadas de la declaratoria de prescripción y/o caducidad.
- Actualizar el mapa de riesgos Control Disciplinario</t>
  </si>
  <si>
    <t>- Notificación realizada del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reporte de monitoreo a la Oficina Asesora de Planeación en caso que el riesgo tenga fallo definitivo.
- Investigación disciplinaria en contra del funcionario que dio lugar a la configuración de la prescripción y/o caducidad.
- Acta de reparto reasignando el expediente disciplinario a otro profesional, autos y comunicaciones de las actuaciones derivadas de la declaratoria de prescripción y/o caducidad.
- Mapa de riesgo  Control Disciplinario, actualizado.</t>
  </si>
  <si>
    <t>Se actualiza el contexto del proceso.
Se actualiza la actividad clave según la nueva ficha de caracterización del proceso.
Se actualiza las causas internas.
Se incluyen los controles preventivos y detectivos relacionados con los procedimientos aplicación de la etapa de instrucción, aplicación de la etapa de juzgamiento juicio ordinario, aplicación de la etapa de juzgamiento juicio verbal y aplicación segunda instancia.
Se ajustan los controles correctivos, el plan de contingencia, incluyendo a la Oficina Jurídica y al Despacho de la Secretaría General.
Se definen las acciones de tratamiento a 2023 por ser un riesgo de corrupción</t>
  </si>
  <si>
    <t>Blancos borrar si 54</t>
  </si>
  <si>
    <t>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t>
  </si>
  <si>
    <t xml:space="preserve">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t>
  </si>
  <si>
    <t>Ejecutar las auditorías internas de gestión, seguimientos y realizar informes de ley </t>
  </si>
  <si>
    <t>Fortalecimiento de la Gestión Pública</t>
  </si>
  <si>
    <t>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t>
  </si>
  <si>
    <t>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t>
  </si>
  <si>
    <t>Diseñar y emitir lineamientos, desarrollar estrategias, brindar, prestar servicios y realizar análisis, estudios e investigaciones para el fortalecimiento de la gestión pública distrital</t>
  </si>
  <si>
    <t>-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
-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Retirar de las bases de datos de la documentación disponible de valor patrimonial del Archivo de Bogotá el (los) documento(s) en los que se generó la materialización del riesgo
-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Actualizar el mapa de riesgos Fortalecimiento de la Gestión Pública</t>
  </si>
  <si>
    <t>-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
- Memorando de comunicación de la materialización del riesgo
- Bases de datos de la documentación disponible de valor patrimonial del Archivo de Bogotá
- Soportes de la aplicación de las medidas determinadas por la Oficina de Control Interno Disciplinario y/o ente de control.
- Mapa de riesgo  Fortalecimiento de la Gestión Pública, actualizado.</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</si>
  <si>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
4.El proyecto de inversión posiblemente afectado por la materialización del riesgo, es el proyecto 1125 fortalecimiento y modernización de la gestión pública distrital.
5. Se diligencia la columna de perspectivas en la identificación de efectos y se incluyen.
6. Se modifica el análisis de controles.
7. Se realiza la calificación del riesgo por perspectivas de Impacto.
8. Se modifica la explicación de la valoración del riesgo obtenido antes de controles.
9. Conforme a la actualización de los procedimientos realizados en la vigencia 2019, se mantienen los controles preventivos y detectivos, y se incluyen un (1) control detectivo y uno (1) preventivo.
10. Se modifica la explicación de la valoración del riesgo obtenido después de controles.
11. Se incluyen en el SIG nuevas acciones preventivas y detectivas para el año 2020.
12. Se ajusta el plan contingente.</t>
  </si>
  <si>
    <t xml:space="preserve">"Se asocia el riesgo al nuevo Mapa de procesos de la Secretaría General. 
Se plantean acciones de tratamiento para el fortalecimiento del riesgo."																																																																																									
																																																	</t>
  </si>
  <si>
    <t>Se asocia el riesgo al nuevo Mapa de procesos de la Secretaría General. 
Se plantean acciones de tratamiento para el fortalecimiento del riesgo.</t>
  </si>
  <si>
    <t xml:space="preserve">Diseñar y emitir lineamientos, desarrollar estrategias, brindar, prestar servicios y realizar análisis, estudios e investigaciones para el fortalecimiento de la gestión pública distrital																																																																																															</t>
  </si>
  <si>
    <t>-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
- Asignar un responsable diferente para realizar la revisión y evaluación de la Tabla de Retención Documental o Tabla de Valoración Documental asociada a la materialización del riesgo
- Realizar nuevamente la revisión y evaluación de la Tabla de Retención Documental o Tabla de Valoración Documental asociada a la materialización del riesgo y emitir el nuevo concepto técnico de TRD y TVD
-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 Informar la situación de materialización del riesgo relacionada con concepto técnico de TRD y TVD al Consejo Distrital de Archivo  de Bogotá
- Realizar mesa técnica de trabajo para la revisión del concepto técnico de procesos de  contratación relacionado con la materialización del riesgo
- Realizar un alcance con un nuevo concepto técnico de procesos de contratación relacionado con la materialización del riesgo
- Actualizar el mapa de riesgos Fortalecimiento de la Gestión Pública</t>
  </si>
  <si>
    <t>-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
- Correo electrónico de asignación de nuevo  responsable para realizar la revisión y evaluación de la Tabla de Retención Documental o Tabla de Valoración Documental asociada a la materialización del riesgo
- Concepto Técnico de Evaluación de Tabla de Valoración Documental o Concepto Técnico Evaluación de Tabla de Retención Documental ajustado.
- Oficio o memorando de envío del concepto técnico de evaluación de la TRD o TVD, ajustado
- Acta de sesión del Consejo Distrital de Archivo  de Bogotá
- Evidencia de reunión 2213100-FT-449 de mesa técnica
- Concepto técnico de alcance de procesos de contratación
- Mapa de riesgo  Fortalecimiento de la Gestión Pública, actualizado.</t>
  </si>
  <si>
    <t xml:space="preserve">"Se asocia el riesgo al nuevo Mapa de procesos de la Secretaría General. 
Se plantean acciones de tratamiento para el fortalecimiento del riesgo."																																																									
																																																	</t>
  </si>
  <si>
    <t>Gestión de Contratación</t>
  </si>
  <si>
    <t>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t>
  </si>
  <si>
    <t>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t>
  </si>
  <si>
    <t>Apoyo</t>
  </si>
  <si>
    <t>Desarrollar las actividades de Interventoría y/o supervisión</t>
  </si>
  <si>
    <t>Se ajustó la actividad clave del riesgo de conformidad con la caracterización del proceso "Gestión de contratación". 
Se incluyó una acción de tratamiento del riesgo  para la vigencia  2023</t>
  </si>
  <si>
    <t>-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
- Asignar nuevos profesionales para  reevaluar el proceso de selección técnica, jurídica y financieramente, con el fin que adelanten un análisis a fin de tomar decisiones respecto a adelantar o no, un nuevo proceso de contratación.
- Tomar las medidas jurídicas y/o administrativas que permitan el restablecimiento de la situación generada por la materialización del riesgo.
- Actualizar el mapa de riesgos Gestión de Contratación</t>
  </si>
  <si>
    <t>-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
- Informe de análisis técnico, jurídico y financiero del proceso de selección en donde se materializó el riesgo, que soporta las decisiones de adelantar o no  un nuevo proceso de contratación.
- Documento de medida jurídicas y/o administrativas que permitan el restablecimiento de la situación generada por la materialización del riesgo.
- Mapa de riesgo  Gestión de Contratación, actualizado.</t>
  </si>
  <si>
    <t>-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mapa de riesgos Gestión de Contratación</t>
  </si>
  <si>
    <t>-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Mapa de riesgo  Gestión de Contratación, actualizado.</t>
  </si>
  <si>
    <t xml:space="preserve">Administrar los bienes adquiridos mediante su recepción, asignación, mantenimiento, control y baja de los mismos con el fin de cubrir las necesidades de recursos físicos de las dependencias de la Secretaría General de la Alcaldía Mayor de Bogotá D.C. </t>
  </si>
  <si>
    <t>Inicia con el ingreso de bienes al inventario de la entidad, continúa con su asignación, aseguramiento, mantenimiento y control, termina con su clasificación y baja.</t>
  </si>
  <si>
    <t>Administrar los Inventarios de bienes de la entidad.</t>
  </si>
  <si>
    <t>Se identifica el contexto de la gestión del proceso.
Se identifica la probabilidad por exposición.
Se identifica la calificación del impacto.
Se identifica los controles correctivos.
Se identifica las acciones de contingencia.
Se identifica acción preventiva</t>
  </si>
  <si>
    <t>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t>
  </si>
  <si>
    <t>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t>
  </si>
  <si>
    <t>Manejar y controlar los recursos de la caja menor</t>
  </si>
  <si>
    <t>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</si>
  <si>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Se asocia el riesgo al nuevo Mapa de procesos de la Secretaría General.
Se complementó el nombre del riesgo
Se incluyó  acción de tratamiento del riesgo  para la vigencia  2023 
Se realizó ajuste en las causas internas y externas según el análisis DOFA del nuevo proceso  gestión de servicios administrativos.</t>
  </si>
  <si>
    <t>Planear y administrar la gestión documental institucional</t>
  </si>
  <si>
    <t>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</si>
  <si>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 xml:space="preserve">- Debilidades en la articulación y comunicación en la operación de las actividades que se gestionan al interior  del proceso.
- Alta rotación de personal y dificultades en la transferencia de conocimiento entre los servidores y/o contratistas que participan en el proceso, en virtud de vinculación, retiro o reasignación de roles.
- Intereses personales
</t>
  </si>
  <si>
    <t xml:space="preserve">- Cambios de estructura organizacional que afecten el desempeño del proceso de gestión documental.
- Constante actualización de directrices y normas  Nacionales y Distritales aplicables al proceso.
- Altos costos de la tecnología.  
</t>
  </si>
  <si>
    <t xml:space="preserve">- Pérdida de credibilidad del proceso y de la entidad.
- Uso indebido e inadecuado de información de la Secretaría General 
- Sanciones disciplinarias, fiscales y penales.
- Pérdida de información de la entidad.
</t>
  </si>
  <si>
    <t xml:space="preserve">Identificación del riesgo:
Se definieron las perspectivas para los efectos ya identificados y se calificaron
Se eliminó un efecto operativo y se incluyó uno de información
Análisis antes de controles:
Valoración de la Probabilidad: Se incluyen las evidencias faltantes de la vigencia 2016-2019 y las evidencias de la vigencia 2020
Tratamiento del riesgo:
Se eliminaron las actividades de la  AP# 32  por que  ya se  cumplió y  se encuentra  cerrada en al aplicativo.
Se elimina la  actividad #2  de la AM#21 , por que ya se cumplió. </t>
  </si>
  <si>
    <t xml:space="preserve">Se asocia el riesgo al nuevo Mapa de procesos de la Secretaría General.
Se realizó ajuste en las causas internas, externas según el análisis DOFA de nuevo proceso Gestión de Servicios Administrativos.
Se incluyo la acción de tratamiento para la vigencia 2023. </t>
  </si>
  <si>
    <t>Gestión del Talento Humano</t>
  </si>
  <si>
    <t>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t>
  </si>
  <si>
    <t>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t>
  </si>
  <si>
    <t>Realizar la vinculación del talento humano de la Secretaría General de la Alcaldía Mayor de Bogotá, D.C., de miembros del Gabinete Distrital y Jefes de Oficina de Control Interno de las entidades del Distrito.</t>
  </si>
  <si>
    <t>-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
- Aplicar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 Actualizar el mapa de riesgos Gestión del Talento Humano</t>
  </si>
  <si>
    <t>- Director(a) de Talento Humano
- Director/a Técnico/a de Talento Humano y Profesional Especializado o Profesional Universitario de Talento Humano.
- Director(a) de Talento Humano</t>
  </si>
  <si>
    <t>-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
- Soportes de la aplicación de las medidas determinadas por la Oficina de Control Interno Disciplinario y/o ente de control.
- Mapa de riesgo  Gestión del Talento Humano, actualizado.</t>
  </si>
  <si>
    <t>1. Se escoge sólo una (1) actividad clave “Ejecutar el Plan Anual de Vacantes y el Plan de Previsión de Recursos Humanos” por el riesgo, teniendo en cuenta la actividad clave que más se asocia al riesgo, y se eliminan: "Administrar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2. El proyecto de inversión posiblemente afectado por la materialización del riesgo, es el proyecto 1125 fortalecimiento y modernización de la gestión pública distrital.
3. Se diligencia la columna de perspectivas en la identificación de efectos.
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5. Se incluyen en el SIG nuevas acciones preventivas para el año 2020 para fortalecer la gestión del riesgo según la valoración.         
6. Se ajusta el plan contingente.</t>
  </si>
  <si>
    <t xml:space="preserve">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t>
  </si>
  <si>
    <t>Preparar y liquidar la nómina, aportes a seguridad social y parafiscales.</t>
  </si>
  <si>
    <t xml:space="preserve">- Conflicto de intereses.
- Desconocimiento de los principios y valores institucionales.
- Amiguismo.
- Abuso de los privilegios de acceso a la información para la liquidación de nómina por la solicitud y/o aceptación de dádivas
- Personal no calificado para el desempeño de las funciones del cargo.
</t>
  </si>
  <si>
    <t>-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
-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
-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Realizar el requerimiento  al/a la servidor/a  sobre la devolución del dinero adicional reconocido en los pagos de nómina  y las demás acciones a que haya lugar para efectiva la recuperación del dinero.
- Actualizar el mapa de riesgos Gestión del Talento Humano</t>
  </si>
  <si>
    <t>- Director(a) de Talento Humano
- Director/a Técnico/a de Talento Humano o quien se designe por competencia.
- Director/a Técnico/a y Profesional Especializado o Profesional Universitario de Talento Humano.
- Director/a Técnico/a de Talento Humano
- Director(a) de Talento Humano</t>
  </si>
  <si>
    <t>-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
- Soportes de la reliquidación de la nómina que presenta presunta materialización del riesgo de corrupción.
- Soportes de la aplicación de las medidas determinadas por la Oficina de Control Interno Disciplinario y/o ente de control.
- Soportes de requerimiento y de las acciones a que haya lugar para la recuperación de los recursos.
- Mapa de riesgo  Gestión del Talento Humano, actualizado.</t>
  </si>
  <si>
    <t xml:space="preserve">Se ajusta el nombre del riesgo con el ánimo de ajustarlo a acciones netamente contenidas en el marco de la anticorrupción, eliminando las posibles fallas tecnológicas del sistema y/o plataforma utilizada para la liquidación de la nómina. 
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
Se ajusta actividad de control: "2211300-PR-177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Se definen acciones de tratamiento a implementar para el riesgo en la vigencia 2021. </t>
  </si>
  <si>
    <t xml:space="preserve">Se asocia el riesgo al nuevo Mapa de procesos de la Secretaría General de la Alcaldía Mayor de Bogotá, D.C.
Se actualizó el contexto de la gestión del proceso. 
Se realizó el cambio del nombre del proceso en el control correctivo pasando de Gestión Estratégica de Talento Humano a Gestión del Talento Humano en el marco del nuevo Mapa de procesos de la Secretaría General de la Alcaldía Mayor de Bogotá, D.C.
Se definió definieron acciones de tratamiento para la vigencia  2023 </t>
  </si>
  <si>
    <t xml:space="preserve">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definió acción de tratamiento para la vigencia  2023 </t>
  </si>
  <si>
    <t>Ejecutar las actividades del Sistema de Gestión de la Seguridad y Salud en el Trabajo</t>
  </si>
  <si>
    <t xml:space="preserve">- Deficiencias en la administración (custodio, uso y manejo) de los elementos dispuestos para la atención de emergencias en las distintas sedes de la entidad.
- Amiguismo.
- Desconocimiento de los principios y valores institucionales.
</t>
  </si>
  <si>
    <t xml:space="preserve">- Pérdida de credibilidad hacia la entidad de parte de los/as servidores/as, colaboradores/as y ciudadanos/as.
- Detrimento patrimonial
- Investigaciones disciplinarias.
- Generación de reprocesos y desgaste administrativo.
</t>
  </si>
  <si>
    <t>-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
-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 Actualizar el mapa de riesgos Gestión del Talento Humano</t>
  </si>
  <si>
    <t>- Director(a) de Talento Humano
- Profesional Universitario de Talento Humano. 
- Director(a) Técnico(a) y Profesional Universitario de Talento Humano.
- Director(a) de Talento Humano</t>
  </si>
  <si>
    <t>-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
- Botiquín/es con elementos que cumplen con las condiciones establecidas en la normatividad vigente.
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
- Soportes de la aplicación de las medidas determinadas por la Oficina de Control Interno Disciplinario y/o ente de control.
- Mapa de riesgo  Gestión del Talento Humano, actualizado.</t>
  </si>
  <si>
    <t xml:space="preserve">Se asocia el riesgo al nuevo Mapa de procesos de la Secretaría General de la Alcaldía Mayor de Bogotá, D.C.
Se actualizó el contexto de la gestión del proceso. 
Se ajustaron las causas internas y externas.
Se modificó la calificación de la probabilidad de ocurrencia del riesgo pasando de la calificación por  factibilidad a la calificación por frecuencia y se ajustó la explicación de la  valoración obtenida antes de controles.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t>
  </si>
  <si>
    <t>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t>
  </si>
  <si>
    <t>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t>
  </si>
  <si>
    <t>Subdirector(a) Financiero(a)</t>
  </si>
  <si>
    <t>7. Mejorar la oportunidad en la ejecución de los recursos, a través del fortalecimiento de una cultura financiera, para lograr una gestión pública efectiva.</t>
  </si>
  <si>
    <t>- Subdirector(a) Financiero(a)
- Subdirector Financiero
- Subdirector Financiero
- Subdirector Financiero
- Profesional de la Subdirección Financiera
- Subdirector(a) Financiero(a)</t>
  </si>
  <si>
    <t>Se ajusta el objetivo y el alcance del proceso y se establece una acción de tratamiento</t>
  </si>
  <si>
    <t>- Subdirector(a) Financiero(a)
- Profesional de la Subdirección Financiera
- Profesional de la Subdirección Financiera
- Subdirector(a) Financiero(a)</t>
  </si>
  <si>
    <t>Asesorar y representar jurídicamente a la Secretaria General de la Alcaldía Mayor Bogotá D.C. mediante el análisis, trámite, defensa y solución de asuntos de carácter jurídico con el fin de solucionar los asuntos de carácter jurídico que surjan en el desarrollo de las funciones.</t>
  </si>
  <si>
    <t xml:space="preserve">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t>
  </si>
  <si>
    <t>Gestionar la defensa judicial y extrajudicial de la Secretaría General</t>
  </si>
  <si>
    <t>La probabilidad de riesgo se ubica en zona Muy baja, teniendo en cuenta que el riesgo no se materializó durante los últimos 4 años. El impacto es moderado de acuerdo al resultado obtenido de diligenciar la encuesta.</t>
  </si>
  <si>
    <t>El resultado de la probabilidad es Muy baja, dado que el riesgo no se ha materializado y se tienen 4 controles preventivos. Es impacto es leve ya que se dispone de 3 controles correctivos para disminuir la calificación.</t>
  </si>
  <si>
    <t>-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
-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 Estudia, evalúa y analiza el caso, realiza recomendaciones para prevenir la recurrencia de la causa que originó el proceso o la sentencia lo cual se consigna en el acta de Comité de Conciliación
- Actualizar el mapa de riesgos Gestión Jurídica</t>
  </si>
  <si>
    <t>- Jefe de Oficina Jurídica
- Comité de Conciliación
- Comité de Conciliación
- Jefe de Oficina Jurídica</t>
  </si>
  <si>
    <t>-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
- Acta de Comité de Conciliación
- Acta de Comité de Conciliación
- Mapa de riesgo  Gestión Jurídica, actualizado.</t>
  </si>
  <si>
    <t>Se ajusta la actividad clave asociada al riesgo
Se ajustaron los controles de conformidad con la nueva versión del procedimiento PR-355 "Gestión Jurídica para la Defensa de los Intereses de la Secretaría General"
Se ajustó el plan de contingencia para el riesgo identificado
Se definió la acción de tratamiento a 2023</t>
  </si>
  <si>
    <t>Gobierno Abierto y Relacionamiento con la Ciudadanía</t>
  </si>
  <si>
    <t>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t>
  </si>
  <si>
    <t>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t>
  </si>
  <si>
    <t>Subsecretario(a) de Servicio a la Ciudadanía y Alto(a) Consejero(a) Distrital de Tecnologías de la Información y las Comunicaciones</t>
  </si>
  <si>
    <t>Administrar canales de relacionamiento con la ciudadanía</t>
  </si>
  <si>
    <t xml:space="preserve">- Pérdida de credibilidad y de confianza que dificulte la ejecución de las políticas, programas y proyectos de la Secretaría General.  
- Intervenciones o hallazgos por partes de entes de control u otro ente regulador, interno o externo.
- Incumplimiento de objetivos y metas institucionales.
</t>
  </si>
  <si>
    <t>-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
- Reportar a la Oficina de Control Interno Disciplinario el presunto hecho de realización de cobros indebidos durante la prestación del servicio en el canal presencial de la Red CADE.
- Actualizar el mapa de riesgos Gobierno Abierto y Relacionamiento con la Ciudadanía</t>
  </si>
  <si>
    <t>- Subsecretario(a) de Servicio a la Ciudadanía y Alto(a) Consejero(a) Distrital de Tecnologías de la Información y las Comunicaciones
- Director (a) del Sistema Distrital de Servicio a la Ciudadanía
- Subsecretario(a) de Servicio a la Ciudadanía y Alto(a) Consejero(a) Distrital de Tecnologías de la Información y las Comunicaciones</t>
  </si>
  <si>
    <t>-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
- Memorando o correo electrónico reportando a la Oficina de Control Interno Disciplinario el posible hecho de realización de cobros indebidos durante la prestación del servicio en el canal presencial de la Red CADE.
- Mapa de riesgo  Gobierno Abierto y Relacionamiento con la Ciudadanía, actualizado.</t>
  </si>
  <si>
    <t>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detectivos y preventivos, acorde con la actualización del procedimiento Administración del Modelo Multicanal de Relacionamiento con la Ciudadanía (2213300-PR-036)  Versión 16.
Se ajustan los controles correctivos acorde con el nombre del nuevo proceso.
Se define acción de tratamiento para fortalecer la gestión del riesgo.
Se ajustan las acciones de contingencia acorde con el nombre del nuevo proceso.</t>
  </si>
  <si>
    <t>Medir y analizar la calidad en la prestación del servicio en los canales de relacionamiento con la Ciudadanía de la administración distrital</t>
  </si>
  <si>
    <t>-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
- Repetir el monitoreo y compararlo con el anterior
- Informar al Operador Disciplinario
- Actualizar el mapa de riesgos Gobierno Abierto y Relacionamiento con la Ciudadanía</t>
  </si>
  <si>
    <t>- Subsecretario(a) de Servicio a la Ciudadanía y Alto(a) Consejero(a) Distrital de Tecnologías de la Información y las Comunicaciones
- Director Distrital de Calidad del Servicio
- Director Distrital de Calidad del Servicio
- Subsecretario(a) de Servicio a la Ciudadanía y Alto(a) Consejero(a) Distrital de Tecnologías de la Información y las Comunicaciones</t>
  </si>
  <si>
    <t>-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
- Informe comparativo
- Informe remitido a la Oficina de Control Interno Disciplinario
- Mapa de riesgo  Gobierno Abierto y Relacionamiento con la Ciudadanía, actualizado.</t>
  </si>
  <si>
    <t xml:space="preserve">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define acción de tratamiento para fortalecer la gestión del riesgo.
Se ajustan las acciones de contingencia acorde con el nombre del nuevo proceso.
</t>
  </si>
  <si>
    <t>Se modificó el nombre del riesgo conforme a la nueva forma de operar del proceso.
Se ajustaron las causas del riesgo conforme al nuevo análisis efectuado a los antecedentes y comportamiento del riesgo.
Se ajusta la explicación del riesgo de acuerdo a la nueva realidad del proceso.
Se ajustó al nuevo proyecto de inversión 7872, teniendo en cuenta que el riesgo está directamente asociado al proyecto de inversión.
Se ajustaron las actividades de control conforme a la actualización del procedimiento.</t>
  </si>
  <si>
    <t>Gestionar asesorías y formular e implementar proyectos en materia de transformación digital</t>
  </si>
  <si>
    <t xml:space="preserve">- Pérdidas financieras por mala utilización de recursos en los Proyectos
- Investigaciones disciplinarias.
- Pérdida credibilidad por parte de la entidades interesadas.
- Desviaciones en los Objetivos, el Alcance y el Cronograma del Proyecto.
</t>
  </si>
  <si>
    <t>-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realiza informe del hecho identificado y remite mediante memorando a las oficinas competentes
- Actualizar el mapa de riesgos Gobierno Abierto y Relacionamiento con la Ciudadanía</t>
  </si>
  <si>
    <t>- Subsecretario(a) de Servicio a la Ciudadanía y Alto(a) Consejero(a) Distrital de Tecnologías de la Información y las Comunicaciones
- Jefe Oficina de la Alta Consejería Distrital de TIC
- Jefe Oficina de la Alta Consejería Distrital de TIC
- Subsecretario(a) de Servicio a la Ciudadanía y Alto(a) Consejero(a) Distrital de Tecnologías de la Información y las Comunicaciones</t>
  </si>
  <si>
    <t>-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Memorando e informe
- Mapa de riesgo  Gobierno Abierto y Relacionamiento con la Ciudadanía, actualizado.</t>
  </si>
  <si>
    <t xml:space="preserve">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define acción de tratamiento para fortalecer la gestión del riesgo.
Se ajustan las acciones de contingencia acorde con el nombre del nuevo proceso.
</t>
  </si>
  <si>
    <t>Paz, Víctimas y Reconciliación</t>
  </si>
  <si>
    <t>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t>
  </si>
  <si>
    <t>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t>
  </si>
  <si>
    <t>Jefe de Oficina Alta Consejería de Paz, Víctimas y Reconciliación</t>
  </si>
  <si>
    <t>Otorgar medidas de ayuda o atención humanitaria inmediata para atender las necesidades básicas de la población victima que llega a la ciudad de Bogotá en condiciones de vulnerabilidad acentuada derivada de los hechos victimizantes ocurridos.
Fase (actividad): Gestionar el funcionamiento administrativo y operativo para el otorgamiento de la ayuda humanitaria.</t>
  </si>
  <si>
    <t>-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OACPVR, con el fin de realizar el análisis del caso y gestionar las acciones según concepto jurídico
- Actualizar el mapa de riesgos Paz, Víctimas y Reconciliación</t>
  </si>
  <si>
    <t>- Jefe de Oficina Alta Consejería de Paz, Víctimas y Reconciliación
- Profesional Universitario y/o especializado Oficina Alta Consejería de Paz, Victimas y Reconciliación
- Profesional Universitario y/o especializado Oficina Alta Consejería de Paz, Victimas y Reconciliación
- Jefe de Oficina Alta Consejería de Paz, Víctimas y Reconciliación</t>
  </si>
  <si>
    <t>-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
- Comunicación del caso con el operador. (Correo electrónico)
- Comunicación del caso con el operador. (Correo electrónico)
- Mapa de riesgo  Paz, Víctimas y Reconciliación, actualizado.</t>
  </si>
  <si>
    <t>Se ajustan los controles, de acuerdo a la actualización del procedimiento
Se actualiza el nombre del proceso al cual esta asociado el riesgo.
Se formula la acción de tratamiento a 2023</t>
  </si>
  <si>
    <t>Oficina de Control Disciplinario Interno y Oficina Jurídica</t>
  </si>
  <si>
    <t>- Oficina de Control Disciplinario Interno y Oficina Jurídica
- Jefe Oficina de Control Disciplinario Interno
- Jefe de la Oficina de Control Disciplinario Interno, Jefe de la Oficina Jurídica y/o Despacho de la Secretaría General
- Oficina de Control Disciplinario Interno y Oficina Jurídica</t>
  </si>
  <si>
    <t>Subdirector(a) de Servicios Administrativos y Oficina de Tecnologías de la Información y las Comunicaciones</t>
  </si>
  <si>
    <t>- Subdirector(a) de Servicios Administrativos y Oficina de Tecnologías de la Información y las Comunicaciones
- Subdirector(a) de Servicios Administrativos
- Subdirector(a) de Servicios Administrativos
- Subdirector(a) de Servicios Administrativos
- Subdirector(a) de Servicios Administrativos y Oficina de Tecnologías de la Información y las Comunicaciones</t>
  </si>
  <si>
    <t>- Subdirector(a) de Servicios Administrativos y Oficina de Tecnologías de la Información y las Comunicaciones
- Subdirector(a) de Servicios Administrativos
- Subdirector(a) de Servicios Administrativos
- Subdirector(a) de Servicios Administrativos y Oficina de Tecnologías de la Información y las Comunicaciones</t>
  </si>
  <si>
    <t>Gestión de Servicios Administrativos y Tecnológicos</t>
  </si>
  <si>
    <t>-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
- Iniciar la gestión para recuperar los recursos desviados.
- Gestionar ante el corredor de seguros la afectación de la póliza de manejo de la Secretaría General.
- Actualizar el mapa de riesgos Gestión de Servicios Administrativos y Tecnológicos</t>
  </si>
  <si>
    <t>- Subdirector(a) de Servicios Administrativos y Oficina de Tecnologías de la Información y las Comunicaciones
- Subdirector(a) de Servicios Administrativos.
- Subdirector Servicios Administrativos
- Subdirector(a) de Servicios Administrativos y Oficina de Tecnologías de la Información y las Comunicaciones</t>
  </si>
  <si>
    <t>-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
- Comunicación oficial de traslado a la Oficina de Control Interno Disciplinario.
- Comunicación oficial de informe de los hechos al corredor de seguros.
- Mapa de riesgo  Gestión de Servicios Administrativos y Tecnológicos, actualizado.</t>
  </si>
  <si>
    <t>-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
- Reportar al Subdirector de servicios administrativos para que se tomen las medidas pertinentes.
- Reportar a la Oficina de Control Interno Disciplinario, para que se inicie el respectivo proceso al funcionario implicado.
- Notificar a la instancia o autoridad competente para que se tomen las medidas pertinentes.
- Actualizar el mapa de riesgos Gestión de Servicios Administrativos y Tecnológicos</t>
  </si>
  <si>
    <t>- Subdirector(a) de Servicios Administrativos y Oficina de Tecnologías de la Información y las Comunicaciones
- Subdirector de Gestión documental
- Subdirector de Gestión documental
- Subdirector(a) de Servicios Administrativos
- Subdirector(a) de Servicios Administrativos y Oficina de Tecnologías de la Información y las Comunicaciones</t>
  </si>
  <si>
    <t>-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
- Correo electrónico informando el acto de corrupción
- Memorando informando el acto de corrupción
- Oficio informando el acto de corrupción
- Mapa de riesgo  Gestión de Servicios Administrativos y Tecnológicos, actualizado.</t>
  </si>
  <si>
    <t>Subsecretario(a) Distrital de Fortalecimiento Institucional</t>
  </si>
  <si>
    <t>- Subsecretario(a) Distrital de Fortalecimiento Institucional
- Subdirector(a) de Gestión de Patrimonio Documental del Distrito
- Profesional universitario de la Subdirección de Gestión de Patrimonio Documental del Distrito								
- Director(a) Distrital de Archivo de Bogotá
- Subsecretario(a) Distrital de Fortalecimiento Institucional</t>
  </si>
  <si>
    <t>- Subsecretario(a) Distrital de Fortalecimiento Institucional
- Director(a) Distrital de Archivo de Bogotá
- Profesional(es) Universitario(s)
- Director(a) Distrital de Archivo de Bogotá
- Director(a) Distrital de Archivo de Bogotá
- Subdirector del Sistema Distrital de Archivos
- Director(a) Distrital de Archivo de Bogotá
- Subsecretario(a) Distrital de Fortalecimiento Institucional</t>
  </si>
  <si>
    <t>Objetivos de Desarrollo Sostenible</t>
  </si>
  <si>
    <t>Sin asociación</t>
  </si>
  <si>
    <t>16. Paz, justicia e instituciones sólidas</t>
  </si>
  <si>
    <t>Dependencia</t>
  </si>
  <si>
    <t>Oficina Alta Consejería de Paz, Víctimas y Reconciliación</t>
  </si>
  <si>
    <t>Oficina Alta Consejería Distrital de Tecnologías de la Información y las Comunicaciones</t>
  </si>
  <si>
    <t>Subdirección de Gestión Documental</t>
  </si>
  <si>
    <t>Observaciones</t>
  </si>
  <si>
    <t>CREADO</t>
  </si>
  <si>
    <t>Oficina de Control Disciplinario Interno / Oficina Jurídica</t>
  </si>
  <si>
    <t>CREADO Control Disciplinario_2023</t>
  </si>
  <si>
    <t>Falta crear los demás roles aparte de Cesar</t>
  </si>
  <si>
    <t>CREADO
Evaluación del Sistema de Control Interno_2023</t>
  </si>
  <si>
    <t>CREADO
Fortalecimiento de la Gestión Pública_2023</t>
  </si>
  <si>
    <t>CREADO
Gestión de Contratación_2023</t>
  </si>
  <si>
    <t>CREADO
Gestión de Recursos Físicos_2023</t>
  </si>
  <si>
    <t>CREADO
Gestión de Servicios Administrativos y Tecnológicos_2023</t>
  </si>
  <si>
    <t>CREADO
Gestión del Talento Humano_2023</t>
  </si>
  <si>
    <t>CREADO
Gestión Financiera_2023</t>
  </si>
  <si>
    <t>CREADO
Gestión Jurídica_2023</t>
  </si>
  <si>
    <t>CREADO
Gobierno Abierto y Relacionamiento con la Ciudadanía_2023</t>
  </si>
  <si>
    <t>CREADO
Paz, Víctimas y Reconciliacióna_2023</t>
  </si>
  <si>
    <t>Equipo</t>
  </si>
  <si>
    <t>Elementos de análisis</t>
  </si>
  <si>
    <t>Campos:
Debilidades
Oportunidades
Fortalezas
Amenazas
Consecuencias
ODS</t>
  </si>
  <si>
    <t>Listo para gestión y corrupción</t>
  </si>
  <si>
    <t>Equipo de trabajo</t>
  </si>
  <si>
    <t>Contextos</t>
  </si>
  <si>
    <t>Identificación</t>
  </si>
  <si>
    <t>OK</t>
  </si>
  <si>
    <t>No se puede asociar varias actividades clave</t>
  </si>
  <si>
    <t>Registrar la gestión contable</t>
  </si>
  <si>
    <t>Ajusté la actividad clave según el nuevo proceso</t>
  </si>
  <si>
    <t>Desarrollar adecuada y oportunamente el trámite financiero para cumplir con las obligaciones que afectan el presupuesto de la entidad y que se originan en desarrollo de las actividades propias de la Secretaría General</t>
  </si>
  <si>
    <t>Análisis</t>
  </si>
  <si>
    <t>Probabilidad e impacto</t>
  </si>
  <si>
    <t>No se ven las calificaciones dadas a la encuesta</t>
  </si>
  <si>
    <t>Ok</t>
  </si>
  <si>
    <t>Incluidos</t>
  </si>
  <si>
    <t>Definir controles</t>
  </si>
  <si>
    <t>Evaluar controles</t>
  </si>
  <si>
    <t>Evaluados</t>
  </si>
  <si>
    <t>CONTROL DE CAMBIOS</t>
  </si>
  <si>
    <t>CONTROL DE CAMBIOS
Conforme al memorando 3-2022-34211 del 2 de diciembre de 2022, se realizó el cargue de este riesgo en DARUMA con las siguientes novedades: 
•	Aspectos: Identificación del riesgo y tratamiento del riesgo
•	Cambios: Se asocia el riesgo al nuevo Mapa de procesos de la Secretaría General. Se plantean acciones de tratamiento para el fortalecimiento del riesgo.
•	Memorando:</t>
  </si>
  <si>
    <t>CONTROL DE CAMBIOS
Conforme al memorando 3-2022-34097 del 2 de diciembre de 2022, se realizó el cargue de este riesgo en DARUMA con las siguientes novedades: 
•	Aspectos: Identificación del riesgo y tratamiento del riesgo
•	Cambios: Se ajustó la actividad clave del riesgo de conformidad con la caracterización del proceso "Gestión de contratación". Se incluyó una acción de tratamiento del riesgo  para la vigencia 2023.
•	Memorando:</t>
  </si>
  <si>
    <t>CONTROL DE CAMBIOS
Conforme al memorando 3-2022-34097 del 2 de diciembre de 2022, se realizó el cargue de este riesgo en DARUMA con las siguientes novedades: 
•	Aspectos: Identificación del riesgo y tratamiento del riesgo
•	Cambios: Se ajustó la actividad clave del riesgo de conformidad con la caracterización del proceso "Gestión de contratación". Se incluyó una acción de tratamiento del riesgo  para la vigencia  2023.
•	Memorando:</t>
  </si>
  <si>
    <t>CONTROL DE CAMBIOS
Conforme al memorando 3-2022-34268 del 3 de diciembre de 2022, se realizó el cargue de este riesgo en DARUMA con las siguientes novedades: 
•	Aspectos: Identificación del riesgo, análisis antes de controles, análisis de controles, análisis después de controles y tratamiento del riesgo
•	Cambios: Se identifica el contexto de la gestión del proceso. Se identifica la probabilidad por exposición. Se identifica la calificación del impacto. Se identifica los controles correctivos. Se identifica las acciones de contingencia. Se identifica acción preventiva.
•	Memorando:</t>
  </si>
  <si>
    <t>CONTROL DE CAMBIOS
Conforme al memorando 3-2022-35584 del 14 de diciembre de 2022, se realizó el cargue de este riesgo en DARUMA con las siguientes novedades: 
•	Aspectos: Identificación del riesgo y tratamiento del riesgo
•	Cambios: Se asocia el riesgo al nuevo Mapa de procesos de la Secretaría General. Se complementó el nombre del riesgo. Se incluyó  acción de tratamiento del riesgo  para la vigencia  2023. Se realizó ajuste en las causas internas y externas según el análisis DOFA del nuevo proceso  gestión de servicios administrativos.
•	Memorando:</t>
  </si>
  <si>
    <t>CONTROL DE CAMBIOS
Conforme al memorando 3-2022-35584 del 14 de diciembre de 2022, se realizó el cargue de este riesgo en DARUMA con las siguientes novedades: 
•	Aspectos: Identificación del riesgo, análisis después de controles y tratamiento del riesgo
•	Cambios: Se asocia el riesgo al nuevo Mapa de procesos de la Secretaría General. Se realizó ajuste en las causas internas, externas según el análisis DOFA de nuevo proceso Gestión de Servicios Administrativos. Se incluyo la acción de tratamiento para la vigencia 2023.
•	Memorando:</t>
  </si>
  <si>
    <t>CONTROL DE CAMBIOS
Conforme al memorando 3-2022-35988 del 16 de diciembre de 2022, se realizó el cargue de este riesgo en DARUMA con las siguientes novedades: 
•	Aspectos: Identificación del riesgo, análisis de controles y tratamiento del riesgo
•	Cambios: 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	Memorando:</t>
  </si>
  <si>
    <t>CONTROL DE CAMBIOS
Conforme al memorando 3-2022-35988 del 16 de diciembre de 2022, se realizó el cargue de este riesgo en DARUMA con las siguientes novedades: 
•	Aspectos: Identificación del riesgo, análisis de controles y tratamiento del riesgo
•	Cambios: 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definió acción de tratamiento para la vigencia  2023.
•	Memorando:</t>
  </si>
  <si>
    <t>CONTROL DE CAMBIOS
Conforme al memorando 3-2022-35988 del 16 de diciembre de 2022, se realizó el cargue de este riesgo en DARUMA con las siguientes novedades: 
•	Aspectos: Identificación del riesgo, análisis antes de controles, análisis de controles y tratamiento del riesgo
•	Cambios: Se asocia el riesgo al nuevo Mapa de procesos de la Secretaría General de la Alcaldía Mayor de Bogotá, D.C. Se actualizó el contexto de la gestión del proceso. Se ajustaron las causas internas y externas. Se modificó la calificación de la probabilidad de ocurrencia del riesgo pasando de la calificación por  factibilidad a la calificación por frecuencia y se ajustó la explicación de la  valoración obtenida antes de controles.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	Memorando:</t>
  </si>
  <si>
    <t>Se ajusta el objetivo, el alcance del proceso y se establece una acción de tratamiento</t>
  </si>
  <si>
    <t>CONTROL DE CAMBIOS
Conforme al memorando 3-2022-35244 del 12 de diciembre de 2022, se realizó el cargue de este riesgo en DARUMA con las siguientes novedades: 
•	Aspectos: Identificación del riesgo y tratamiento del riesgo
•	Cambios: Se ajusta el objetivo, el alcance del proceso y se establece una acción de tratamiento.
•	Memorando:</t>
  </si>
  <si>
    <t>CONTROL DE CAMBIOS
Conforme al memorando 3-2022-34225 del 2 de diciembre de 2022, se realizó el cargue de este riesgo en DARUMA con las siguientes novedades: 
•	Aspectos: Identificación del riesgo, análisis de controles y tratamiento del riesgo
•	Cambios: Se ajusta la actividad clave asociada al riesgo. Se ajustaron los controles de conformidad con la nueva versión del procedimiento PR-355 "Gestión Jurídica para la Defensa de los Intereses de la Secretaría General". Se ajustó el plan de contingencia para el riesgo identificado. Se definió la acción de tratamiento a 2023.
•	Memorando:</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</si>
  <si>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detectivos y preventivos, acorde con la actualización del procedimiento Administración del Modelo Multicanal de Relacionamiento con la Ciudadanía (2213300-PR-036)  Versión 16. Se ajustan los controles correctivos acorde con el nombre del nuevo proceso. Se define acción de tratamiento para fortalecer la gestión del riesgo. Se ajustan las acciones de contingencia acorde con el nombre del nuevo proceso.
•	Memorando:</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</si>
  <si>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define acción de tratamiento para fortalecer la gestión del riesgo. Se ajustan las acciones de contingencia acorde con el nombre del nuevo proceso.
•	Memorando:</t>
  </si>
  <si>
    <t>CONTROL DE CAMBIOS
Conforme al memorando 3-2022-34996 del 9 de diciembre de 2022, se realizó el cargue de este riesgo en DARUMA con las siguientes novedades: 
•	Aspectos: Identificación del riesgo, análisis de controles y tratamiento del riesgo
•	Cambios: Se ajustan los controles, de acuerdo a la actualización del procedimiento. Se actualiza el nombre del proceso al cual está asociado el riesgo. Se formula la acción de tratamiento a 2023.
•	Memorando:</t>
  </si>
  <si>
    <t>CONTROL DE CAMBIOS
Conforme al memorando 3-2022-34238 del 2 de diciembre de 2022, se realizó el cargue de este riesgo en DARUMA con las siguientes novedades: 
•	Aspectos: Identificación del riesgo, análisis de controles y tratamiento del riesgo
•	Cambios: Se actualiza el contexto del proceso. Se actualiza la actividad clave según la nueva ficha de caracterización del proceso. Se actualiza las causas internas. Se incluyen los controles preventivos y detectivos relacionados con los procedimientos aplicación de la etapa de instrucción, aplicación de la etapa de juzgamiento juicio ordinario, aplicación de la etapa de juzgamiento juicio verbal y aplicación segunda instancia. Se ajustan los controles correctivos, el plan de contingencia, incluyendo a la Oficina Jurídica y al Despacho de la Secretaría General. Se definen las acciones de tratamiento a 2023 por ser un riesgo de corrupción.
•	Memorando:</t>
  </si>
  <si>
    <t>CONTROL DE CAMBIOS
Conforme al memorando 3-2022-35997 del 16 de diciembre de 2022, se realizó el cargue de este riesgo en DARUMA con las siguientes novedades: 
•	Aspectos: Identificación del riesgo, análisis de controles y tratamiento del riesgo
•	Cambios: Se ajusta la matriz DOFA. Se asocia el riesgo a la nueva estructura del proceso. Se ajusta la definición de controles. Se define la propuesta de acciones de tratamiento 2023.
•	Memorando:</t>
  </si>
  <si>
    <t>Texto</t>
  </si>
  <si>
    <t>María Yennifer Prada</t>
  </si>
  <si>
    <t>Marco Aurelio Gómez</t>
  </si>
  <si>
    <t>Diana Marcela Velazco</t>
  </si>
  <si>
    <t>Ivan Mauricio Durán</t>
  </si>
  <si>
    <t>Maria Camila Reyes</t>
  </si>
  <si>
    <t>Mario Alberto Chacón</t>
  </si>
  <si>
    <t>Johan Sebastián Sáenz</t>
  </si>
  <si>
    <t>Julio Roberto Garzón</t>
  </si>
  <si>
    <t>Carmen Liliana Carrillo</t>
  </si>
  <si>
    <t>Luisa Fernanda Castillo</t>
  </si>
  <si>
    <t>Kelly Mireya Correa</t>
  </si>
  <si>
    <t>Ivan Javier Gómez</t>
  </si>
  <si>
    <t>Heidy Yobanna Moreno Moreno</t>
  </si>
  <si>
    <t>Diana Carolina Cárdenas Clavijo</t>
  </si>
  <si>
    <t>Diego Fernando Peña</t>
  </si>
  <si>
    <t>Maria Camila Barrera</t>
  </si>
  <si>
    <t>Paulo Ernesto Realpe</t>
  </si>
  <si>
    <t>Linda Reales</t>
  </si>
  <si>
    <t>Alvaro Arias Cruz</t>
  </si>
  <si>
    <t>Katina Durán Salcedo</t>
  </si>
  <si>
    <t>EYADP-C006</t>
  </si>
  <si>
    <t>EYADP-C008</t>
  </si>
  <si>
    <t>FI-C017</t>
  </si>
  <si>
    <t>EYADP-C009</t>
  </si>
  <si>
    <t>FI-C018</t>
  </si>
  <si>
    <t>FI-C019</t>
  </si>
  <si>
    <t>EYADP-C010</t>
  </si>
  <si>
    <t>FI-C020</t>
  </si>
  <si>
    <t>FI-C021</t>
  </si>
  <si>
    <t>FI-C022</t>
  </si>
  <si>
    <t>FI-C023</t>
  </si>
  <si>
    <t>FI-C024</t>
  </si>
  <si>
    <t>FI-C025</t>
  </si>
  <si>
    <t>EYADP-C011</t>
  </si>
  <si>
    <t>EYADP-C012</t>
  </si>
  <si>
    <t>FI-C026</t>
  </si>
  <si>
    <t>FI-C027</t>
  </si>
  <si>
    <t>UPYP-C002</t>
  </si>
  <si>
    <t>FI-C028</t>
  </si>
  <si>
    <t>FI-C029</t>
  </si>
  <si>
    <t>Diana Janneth Pérez Calderón</t>
  </si>
  <si>
    <t>María Carolina Cardenas Villamil</t>
  </si>
  <si>
    <t>Jorge Eliecer Gómez</t>
  </si>
  <si>
    <t>Gestor</t>
  </si>
  <si>
    <t>Administrador del riesgo</t>
  </si>
  <si>
    <t>VISTO BUENO METODOLÒGICO</t>
  </si>
  <si>
    <t>Linda Katherine Chingate Velez</t>
  </si>
  <si>
    <t>OPCIÓN DE TRATAMIENTO</t>
  </si>
  <si>
    <t>APROBACIÓN</t>
  </si>
  <si>
    <t>MENSAJE</t>
  </si>
  <si>
    <t>RIESGOS REPORTE ESTADO PROCESOS</t>
  </si>
  <si>
    <t>FUENTE PARA ESTADO PROCESOS</t>
  </si>
  <si>
    <t>Cantidad controles</t>
  </si>
  <si>
    <t>Controles preventivos x riesgo</t>
  </si>
  <si>
    <t>Controles preventivos x proceso</t>
  </si>
  <si>
    <t>Controles detectivos x riesgo</t>
  </si>
  <si>
    <t>Controles detectivos x proceso</t>
  </si>
  <si>
    <t>Controles correctivos x riesgo</t>
  </si>
  <si>
    <t>Total controles por riesgo</t>
  </si>
  <si>
    <t>Controles por proceso</t>
  </si>
  <si>
    <t>Controles documentados preventivos y detectivos por riesgo</t>
  </si>
  <si>
    <t>Controles documentados correctivos por riesgo</t>
  </si>
  <si>
    <t>Controles documentados x proceso</t>
  </si>
  <si>
    <t>Controles aplicación continua preventivos y detectivos por riesgo</t>
  </si>
  <si>
    <t>Controles aplicación continua correctivos por riesgo</t>
  </si>
  <si>
    <t>Controles aplicación continua x proceso</t>
  </si>
  <si>
    <t>Controles con registro preventivos y detectivos por riesgo</t>
  </si>
  <si>
    <t>Controles con registro correctivos por riesgo</t>
  </si>
  <si>
    <t>Redacción estado controles</t>
  </si>
  <si>
    <t>Establecimiento de controles</t>
  </si>
  <si>
    <t>Se actualizó el control asociado al procedimiento 42321000-PR-022 "Liquidación de contrato/convenio"</t>
  </si>
  <si>
    <t>Se actualizaron todos los controles
A todos los controles se les modificó el estado "sin documentar" por "documentado"</t>
  </si>
  <si>
    <t xml:space="preserve">
Establecimiento de controles
Evaluación de controles
</t>
  </si>
  <si>
    <t>Establecimiento de controles
Evaluación de controles</t>
  </si>
  <si>
    <t>Establecimiento de controles: Una vez analizado el control de tipo preventivo: “ 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Preventivo Implementación: Manual “, se evidencia que el control es de tipo detectivo, por lo cual se ajustó este atributo en el control del riesgo.</t>
  </si>
  <si>
    <t xml:space="preserve">
Establecimiento de controles
</t>
  </si>
  <si>
    <t>Se ajustaron los controles detectivos y preventivos, acorde con la actualización del procedimiento Seguimiento y medición del servicio a la Ciudadanía (4221000-PR-044) Versión 15</t>
  </si>
  <si>
    <t>EQUPO SIG-MIPG ajustes para pasar a Análisis del riego</t>
  </si>
  <si>
    <t>Controles correctivos x proceso</t>
  </si>
  <si>
    <t>Se ajusta la matriz DOFA.
Se asocia el riesgo a la nueva estructura del proceso.
Se ajusta la definición de controles.
Se define la propuesta de acciones de tratamiento 2023.</t>
  </si>
  <si>
    <t>Enfoque del riesgo</t>
  </si>
  <si>
    <t>Gestionar los Procesos Contractuales
Fase (propósito): Incrementar la capacidad institucional para atender con eficiencia los retos de su misionalidad en el Distrito.</t>
  </si>
  <si>
    <t>Identificación del riesgo</t>
  </si>
  <si>
    <t>Se modificó en la ficha del riesgo, el nombre de la fase (propósito) del proyecto de inversión 7873, a la cual está asociado el riesgo.</t>
  </si>
  <si>
    <t>Se actualizó en los controles No 1 Preventivo) y No 2 (detectivo) el nombre del cargo que autoriza al responsable de la ejecución de cada control, remplazando al el jefe de la dependencia por Subdirector (a) de Gestión Documental; en los controles correctivos No 1, 2,3, se modificó el cargo responsable de ejecutar cada control y adicionalmente en el control correctivo No 1 se actualizó el cargo que autoriza al responsable de ejecutar el control.</t>
  </si>
  <si>
    <t>Establecimiento de controles
Evaluación de controles
Tratamiento del riesgo</t>
  </si>
  <si>
    <t>El proceso estima que el riesgo continúa en zona extrema,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</si>
  <si>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En los controles 2 y 3 se determina únicamente el énfasis detectivo, por tanto, se eliminan donde figuran como preventivos. Se ajusta nuevamente el consecutivo de los controles.
Se valora nuevamente el riesgo quedando en zona extrema ante la aplicación de los controles.
La opción de reducir el riesgo continúa</t>
  </si>
  <si>
    <t>El proceso estima que el riesgo continúa en zona extrema,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</si>
  <si>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En los controles 3 y 4 se determina únicamente el énfasis detectivo, por tanto, se eliminan donde figuran como preventivos. Se ajusta nuevamente el consecutivo de los controles.
Se valora nuevamente el riesgo quedando en zona extrema ante la aplicación de los controles.
La opción de reducir el riesgo continúa.</t>
  </si>
  <si>
    <t>Se actualizaron los controles preventivos y detectivos del riesgo, de acuerdo con la actualización realizada al procedimiento Manejo de caja menor.</t>
  </si>
  <si>
    <t>Id del riesgo en el Aplicativo DARUMA</t>
  </si>
  <si>
    <t>Código del riesgo en el Aplicativo DARUMA</t>
  </si>
  <si>
    <t>Responsable del riesgo</t>
  </si>
  <si>
    <t>Acciones frente a las características de los controles y la valoración de riesgos</t>
  </si>
  <si>
    <t>Responsable de ejecución (acciones tratamiento)</t>
  </si>
  <si>
    <t>Nombre del plan en el Aplicativo DARUMA</t>
  </si>
  <si>
    <t>Id de la acción en el Aplicativo DARUMA</t>
  </si>
  <si>
    <t>Fecha de inicio (acciones tratamiento)</t>
  </si>
  <si>
    <t>Fecha de terminación (acciones tratamiento)</t>
  </si>
  <si>
    <t>- Jefe de la Oficina de Control Disciplinario Interno
- Jefe de la Oficina de Control Disciplinario Interno</t>
  </si>
  <si>
    <t>- PA230-028</t>
  </si>
  <si>
    <t>- 554
- 555</t>
  </si>
  <si>
    <t>- 30/11/2023
- 31/12/2023</t>
  </si>
  <si>
    <t>- 13/02/2023
- 1/04/2023</t>
  </si>
  <si>
    <t>- Realizar un (1) taller interno de fortalecimiento de la ética del auditor.</t>
  </si>
  <si>
    <t>- Jefe de la Oficina de Control Interno</t>
  </si>
  <si>
    <t>- PA230-008</t>
  </si>
  <si>
    <t>- 527</t>
  </si>
  <si>
    <t>- 1/08/2023</t>
  </si>
  <si>
    <t>- 30/08/2023</t>
  </si>
  <si>
    <t>- Subdirector de Gestión de Patrimonio Documental del Distrito
- Subdirector de Gestión de Patrimonio Documental del Distrito</t>
  </si>
  <si>
    <t>- PA230-007</t>
  </si>
  <si>
    <t>- 1/02/2023
- 1/02/2023</t>
  </si>
  <si>
    <t>- Actualizar el procedimiento Revisión y evaluación de las Tablas de Retención Documental –TRD y Tablas de Valoración Documental –TVD, para su convalidación por parte del Consejo Distrital de Archivos 2215100-PR-293  fortaleciendo las actividades para mitigar el riesgo.</t>
  </si>
  <si>
    <t>- Subdirección del Sistema Distrital de Archivos</t>
  </si>
  <si>
    <t>- PA230-011</t>
  </si>
  <si>
    <t>- 531</t>
  </si>
  <si>
    <t>- 1/02/2023</t>
  </si>
  <si>
    <t>- 31/05/2023</t>
  </si>
  <si>
    <t>- Director de Contratación</t>
  </si>
  <si>
    <t>- 31/12/2023</t>
  </si>
  <si>
    <t>- 31/12/2023
- 31/12/2023</t>
  </si>
  <si>
    <t>- Subdirector(a) de Servicios Administrativos</t>
  </si>
  <si>
    <t>- PA230-016</t>
  </si>
  <si>
    <t>- 536</t>
  </si>
  <si>
    <t>- 15/02/2023</t>
  </si>
  <si>
    <t>- Realizar sensibilización cuatrimestral sobre el manejo y custodia de los documentos conforme a los lineamientos establecidos en el proceso.</t>
  </si>
  <si>
    <t>- Subdirector(a) de Gestión Documental</t>
  </si>
  <si>
    <t>- PA230-027</t>
  </si>
  <si>
    <t>- 549</t>
  </si>
  <si>
    <t>- 1/03/2023</t>
  </si>
  <si>
    <t>- 15/12/2023</t>
  </si>
  <si>
    <t>- Profesional Especializado o Profesional Universitario de la Dirección de Talento Humano autorizado por el(la) Director(a) de Talento Humano.
- Director(a) Técnico(a) de Talento Humano</t>
  </si>
  <si>
    <t>- PA230-032</t>
  </si>
  <si>
    <t>- 559
- 560</t>
  </si>
  <si>
    <t>- 15/02/2023
- 15/02/2023</t>
  </si>
  <si>
    <t>- Realizar trimestralmente la reprogramación del Plan Anual de Caja con el propósito de proyectar los recursos requeridos para el pago de las nóminas de los(as) servidores(as) de la Entidad.</t>
  </si>
  <si>
    <t>- Profesional Especializado o Profesional Universitario de Talento Humano</t>
  </si>
  <si>
    <t>- PA230-033</t>
  </si>
  <si>
    <t>- 561</t>
  </si>
  <si>
    <t>- Definir cronograma 2023 para la realización de la  verificación de la completitud e idoneidad de los productos contenidos en los botiquines de las sedes de la Secretaría General de la Alcaldía Mayor de Bogotá, D.C.</t>
  </si>
  <si>
    <t>- Profesional Universitario de Talento Humano autorizado por el(la) Director(a) Técnico(a) de Talento Humano</t>
  </si>
  <si>
    <t>- PA230-034</t>
  </si>
  <si>
    <t>- 562</t>
  </si>
  <si>
    <t>- 28/02/2023</t>
  </si>
  <si>
    <t>- Realizar un análisis de la ejecución del trámite relacionado con  la gestión de pagos, con el propósito de  encontrar duplicidades con la gestión contable y así poder optimizar su ejecución</t>
  </si>
  <si>
    <t>- Subdirector Financiero</t>
  </si>
  <si>
    <t>- PA230-013</t>
  </si>
  <si>
    <t>- 533</t>
  </si>
  <si>
    <t>- 30/04/2023</t>
  </si>
  <si>
    <t>- Realizar un análisis de la ejecución del trámite relacionado con  la gestión de pagos, con el propósito de  encontrar duplicidades con la gestión de pagos y así poder optimizar su ejecución</t>
  </si>
  <si>
    <t>- 534</t>
  </si>
  <si>
    <t>- PA230-014</t>
  </si>
  <si>
    <t>- 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Realizar durante el Comité de Conciliación el estudio, evaluación y análisis de las conciliaciones, procesos y laudos arbitrales que fueron de conocimiento de dicho Comité.</t>
  </si>
  <si>
    <t>- Jefe de Oficina Jurídica
- Comité de Conciliación</t>
  </si>
  <si>
    <t>- 528
- 529</t>
  </si>
  <si>
    <t>- PA230-009</t>
  </si>
  <si>
    <t>- 1/03/2023
- 15/02/2023</t>
  </si>
  <si>
    <t>- 28/04/2023
- 31/12/2023</t>
  </si>
  <si>
    <t>- Sensibilizar a los servidores de la Dirección del Sistema Distrital de Servicio a la Ciudadanía sobre los valores de integridad y el Código Disciplinario Único.</t>
  </si>
  <si>
    <t>- Gestores de transparencia e integridad de la Dirección del Sistema Distrital de Servicio a la Ciudadana</t>
  </si>
  <si>
    <t>- PA230-010</t>
  </si>
  <si>
    <t>- 530</t>
  </si>
  <si>
    <t>- Sensibilizar a los servidores de la DDCS sobre los valores de integridad, con relación al servicio a la ciudadanía.</t>
  </si>
  <si>
    <t>- Gestor de integridad de la Dirección Distrital de Calidad del Servicio</t>
  </si>
  <si>
    <t>- PA230-012</t>
  </si>
  <si>
    <t>- 532</t>
  </si>
  <si>
    <t>- 31/10/2023</t>
  </si>
  <si>
    <t>- Profesionales responsables de riesgos de la ACDTIC y Gestor de integridad</t>
  </si>
  <si>
    <t>- PA230-015</t>
  </si>
  <si>
    <t>- 535</t>
  </si>
  <si>
    <t>- 1/04/2023</t>
  </si>
  <si>
    <t>- Director de Reparación Integral</t>
  </si>
  <si>
    <t>- PA230-023</t>
  </si>
  <si>
    <t>- 545</t>
  </si>
  <si>
    <t>- 31/03/2023</t>
  </si>
  <si>
    <t>- Desarrollar dos (2) jornadas de socializaciones y/o talleres con los enlaces contractuales de cada dependencia sobre la estructuración de estudios y documentos previos así como lo referido al análisis del sector y estudios de mercado en el proceso de contratación.</t>
  </si>
  <si>
    <t>- PA230-017</t>
  </si>
  <si>
    <t>- 537</t>
  </si>
  <si>
    <t>-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t>
  </si>
  <si>
    <t>- PA230-018</t>
  </si>
  <si>
    <t>- 30/06/2023</t>
  </si>
  <si>
    <t>- Programar y ejecutar socializaciones de las actividades más relevantes con respecto al correcto manejo de los inventarios según procedimientos internos.</t>
  </si>
  <si>
    <t>- PA230-024</t>
  </si>
  <si>
    <t>- Profesional Especializado</t>
  </si>
  <si>
    <t>- 546</t>
  </si>
  <si>
    <t>-Director de Contratación</t>
  </si>
  <si>
    <t>- 538</t>
  </si>
  <si>
    <t>- 525
- 526</t>
  </si>
  <si>
    <t>Componente</t>
  </si>
  <si>
    <t>Riesgo</t>
  </si>
  <si>
    <t>Cambio realizado</t>
  </si>
  <si>
    <t>Justificación del cambio</t>
  </si>
  <si>
    <t>PLAN DE ACCIÓN</t>
  </si>
  <si>
    <t>Fecha (control de cambios)</t>
  </si>
  <si>
    <t>Posibilidad de afectación reputacional por hallazgos de entes de control internos o externos, debido a incumplimiento de compromisos en la ejecución de las jornadas de cualificación a los servidores públicos</t>
  </si>
  <si>
    <t>Eliminación del riesgo del Mapa de riesgos de Gobierno Abierto y Relacionamiento con la Ciudadanía</t>
  </si>
  <si>
    <t>Solicitud de eliminación realizada y aprobada por la Subsecretaría de Servicio a la Ciudadanía a través del Aplicativo DARUMA</t>
  </si>
  <si>
    <t>Fecha inicio de corte plan de acción</t>
  </si>
  <si>
    <t>Fecha fin de corte plan de acción</t>
  </si>
  <si>
    <t>- Definir e implementar una estrategia de divulgación, en materia preventiva disciplinaria, dirigida a los funcionarios y colaboradores de la Secretaría General.
- Realizar informes cuatrimestrales sobre acciones preventivas y materialización de riesgos de corrupción, que contengan los riesgos de esta naturaleza susceptibles de materializarse o presentados, así como las denuncias de posibles actos de corrupción recibidas en el periodo.</t>
  </si>
  <si>
    <t>- 31/12/2023
- 30/11/2023</t>
  </si>
  <si>
    <t>- Actualizar el procedimiento 4233100-PR-382  "Manejo de la Caja Menor", respecto al  fortalecimiento de los puntos de control.</t>
  </si>
  <si>
    <t>-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Expedir la certificación de cumplimiento de requisitos mínimos con base en la información contenida en los soportes (certificaciones académicas o laborales) aportados por el aspirante en su hoja de vida o historia laboral.</t>
  </si>
  <si>
    <t>- Sensibilizar cuatrimestralmente al equipo de la Alta Consejería Distrital de TIC sobre los valores de integridad.</t>
  </si>
  <si>
    <t>1.Validar la caracterización inicial de los ciudadanos, verificando de manera automática que todos los campos obligatorios estén diligenciados, además, restringir caracteres especiales que pueden generar inconsistencias en la información.
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3. Verificar si los criterios de otorgar ayuda humanitaria se cumplen, arrojando el resultado de la evaluación con un no procede para el otorgamiento, generando el acta de evaluación con el resultado.
4. Generar la tasación de manera automática, validando la caracterización del sistema familiar, sus necesidades especiales y la cantidad de integrantes.</t>
  </si>
  <si>
    <t>Versión (fecha del mapa de riesgos institucional)</t>
  </si>
  <si>
    <t>- Actualizar el procedimiento Consulta de los Fondos Documentales Custodiados por el Archivo de Bogotá 2215100-PR-082 fortaleciendo las actividades para mitigar el riesgo.
- Actualizar el procedimiento Gestión de las solicitudes internas de documentos históricos 4213200-PR-375 fortaleciendo las actividades para mitigar el riesgo.</t>
  </si>
  <si>
    <r>
      <t xml:space="preserve">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</si>
</sst>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240A]d&quot; de &quot;mmmm&quot; de &quot;yyyy;@"/>
    <numFmt numFmtId="166" formatCode="0.0%"/>
  </numFmts>
  <fonts count="25" x14ac:knownFonts="1">
    <font>
      <sz val="11"/>
      <color theme="1"/>
      <name val="Calibri"/>
      <family val="2"/>
      <scheme val="minor"/>
    </font>
    <font>
      <b/>
      <sz val="11"/>
      <color theme="1"/>
      <name val="Calibri"/>
      <family val="2"/>
      <scheme val="minor"/>
    </font>
    <font>
      <sz val="10"/>
      <color theme="1"/>
      <name val="Arial Narrow"/>
      <family val="2"/>
    </font>
    <font>
      <b/>
      <sz val="10"/>
      <name val="Arial Narrow"/>
      <family val="2"/>
    </font>
    <font>
      <sz val="10"/>
      <name val="Arial"/>
      <family val="2"/>
    </font>
    <font>
      <sz val="10"/>
      <color theme="1"/>
      <name val="Arial"/>
      <family val="2"/>
    </font>
    <font>
      <b/>
      <sz val="10"/>
      <color theme="1"/>
      <name val="Arial"/>
      <family val="2"/>
    </font>
    <font>
      <sz val="10"/>
      <color theme="1"/>
      <name val="Calibri"/>
      <family val="2"/>
      <scheme val="minor"/>
    </font>
    <font>
      <sz val="11"/>
      <name val="Calibri"/>
      <family val="2"/>
      <scheme val="minor"/>
    </font>
    <font>
      <sz val="10"/>
      <name val="Calibri"/>
      <family val="2"/>
      <scheme val="minor"/>
    </font>
    <font>
      <sz val="10"/>
      <name val="Arial Narrow"/>
      <family val="2"/>
    </font>
    <font>
      <u/>
      <sz val="11"/>
      <color theme="10"/>
      <name val="Calibri"/>
      <family val="2"/>
      <scheme val="minor"/>
    </font>
    <font>
      <b/>
      <sz val="10"/>
      <color theme="1"/>
      <name val="Calibri"/>
      <family val="2"/>
      <scheme val="minor"/>
    </font>
    <font>
      <b/>
      <sz val="10"/>
      <color theme="0"/>
      <name val="Arial Narrow"/>
      <family val="2"/>
    </font>
    <font>
      <sz val="11"/>
      <color theme="1"/>
      <name val="Calibri"/>
      <family val="2"/>
      <scheme val="minor"/>
    </font>
    <font>
      <b/>
      <sz val="11"/>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color theme="0"/>
      <name val="Arial Narrow"/>
      <family val="2"/>
    </font>
    <font>
      <b/>
      <sz val="15"/>
      <color theme="1"/>
      <name val="Arial Narrow"/>
      <family val="2"/>
    </font>
    <font>
      <b/>
      <sz val="15"/>
      <color theme="4" tint="-0.249977111117893"/>
      <name val="Arial Narrow"/>
      <family val="2"/>
    </font>
  </fonts>
  <fills count="2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912B3C"/>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3" tint="-0.249977111117893"/>
        <bgColor indexed="64"/>
      </patternFill>
    </fill>
  </fills>
  <borders count="33">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auto="1"/>
      </left>
      <right style="medium">
        <color auto="1"/>
      </right>
      <top style="thin">
        <color auto="1"/>
      </top>
      <bottom style="thin">
        <color auto="1"/>
      </bottom>
      <diagonal/>
    </border>
    <border>
      <left style="thin">
        <color indexed="64"/>
      </left>
      <right/>
      <top style="dashed">
        <color auto="1"/>
      </top>
      <bottom style="dashed">
        <color auto="1"/>
      </bottom>
      <diagonal/>
    </border>
    <border>
      <left/>
      <right style="thin">
        <color indexed="64"/>
      </right>
      <top style="dashed">
        <color auto="1"/>
      </top>
      <bottom style="dashed">
        <color auto="1"/>
      </bottom>
      <diagonal/>
    </border>
    <border>
      <left style="thin">
        <color indexed="64"/>
      </left>
      <right style="thin">
        <color indexed="64"/>
      </right>
      <top style="dashed">
        <color indexed="64"/>
      </top>
      <bottom style="dashed">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1" fillId="0" borderId="0" applyNumberFormat="0" applyFill="0" applyBorder="0" applyAlignment="0" applyProtection="0"/>
    <xf numFmtId="0" fontId="4" fillId="0" borderId="0"/>
    <xf numFmtId="9" fontId="14" fillId="0" borderId="0" applyFont="0" applyFill="0" applyBorder="0" applyAlignment="0" applyProtection="0"/>
  </cellStyleXfs>
  <cellXfs count="262">
    <xf numFmtId="0" fontId="0" fillId="0" borderId="0" xfId="0"/>
    <xf numFmtId="0" fontId="0" fillId="0" borderId="0" xfId="0" applyAlignment="1" applyProtection="1">
      <alignment horizontal="justify" vertical="center" wrapText="1"/>
      <protection hidden="1"/>
    </xf>
    <xf numFmtId="0" fontId="2" fillId="0" borderId="0" xfId="0" applyFont="1" applyAlignment="1" applyProtection="1">
      <alignment wrapText="1"/>
      <protection hidden="1"/>
    </xf>
    <xf numFmtId="0" fontId="2" fillId="0" borderId="11" xfId="0" applyFont="1" applyBorder="1" applyAlignment="1" applyProtection="1">
      <alignment wrapText="1"/>
      <protection hidden="1"/>
    </xf>
    <xf numFmtId="0" fontId="1" fillId="3" borderId="4" xfId="0" applyFont="1" applyFill="1" applyBorder="1" applyAlignment="1" applyProtection="1">
      <alignment horizontal="justify" vertical="center" wrapText="1"/>
      <protection hidden="1"/>
    </xf>
    <xf numFmtId="0" fontId="1" fillId="4" borderId="4" xfId="0" applyFont="1" applyFill="1" applyBorder="1" applyAlignment="1" applyProtection="1">
      <alignment horizontal="justify" vertical="center" wrapText="1"/>
      <protection hidden="1"/>
    </xf>
    <xf numFmtId="0" fontId="1" fillId="6" borderId="4" xfId="0" applyFont="1" applyFill="1" applyBorder="1" applyAlignment="1" applyProtection="1">
      <alignment horizontal="justify" vertical="center" wrapText="1"/>
      <protection hidden="1"/>
    </xf>
    <xf numFmtId="0" fontId="6" fillId="6" borderId="4" xfId="0" applyFont="1" applyFill="1" applyBorder="1" applyAlignment="1" applyProtection="1">
      <alignment horizontal="justify" vertical="center" wrapText="1"/>
      <protection hidden="1"/>
    </xf>
    <xf numFmtId="0" fontId="1" fillId="9" borderId="4" xfId="0" applyFont="1" applyFill="1" applyBorder="1" applyAlignment="1" applyProtection="1">
      <alignment horizontal="justify" vertical="center" wrapText="1"/>
      <protection hidden="1"/>
    </xf>
    <xf numFmtId="0" fontId="6" fillId="2" borderId="4" xfId="0" applyFont="1" applyFill="1" applyBorder="1" applyAlignment="1" applyProtection="1">
      <alignment horizontal="justify" vertical="center" wrapText="1"/>
      <protection hidden="1"/>
    </xf>
    <xf numFmtId="0" fontId="1" fillId="5" borderId="4" xfId="0" applyFont="1" applyFill="1" applyBorder="1" applyAlignment="1" applyProtection="1">
      <alignment horizontal="justify" vertical="center" wrapText="1"/>
      <protection hidden="1"/>
    </xf>
    <xf numFmtId="0" fontId="6" fillId="8" borderId="4" xfId="0" applyFont="1" applyFill="1" applyBorder="1" applyAlignment="1" applyProtection="1">
      <alignment horizontal="justify" vertical="center" wrapText="1"/>
      <protection hidden="1"/>
    </xf>
    <xf numFmtId="0" fontId="6" fillId="11" borderId="4" xfId="0" applyFont="1" applyFill="1" applyBorder="1" applyAlignment="1" applyProtection="1">
      <alignment horizontal="justify" vertical="center" wrapText="1"/>
      <protection hidden="1"/>
    </xf>
    <xf numFmtId="0" fontId="1" fillId="9" borderId="13" xfId="0" applyFont="1" applyFill="1" applyBorder="1" applyAlignment="1" applyProtection="1">
      <alignment horizontal="justify" vertical="center" wrapText="1"/>
      <protection hidden="1"/>
    </xf>
    <xf numFmtId="0" fontId="12" fillId="10" borderId="4" xfId="0" applyFont="1" applyFill="1" applyBorder="1" applyAlignment="1" applyProtection="1">
      <alignment horizontal="justify" vertical="center" wrapText="1"/>
      <protection hidden="1"/>
    </xf>
    <xf numFmtId="0" fontId="12" fillId="9" borderId="4" xfId="0" applyFont="1" applyFill="1" applyBorder="1" applyAlignment="1" applyProtection="1">
      <alignment horizontal="justify" vertical="center" wrapText="1"/>
      <protection hidden="1"/>
    </xf>
    <xf numFmtId="0" fontId="4" fillId="5" borderId="13" xfId="0" applyFont="1" applyFill="1" applyBorder="1" applyAlignment="1" applyProtection="1">
      <alignment horizontal="justify" vertical="center" wrapText="1"/>
      <protection hidden="1"/>
    </xf>
    <xf numFmtId="0" fontId="4" fillId="5" borderId="4" xfId="0" applyFont="1" applyFill="1" applyBorder="1" applyAlignment="1" applyProtection="1">
      <alignment horizontal="justify" vertical="center" wrapText="1"/>
      <protection hidden="1"/>
    </xf>
    <xf numFmtId="0" fontId="0" fillId="5" borderId="4" xfId="0" applyFill="1" applyBorder="1" applyAlignment="1" applyProtection="1">
      <alignment horizontal="justify" vertical="center" wrapText="1"/>
      <protection hidden="1"/>
    </xf>
    <xf numFmtId="0" fontId="8" fillId="5" borderId="4" xfId="0" applyFont="1" applyFill="1" applyBorder="1" applyAlignment="1" applyProtection="1">
      <alignment horizontal="justify" vertical="center" wrapText="1"/>
      <protection hidden="1"/>
    </xf>
    <xf numFmtId="0" fontId="4" fillId="5" borderId="14" xfId="0" applyFont="1" applyFill="1" applyBorder="1" applyAlignment="1" applyProtection="1">
      <alignment horizontal="justify" vertical="center" wrapText="1"/>
      <protection hidden="1"/>
    </xf>
    <xf numFmtId="0" fontId="5" fillId="5" borderId="14" xfId="0" applyFont="1" applyFill="1" applyBorder="1" applyAlignment="1" applyProtection="1">
      <alignment horizontal="justify" vertical="center" wrapText="1"/>
      <protection hidden="1"/>
    </xf>
    <xf numFmtId="0" fontId="7" fillId="5" borderId="4" xfId="0" applyFont="1" applyFill="1" applyBorder="1" applyAlignment="1" applyProtection="1">
      <alignment horizontal="justify" vertical="center" wrapText="1"/>
      <protection hidden="1"/>
    </xf>
    <xf numFmtId="0" fontId="7" fillId="5" borderId="13" xfId="0" applyFont="1" applyFill="1" applyBorder="1" applyAlignment="1" applyProtection="1">
      <alignment horizontal="justify" vertical="center" wrapText="1"/>
      <protection hidden="1"/>
    </xf>
    <xf numFmtId="0" fontId="8" fillId="5" borderId="13" xfId="0" quotePrefix="1" applyFont="1" applyFill="1" applyBorder="1" applyAlignment="1" applyProtection="1">
      <alignment horizontal="justify" vertical="center" wrapText="1"/>
      <protection hidden="1"/>
    </xf>
    <xf numFmtId="0" fontId="9" fillId="5" borderId="13" xfId="0" applyFont="1" applyFill="1" applyBorder="1" applyAlignment="1" applyProtection="1">
      <alignment horizontal="justify" vertical="center" wrapText="1"/>
      <protection hidden="1"/>
    </xf>
    <xf numFmtId="0" fontId="9" fillId="5" borderId="4" xfId="0" applyFont="1" applyFill="1" applyBorder="1" applyAlignment="1" applyProtection="1">
      <alignment horizontal="justify" vertical="center" wrapText="1"/>
      <protection hidden="1"/>
    </xf>
    <xf numFmtId="0" fontId="4" fillId="12" borderId="4" xfId="0" applyFont="1" applyFill="1" applyBorder="1" applyAlignment="1" applyProtection="1">
      <alignment horizontal="justify" vertical="center" wrapText="1"/>
      <protection hidden="1"/>
    </xf>
    <xf numFmtId="0" fontId="0" fillId="5" borderId="13" xfId="0" applyFill="1" applyBorder="1" applyAlignment="1" applyProtection="1">
      <alignment horizontal="justify" vertical="center" wrapText="1"/>
      <protection hidden="1"/>
    </xf>
    <xf numFmtId="0" fontId="7" fillId="14" borderId="4" xfId="0" applyFont="1" applyFill="1" applyBorder="1" applyAlignment="1" applyProtection="1">
      <alignment horizontal="justify" vertical="center" wrapText="1"/>
      <protection hidden="1"/>
    </xf>
    <xf numFmtId="0" fontId="8" fillId="5" borderId="13" xfId="0" applyFont="1" applyFill="1" applyBorder="1" applyAlignment="1" applyProtection="1">
      <alignment horizontal="justify" vertical="center" wrapText="1"/>
      <protection hidden="1"/>
    </xf>
    <xf numFmtId="0" fontId="4" fillId="13" borderId="4" xfId="0" applyFont="1" applyFill="1" applyBorder="1" applyAlignment="1" applyProtection="1">
      <alignment horizontal="justify" vertical="center" wrapText="1"/>
      <protection hidden="1"/>
    </xf>
    <xf numFmtId="0" fontId="7" fillId="7" borderId="4" xfId="0" applyFont="1" applyFill="1" applyBorder="1" applyAlignment="1" applyProtection="1">
      <alignment horizontal="justify" vertical="center" wrapText="1"/>
      <protection hidden="1"/>
    </xf>
    <xf numFmtId="0" fontId="4" fillId="0" borderId="5" xfId="0" applyFont="1" applyBorder="1" applyAlignment="1" applyProtection="1">
      <alignment horizontal="justify" vertical="center" wrapText="1"/>
      <protection hidden="1"/>
    </xf>
    <xf numFmtId="0" fontId="0" fillId="5" borderId="14" xfId="0" applyFill="1" applyBorder="1" applyAlignment="1" applyProtection="1">
      <alignment horizontal="justify" vertical="center" wrapText="1"/>
      <protection hidden="1"/>
    </xf>
    <xf numFmtId="0" fontId="4" fillId="15" borderId="4" xfId="0" applyFont="1" applyFill="1" applyBorder="1" applyAlignment="1" applyProtection="1">
      <alignment horizontal="justify" vertical="center" wrapText="1"/>
      <protection hidden="1"/>
    </xf>
    <xf numFmtId="0" fontId="7" fillId="12" borderId="4" xfId="0" applyFont="1" applyFill="1" applyBorder="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4" fillId="14" borderId="4" xfId="0" applyFont="1" applyFill="1" applyBorder="1" applyAlignment="1" applyProtection="1">
      <alignment horizontal="justify" vertical="center" wrapText="1"/>
      <protection hidden="1"/>
    </xf>
    <xf numFmtId="0" fontId="7" fillId="0" borderId="6" xfId="0" applyFont="1" applyBorder="1" applyAlignment="1" applyProtection="1">
      <alignment horizontal="justify" vertical="center" wrapText="1"/>
      <protection hidden="1"/>
    </xf>
    <xf numFmtId="0" fontId="0" fillId="5" borderId="4" xfId="0" quotePrefix="1" applyFill="1" applyBorder="1" applyAlignment="1" applyProtection="1">
      <alignment horizontal="justify" vertical="center" wrapText="1"/>
      <protection hidden="1"/>
    </xf>
    <xf numFmtId="0" fontId="7" fillId="0" borderId="16" xfId="0" applyFont="1" applyBorder="1" applyAlignment="1" applyProtection="1">
      <alignment horizontal="justify" vertical="center" wrapText="1"/>
      <protection hidden="1"/>
    </xf>
    <xf numFmtId="0" fontId="8" fillId="5" borderId="4" xfId="0" quotePrefix="1" applyFont="1" applyFill="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2" fillId="0" borderId="3" xfId="0" applyFont="1" applyBorder="1" applyAlignment="1" applyProtection="1">
      <alignment wrapText="1"/>
      <protection hidden="1"/>
    </xf>
    <xf numFmtId="0" fontId="13" fillId="22" borderId="4" xfId="0" applyFont="1" applyFill="1" applyBorder="1" applyAlignment="1" applyProtection="1">
      <alignment horizontal="center" vertical="center" wrapText="1"/>
      <protection hidden="1"/>
    </xf>
    <xf numFmtId="0" fontId="1" fillId="16" borderId="4" xfId="0" applyFont="1" applyFill="1" applyBorder="1" applyAlignment="1" applyProtection="1">
      <alignment horizontal="justify" vertical="center" wrapText="1"/>
      <protection hidden="1"/>
    </xf>
    <xf numFmtId="0" fontId="0" fillId="0" borderId="4" xfId="0" applyBorder="1" applyAlignment="1" applyProtection="1">
      <alignment horizontal="justify" vertical="center" wrapText="1"/>
      <protection hidden="1"/>
    </xf>
    <xf numFmtId="0" fontId="13" fillId="25" borderId="4" xfId="0" applyFont="1" applyFill="1" applyBorder="1" applyAlignment="1" applyProtection="1">
      <alignment horizontal="center" vertical="center" wrapText="1"/>
      <protection hidden="1"/>
    </xf>
    <xf numFmtId="0" fontId="13" fillId="25" borderId="4" xfId="0" applyFont="1" applyFill="1" applyBorder="1" applyAlignment="1" applyProtection="1">
      <alignment horizontal="center" vertical="center" textRotation="90" wrapText="1"/>
      <protection hidden="1"/>
    </xf>
    <xf numFmtId="0" fontId="2" fillId="0" borderId="3" xfId="0" applyFont="1" applyBorder="1" applyAlignment="1" applyProtection="1">
      <alignment vertical="center" wrapText="1"/>
      <protection hidden="1"/>
    </xf>
    <xf numFmtId="0" fontId="2" fillId="0" borderId="4" xfId="0" applyFont="1" applyBorder="1" applyAlignment="1" applyProtection="1">
      <alignment horizontal="justify" vertical="center" wrapText="1"/>
      <protection hidden="1"/>
    </xf>
    <xf numFmtId="0" fontId="13" fillId="25" borderId="18" xfId="0" applyFont="1" applyFill="1" applyBorder="1" applyAlignment="1" applyProtection="1">
      <alignment horizontal="center" vertical="center" textRotation="90" wrapText="1"/>
      <protection hidden="1"/>
    </xf>
    <xf numFmtId="0" fontId="13" fillId="22" borderId="18" xfId="0" applyFont="1" applyFill="1" applyBorder="1" applyAlignment="1" applyProtection="1">
      <alignment horizontal="center" vertical="center" wrapText="1"/>
      <protection hidden="1"/>
    </xf>
    <xf numFmtId="0" fontId="13" fillId="25" borderId="18" xfId="0" applyFont="1" applyFill="1" applyBorder="1" applyAlignment="1" applyProtection="1">
      <alignment horizontal="center" vertical="center" wrapText="1"/>
      <protection hidden="1"/>
    </xf>
    <xf numFmtId="0" fontId="13" fillId="17" borderId="17" xfId="0" applyFont="1" applyFill="1" applyBorder="1" applyAlignment="1" applyProtection="1">
      <alignment horizontal="center" vertical="center" wrapText="1"/>
      <protection hidden="1"/>
    </xf>
    <xf numFmtId="164" fontId="0" fillId="0" borderId="4" xfId="0" applyNumberFormat="1" applyBorder="1" applyAlignment="1" applyProtection="1">
      <alignment horizontal="justify" vertical="center" wrapText="1"/>
      <protection hidden="1"/>
    </xf>
    <xf numFmtId="164" fontId="0" fillId="0" borderId="6" xfId="0" applyNumberFormat="1" applyBorder="1" applyAlignment="1" applyProtection="1">
      <alignment horizontal="justify" vertical="center" wrapText="1"/>
      <protection hidden="1"/>
    </xf>
    <xf numFmtId="164" fontId="0" fillId="0" borderId="11" xfId="0" applyNumberFormat="1" applyBorder="1" applyAlignment="1" applyProtection="1">
      <alignment horizontal="justify" vertical="center" wrapText="1"/>
      <protection hidden="1"/>
    </xf>
    <xf numFmtId="0" fontId="0" fillId="0" borderId="11" xfId="0" applyBorder="1" applyAlignment="1" applyProtection="1">
      <alignment horizontal="justify" vertical="center" wrapText="1"/>
      <protection hidden="1"/>
    </xf>
    <xf numFmtId="0" fontId="13" fillId="25" borderId="14" xfId="0" applyFont="1" applyFill="1" applyBorder="1" applyAlignment="1" applyProtection="1">
      <alignment horizontal="center" vertical="center" wrapText="1"/>
      <protection hidden="1"/>
    </xf>
    <xf numFmtId="0" fontId="13" fillId="22" borderId="23" xfId="0" applyFont="1" applyFill="1" applyBorder="1" applyAlignment="1" applyProtection="1">
      <alignment horizontal="center" vertical="center" wrapText="1"/>
      <protection hidden="1"/>
    </xf>
    <xf numFmtId="0" fontId="13" fillId="25" borderId="22" xfId="0" applyFont="1" applyFill="1" applyBorder="1" applyAlignment="1" applyProtection="1">
      <alignment horizontal="center" vertical="center" wrapText="1"/>
      <protection hidden="1"/>
    </xf>
    <xf numFmtId="0" fontId="13" fillId="25" borderId="20" xfId="0" applyFont="1" applyFill="1" applyBorder="1" applyAlignment="1" applyProtection="1">
      <alignment horizontal="center" vertical="center" wrapText="1"/>
      <protection hidden="1"/>
    </xf>
    <xf numFmtId="0" fontId="13" fillId="22" borderId="13" xfId="0" applyFont="1" applyFill="1" applyBorder="1" applyAlignment="1" applyProtection="1">
      <alignment horizontal="center" vertical="center" wrapText="1"/>
      <protection hidden="1"/>
    </xf>
    <xf numFmtId="0" fontId="2" fillId="0" borderId="0" xfId="0" applyFont="1" applyBorder="1" applyAlignment="1" applyProtection="1">
      <alignment wrapText="1"/>
      <protection hidden="1"/>
    </xf>
    <xf numFmtId="0" fontId="1" fillId="7" borderId="0" xfId="0" applyFont="1" applyFill="1"/>
    <xf numFmtId="0" fontId="2" fillId="0" borderId="4" xfId="0" applyFont="1" applyBorder="1" applyAlignment="1" applyProtection="1">
      <alignment horizontal="center" vertical="center" wrapText="1"/>
      <protection hidden="1"/>
    </xf>
    <xf numFmtId="0" fontId="0" fillId="0" borderId="0" xfId="0" applyAlignment="1" applyProtection="1">
      <alignment wrapText="1"/>
      <protection hidden="1"/>
    </xf>
    <xf numFmtId="0" fontId="0" fillId="0" borderId="0" xfId="0" applyProtection="1">
      <protection hidden="1"/>
    </xf>
    <xf numFmtId="0" fontId="1" fillId="0" borderId="0" xfId="0" applyFont="1" applyBorder="1" applyAlignment="1" applyProtection="1">
      <alignment horizontal="center" vertical="center"/>
      <protection hidden="1"/>
    </xf>
    <xf numFmtId="0" fontId="0" fillId="0" borderId="11" xfId="0" applyBorder="1" applyProtection="1">
      <protection hidden="1"/>
    </xf>
    <xf numFmtId="0" fontId="0" fillId="2" borderId="0" xfId="0" applyFill="1" applyBorder="1" applyProtection="1">
      <protection hidden="1"/>
    </xf>
    <xf numFmtId="0" fontId="0" fillId="0" borderId="0" xfId="0" applyBorder="1" applyProtection="1">
      <protection hidden="1"/>
    </xf>
    <xf numFmtId="0" fontId="15" fillId="27" borderId="0" xfId="0" applyFont="1" applyFill="1" applyBorder="1" applyAlignment="1" applyProtection="1">
      <alignment horizontal="center" vertical="center"/>
      <protection hidden="1"/>
    </xf>
    <xf numFmtId="0" fontId="18" fillId="13" borderId="0" xfId="0" applyFont="1" applyFill="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8" fillId="12" borderId="0" xfId="0" applyFont="1" applyFill="1" applyBorder="1" applyAlignment="1" applyProtection="1">
      <alignment horizontal="center" vertical="center"/>
      <protection hidden="1"/>
    </xf>
    <xf numFmtId="0" fontId="0" fillId="2" borderId="0" xfId="0" applyFont="1" applyFill="1" applyBorder="1" applyProtection="1">
      <protection hidden="1"/>
    </xf>
    <xf numFmtId="0" fontId="17" fillId="2" borderId="0" xfId="0" applyFont="1" applyFill="1" applyBorder="1" applyAlignment="1" applyProtection="1">
      <alignment horizontal="center" vertical="center"/>
      <protection hidden="1"/>
    </xf>
    <xf numFmtId="0" fontId="18" fillId="7" borderId="0" xfId="0" applyFont="1" applyFill="1" applyBorder="1" applyAlignment="1" applyProtection="1">
      <alignment horizontal="center" vertical="center"/>
      <protection hidden="1"/>
    </xf>
    <xf numFmtId="0" fontId="7" fillId="0" borderId="0" xfId="0" applyFont="1" applyBorder="1" applyProtection="1">
      <protection hidden="1"/>
    </xf>
    <xf numFmtId="0" fontId="0" fillId="2"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0" fillId="0" borderId="12" xfId="0" applyBorder="1" applyProtection="1">
      <protection hidden="1"/>
    </xf>
    <xf numFmtId="0" fontId="18" fillId="0" borderId="0" xfId="0" applyFont="1" applyBorder="1" applyAlignment="1" applyProtection="1">
      <alignment horizontal="center" vertical="center"/>
      <protection hidden="1"/>
    </xf>
    <xf numFmtId="0" fontId="18" fillId="2" borderId="0" xfId="0" applyFont="1" applyFill="1" applyBorder="1" applyAlignment="1" applyProtection="1">
      <alignment horizontal="center" vertical="center"/>
      <protection hidden="1"/>
    </xf>
    <xf numFmtId="0" fontId="16" fillId="0" borderId="0" xfId="0" applyFont="1" applyBorder="1" applyProtection="1">
      <protection hidden="1"/>
    </xf>
    <xf numFmtId="0" fontId="19" fillId="7" borderId="0" xfId="0" applyFont="1" applyFill="1" applyBorder="1" applyAlignment="1" applyProtection="1">
      <alignment horizontal="center" vertical="center"/>
      <protection hidden="1"/>
    </xf>
    <xf numFmtId="0" fontId="19" fillId="13" borderId="0" xfId="0" applyFont="1" applyFill="1" applyBorder="1" applyAlignment="1" applyProtection="1">
      <alignment horizontal="center" vertical="center"/>
      <protection hidden="1"/>
    </xf>
    <xf numFmtId="0" fontId="19" fillId="12" borderId="0" xfId="0" applyFont="1" applyFill="1" applyBorder="1" applyAlignment="1" applyProtection="1">
      <alignment horizontal="center" vertical="center"/>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1" fillId="0" borderId="11" xfId="0" applyFont="1" applyBorder="1" applyAlignment="1" applyProtection="1">
      <alignment vertical="center"/>
      <protection hidden="1"/>
    </xf>
    <xf numFmtId="0" fontId="0" fillId="0" borderId="0" xfId="0" pivotButton="1" applyProtection="1">
      <protection hidden="1"/>
    </xf>
    <xf numFmtId="0" fontId="0" fillId="0" borderId="0" xfId="0" applyFill="1" applyAlignment="1">
      <alignment horizontal="center" vertical="center"/>
    </xf>
    <xf numFmtId="0" fontId="0" fillId="0" borderId="5" xfId="0" applyFill="1" applyBorder="1" applyAlignment="1">
      <alignment horizontal="center" vertical="center"/>
    </xf>
    <xf numFmtId="0" fontId="0" fillId="0" borderId="0" xfId="0" applyFill="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20" fillId="0" borderId="0" xfId="0" applyFont="1" applyProtection="1">
      <protection hidden="1"/>
    </xf>
    <xf numFmtId="0" fontId="21" fillId="0" borderId="0" xfId="0" applyFont="1" applyProtection="1">
      <protection hidden="1"/>
    </xf>
    <xf numFmtId="0" fontId="21" fillId="0" borderId="0" xfId="0" applyFont="1" applyAlignment="1" applyProtection="1">
      <alignment vertical="center"/>
      <protection hidden="1"/>
    </xf>
    <xf numFmtId="0" fontId="13" fillId="17" borderId="0" xfId="0" applyFont="1" applyFill="1" applyBorder="1" applyAlignment="1" applyProtection="1">
      <alignment vertical="center" wrapText="1"/>
      <protection hidden="1"/>
    </xf>
    <xf numFmtId="0" fontId="13" fillId="17" borderId="3" xfId="0" applyFont="1" applyFill="1" applyBorder="1" applyAlignment="1" applyProtection="1">
      <alignment vertical="center" wrapText="1"/>
      <protection hidden="1"/>
    </xf>
    <xf numFmtId="0" fontId="2" fillId="0" borderId="21" xfId="0" applyFont="1" applyBorder="1" applyAlignment="1" applyProtection="1">
      <alignment wrapText="1"/>
      <protection hidden="1"/>
    </xf>
    <xf numFmtId="0" fontId="0" fillId="0" borderId="0" xfId="0" applyFill="1" applyProtection="1">
      <protection hidden="1"/>
    </xf>
    <xf numFmtId="0" fontId="1" fillId="0" borderId="15" xfId="0" applyFont="1" applyFill="1" applyBorder="1" applyAlignment="1" applyProtection="1">
      <alignment wrapText="1"/>
      <protection hidden="1"/>
    </xf>
    <xf numFmtId="0" fontId="13" fillId="25" borderId="17" xfId="0" applyFont="1" applyFill="1" applyBorder="1" applyAlignment="1" applyProtection="1">
      <alignment horizontal="center" vertical="center" wrapText="1"/>
      <protection hidden="1"/>
    </xf>
    <xf numFmtId="0" fontId="1" fillId="0" borderId="15" xfId="0" applyFont="1" applyFill="1" applyBorder="1" applyProtection="1">
      <protection hidden="1"/>
    </xf>
    <xf numFmtId="0" fontId="1" fillId="0" borderId="9" xfId="0" applyFont="1" applyFill="1" applyBorder="1" applyAlignment="1" applyProtection="1">
      <alignment horizontal="center" vertical="center"/>
      <protection hidden="1"/>
    </xf>
    <xf numFmtId="0" fontId="0" fillId="0" borderId="0" xfId="0" applyFill="1" applyAlignment="1" applyProtection="1">
      <alignment vertical="center"/>
      <protection hidden="1"/>
    </xf>
    <xf numFmtId="10" fontId="0" fillId="0" borderId="0" xfId="3" applyNumberFormat="1" applyFont="1" applyFill="1" applyAlignment="1" applyProtection="1">
      <alignment horizontal="center" vertical="center"/>
      <protection hidden="1"/>
    </xf>
    <xf numFmtId="10" fontId="1" fillId="0" borderId="15" xfId="0" applyNumberFormat="1" applyFont="1" applyFill="1" applyBorder="1" applyAlignment="1" applyProtection="1">
      <alignment horizontal="center" vertical="center"/>
      <protection hidden="1"/>
    </xf>
    <xf numFmtId="165" fontId="2" fillId="2" borderId="4" xfId="0" applyNumberFormat="1" applyFont="1" applyFill="1" applyBorder="1" applyAlignment="1" applyProtection="1">
      <alignment horizontal="center" vertical="center" wrapText="1"/>
      <protection hidden="1"/>
    </xf>
    <xf numFmtId="0" fontId="13" fillId="18" borderId="5" xfId="0" applyFont="1" applyFill="1" applyBorder="1" applyAlignment="1" applyProtection="1">
      <alignment vertical="center" wrapText="1"/>
      <protection hidden="1"/>
    </xf>
    <xf numFmtId="0" fontId="13" fillId="18" borderId="0" xfId="0" applyFont="1" applyFill="1" applyBorder="1" applyAlignment="1" applyProtection="1">
      <alignment vertical="center" wrapText="1"/>
      <protection hidden="1"/>
    </xf>
    <xf numFmtId="0" fontId="13" fillId="18" borderId="9" xfId="0" applyFont="1" applyFill="1" applyBorder="1" applyAlignment="1" applyProtection="1">
      <alignment horizontal="center" vertical="center" wrapText="1"/>
      <protection hidden="1"/>
    </xf>
    <xf numFmtId="0" fontId="13" fillId="22" borderId="6" xfId="0" applyFont="1" applyFill="1" applyBorder="1" applyAlignment="1" applyProtection="1">
      <alignment vertical="center" wrapText="1"/>
      <protection hidden="1"/>
    </xf>
    <xf numFmtId="0" fontId="13" fillId="25" borderId="6" xfId="0" applyFont="1" applyFill="1" applyBorder="1" applyAlignment="1" applyProtection="1">
      <alignment horizontal="center" vertical="center" wrapText="1"/>
      <protection hidden="1"/>
    </xf>
    <xf numFmtId="0" fontId="13" fillId="22" borderId="11" xfId="0" applyFont="1" applyFill="1" applyBorder="1" applyAlignment="1" applyProtection="1">
      <alignment vertical="center" wrapText="1"/>
      <protection hidden="1"/>
    </xf>
    <xf numFmtId="0" fontId="13" fillId="25" borderId="11" xfId="0" applyFont="1" applyFill="1" applyBorder="1" applyAlignment="1" applyProtection="1">
      <alignment horizontal="center" vertical="center" wrapText="1"/>
      <protection hidden="1"/>
    </xf>
    <xf numFmtId="0" fontId="13" fillId="25" borderId="16" xfId="0" applyFont="1" applyFill="1" applyBorder="1" applyAlignment="1" applyProtection="1">
      <alignment horizontal="center" vertical="center" wrapText="1"/>
      <protection hidden="1"/>
    </xf>
    <xf numFmtId="0" fontId="22" fillId="24" borderId="8" xfId="0" applyFont="1" applyFill="1" applyBorder="1" applyAlignment="1" applyProtection="1">
      <alignment wrapText="1"/>
      <protection hidden="1"/>
    </xf>
    <xf numFmtId="0" fontId="22" fillId="24" borderId="10" xfId="0" applyFont="1" applyFill="1" applyBorder="1" applyAlignment="1" applyProtection="1">
      <alignment wrapText="1"/>
      <protection hidden="1"/>
    </xf>
    <xf numFmtId="0" fontId="13" fillId="22" borderId="8" xfId="0" applyFont="1" applyFill="1" applyBorder="1" applyAlignment="1" applyProtection="1">
      <alignment horizontal="center" vertical="center" wrapText="1"/>
      <protection hidden="1"/>
    </xf>
    <xf numFmtId="0" fontId="13" fillId="22" borderId="14" xfId="0" applyFont="1" applyFill="1" applyBorder="1" applyAlignment="1" applyProtection="1">
      <alignment horizontal="center" vertical="center" wrapText="1"/>
      <protection hidden="1"/>
    </xf>
    <xf numFmtId="0" fontId="2" fillId="0" borderId="5" xfId="0" applyFont="1" applyBorder="1" applyAlignment="1" applyProtection="1">
      <alignment wrapText="1"/>
      <protection hidden="1"/>
    </xf>
    <xf numFmtId="0" fontId="2" fillId="0" borderId="24" xfId="0" applyFont="1" applyBorder="1" applyAlignment="1" applyProtection="1">
      <alignment wrapText="1"/>
      <protection hidden="1"/>
    </xf>
    <xf numFmtId="0" fontId="2" fillId="0" borderId="7" xfId="0" applyFont="1" applyBorder="1" applyAlignment="1" applyProtection="1">
      <alignment wrapText="1"/>
      <protection hidden="1"/>
    </xf>
    <xf numFmtId="0" fontId="2" fillId="0" borderId="12" xfId="0" applyFont="1" applyBorder="1" applyAlignment="1" applyProtection="1">
      <alignment wrapText="1"/>
      <protection hidden="1"/>
    </xf>
    <xf numFmtId="0" fontId="3" fillId="0" borderId="16" xfId="0" applyFont="1" applyBorder="1" applyAlignment="1" applyProtection="1">
      <alignment horizontal="left" vertical="center" wrapText="1"/>
      <protection hidden="1"/>
    </xf>
    <xf numFmtId="0" fontId="2" fillId="0" borderId="0" xfId="0" applyFont="1" applyBorder="1" applyAlignment="1" applyProtection="1">
      <alignment vertical="center" wrapText="1"/>
      <protection hidden="1"/>
    </xf>
    <xf numFmtId="0" fontId="2" fillId="0" borderId="8" xfId="0" applyFont="1" applyBorder="1" applyAlignment="1" applyProtection="1">
      <alignment wrapText="1"/>
      <protection hidden="1"/>
    </xf>
    <xf numFmtId="0" fontId="13" fillId="18" borderId="18" xfId="0" applyFont="1" applyFill="1" applyBorder="1" applyAlignment="1" applyProtection="1">
      <alignment vertical="center" wrapText="1"/>
      <protection hidden="1"/>
    </xf>
    <xf numFmtId="0" fontId="13" fillId="18" borderId="16" xfId="0" applyFont="1" applyFill="1" applyBorder="1" applyAlignment="1" applyProtection="1">
      <alignment vertical="center" wrapText="1"/>
      <protection hidden="1"/>
    </xf>
    <xf numFmtId="0" fontId="13" fillId="18" borderId="17" xfId="0" applyFont="1" applyFill="1" applyBorder="1" applyAlignment="1" applyProtection="1">
      <alignment horizontal="center" vertical="center" wrapText="1"/>
      <protection hidden="1"/>
    </xf>
    <xf numFmtId="0" fontId="0" fillId="7" borderId="4" xfId="0" applyFill="1" applyBorder="1" applyAlignment="1" applyProtection="1">
      <alignment horizontal="justify" vertical="center" wrapText="1"/>
      <protection hidden="1"/>
    </xf>
    <xf numFmtId="0" fontId="0" fillId="0" borderId="0" xfId="0" applyAlignment="1">
      <alignment horizontal="center" vertical="center"/>
    </xf>
    <xf numFmtId="0" fontId="1" fillId="0" borderId="15" xfId="0" applyFont="1" applyFill="1" applyBorder="1" applyAlignment="1">
      <alignment horizontal="center" vertical="center"/>
    </xf>
    <xf numFmtId="0" fontId="15" fillId="12" borderId="0" xfId="0" applyFont="1" applyFill="1" applyAlignment="1">
      <alignment horizontal="left" vertical="center"/>
    </xf>
    <xf numFmtId="0" fontId="0" fillId="0" borderId="0" xfId="0" applyFill="1" applyAlignment="1">
      <alignment horizontal="left" vertical="center"/>
    </xf>
    <xf numFmtId="0" fontId="15" fillId="13" borderId="0" xfId="0" applyFont="1" applyFill="1" applyAlignment="1">
      <alignment horizontal="left" vertical="center"/>
    </xf>
    <xf numFmtId="0" fontId="8" fillId="7" borderId="0" xfId="0" applyFont="1" applyFill="1" applyAlignment="1">
      <alignment horizontal="left" vertical="center"/>
    </xf>
    <xf numFmtId="0" fontId="0" fillId="0" borderId="5" xfId="0" applyFill="1" applyBorder="1" applyAlignment="1">
      <alignment horizontal="left" vertical="center"/>
    </xf>
    <xf numFmtId="0" fontId="1" fillId="0" borderId="5" xfId="0" applyFont="1" applyFill="1" applyBorder="1" applyAlignment="1">
      <alignment horizontal="center" vertical="center"/>
    </xf>
    <xf numFmtId="0" fontId="2" fillId="0" borderId="0" xfId="0" applyFont="1" applyFill="1" applyAlignment="1" applyProtection="1">
      <alignment wrapText="1"/>
      <protection hidden="1"/>
    </xf>
    <xf numFmtId="0" fontId="8" fillId="0" borderId="0" xfId="0" applyFont="1" applyFill="1" applyAlignment="1">
      <alignment horizontal="center" vertical="center"/>
    </xf>
    <xf numFmtId="0" fontId="2" fillId="0" borderId="25" xfId="0" applyFont="1" applyBorder="1" applyAlignment="1" applyProtection="1">
      <alignment horizontal="justify" vertical="center" wrapText="1"/>
      <protection hidden="1"/>
    </xf>
    <xf numFmtId="0" fontId="0" fillId="0" borderId="6" xfId="0" pivotButton="1" applyBorder="1" applyAlignment="1" applyProtection="1">
      <alignment horizontal="center" vertical="center" wrapText="1"/>
      <protection hidden="1"/>
    </xf>
    <xf numFmtId="0" fontId="0" fillId="0" borderId="12" xfId="0" applyNumberFormat="1" applyBorder="1" applyAlignment="1" applyProtection="1">
      <alignment horizontal="center" vertical="center" wrapText="1"/>
      <protection hidden="1"/>
    </xf>
    <xf numFmtId="0" fontId="0" fillId="0" borderId="27" xfId="0" applyNumberFormat="1" applyBorder="1" applyAlignment="1" applyProtection="1">
      <alignment horizontal="center" vertical="center" wrapText="1"/>
      <protection hidden="1"/>
    </xf>
    <xf numFmtId="0" fontId="0" fillId="0" borderId="4" xfId="0" applyBorder="1" applyAlignment="1" applyProtection="1">
      <alignment horizontal="left" wrapText="1"/>
      <protection hidden="1"/>
    </xf>
    <xf numFmtId="0" fontId="0" fillId="0" borderId="26" xfId="0" applyNumberFormat="1" applyBorder="1" applyAlignment="1" applyProtection="1">
      <alignment horizontal="center" vertical="center" wrapText="1"/>
      <protection hidden="1"/>
    </xf>
    <xf numFmtId="0" fontId="0" fillId="0" borderId="11" xfId="0" applyNumberFormat="1" applyBorder="1" applyAlignment="1" applyProtection="1">
      <alignment horizontal="center" vertical="center" wrapText="1"/>
      <protection hidden="1"/>
    </xf>
    <xf numFmtId="0" fontId="0" fillId="0" borderId="17" xfId="0" applyBorder="1" applyAlignment="1" applyProtection="1">
      <alignment horizontal="left" vertical="center" wrapText="1"/>
      <protection hidden="1"/>
    </xf>
    <xf numFmtId="0" fontId="0" fillId="0" borderId="28" xfId="0" applyBorder="1" applyAlignment="1" applyProtection="1">
      <alignment horizontal="left" vertical="center" wrapText="1"/>
      <protection hidden="1"/>
    </xf>
    <xf numFmtId="0" fontId="0" fillId="0" borderId="5" xfId="0" pivotButton="1" applyBorder="1" applyAlignment="1" applyProtection="1">
      <alignment vertical="center" wrapText="1"/>
      <protection hidden="1"/>
    </xf>
    <xf numFmtId="0" fontId="0" fillId="0" borderId="7" xfId="0" applyBorder="1" applyAlignment="1" applyProtection="1">
      <alignment vertical="center" wrapText="1"/>
      <protection hidden="1"/>
    </xf>
    <xf numFmtId="0" fontId="22" fillId="0" borderId="4" xfId="0" applyFont="1" applyBorder="1" applyAlignment="1" applyProtection="1">
      <alignment horizontal="center" vertical="center" wrapText="1"/>
      <protection hidden="1"/>
    </xf>
    <xf numFmtId="0" fontId="13" fillId="22" borderId="11" xfId="0" applyFont="1" applyFill="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22" fillId="0" borderId="4" xfId="0" applyFont="1" applyBorder="1" applyAlignment="1" applyProtection="1">
      <alignment vertical="center" wrapText="1"/>
      <protection hidden="1"/>
    </xf>
    <xf numFmtId="0" fontId="4" fillId="0" borderId="4" xfId="0" applyFont="1" applyBorder="1" applyAlignment="1" applyProtection="1">
      <alignment horizontal="center" vertical="center" wrapText="1"/>
      <protection hidden="1"/>
    </xf>
    <xf numFmtId="0" fontId="10" fillId="0" borderId="0" xfId="0" applyFont="1" applyBorder="1" applyAlignment="1" applyProtection="1">
      <alignment vertical="center" wrapText="1"/>
      <protection hidden="1"/>
    </xf>
    <xf numFmtId="0" fontId="11" fillId="0" borderId="13" xfId="1" applyFill="1" applyBorder="1" applyAlignment="1" applyProtection="1">
      <alignment horizontal="center" vertical="center" wrapText="1"/>
      <protection hidden="1"/>
    </xf>
    <xf numFmtId="0" fontId="0" fillId="0" borderId="4" xfId="0" pivotButton="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13" xfId="0" applyNumberFormat="1" applyBorder="1" applyAlignment="1" applyProtection="1">
      <alignment horizontal="center" wrapText="1"/>
      <protection hidden="1"/>
    </xf>
    <xf numFmtId="0" fontId="0" fillId="0" borderId="14" xfId="0" applyNumberFormat="1" applyBorder="1" applyAlignment="1" applyProtection="1">
      <alignment horizontal="center" wrapText="1"/>
      <protection hidden="1"/>
    </xf>
    <xf numFmtId="0" fontId="10" fillId="0" borderId="4" xfId="0" applyFont="1" applyFill="1" applyBorder="1" applyAlignment="1" applyProtection="1">
      <alignment horizontal="justify" vertical="center" wrapText="1"/>
      <protection hidden="1"/>
    </xf>
    <xf numFmtId="164" fontId="10" fillId="0" borderId="14" xfId="0" applyNumberFormat="1" applyFont="1" applyFill="1" applyBorder="1" applyAlignment="1" applyProtection="1">
      <alignment horizontal="justify" vertical="center" wrapText="1"/>
      <protection hidden="1"/>
    </xf>
    <xf numFmtId="0" fontId="10" fillId="0" borderId="13" xfId="0" applyFont="1" applyFill="1" applyBorder="1" applyAlignment="1" applyProtection="1">
      <alignment horizontal="justify" vertical="center" wrapText="1"/>
      <protection hidden="1"/>
    </xf>
    <xf numFmtId="0" fontId="10" fillId="0" borderId="23" xfId="0" applyFont="1" applyFill="1" applyBorder="1" applyAlignment="1" applyProtection="1">
      <alignment horizontal="justify" vertical="center" wrapText="1"/>
      <protection hidden="1"/>
    </xf>
    <xf numFmtId="164" fontId="10" fillId="0" borderId="4" xfId="0" applyNumberFormat="1" applyFont="1" applyFill="1" applyBorder="1" applyAlignment="1" applyProtection="1">
      <alignment horizontal="justify" vertical="center" wrapText="1"/>
      <protection hidden="1"/>
    </xf>
    <xf numFmtId="0" fontId="10" fillId="0" borderId="22" xfId="0" applyFont="1" applyFill="1" applyBorder="1" applyAlignment="1" applyProtection="1">
      <alignment horizontal="justify" vertical="center" wrapText="1"/>
      <protection hidden="1"/>
    </xf>
    <xf numFmtId="0" fontId="10" fillId="0" borderId="14" xfId="0" applyFont="1" applyFill="1" applyBorder="1" applyAlignment="1" applyProtection="1">
      <alignment horizontal="justify" vertical="center" wrapText="1"/>
      <protection hidden="1"/>
    </xf>
    <xf numFmtId="0" fontId="10" fillId="0" borderId="20" xfId="0" applyFont="1" applyFill="1" applyBorder="1" applyAlignment="1" applyProtection="1">
      <alignment horizontal="justify" vertical="center" wrapText="1"/>
      <protection hidden="1"/>
    </xf>
    <xf numFmtId="0" fontId="0" fillId="0" borderId="16" xfId="0" applyBorder="1" applyAlignment="1" applyProtection="1">
      <alignment horizontal="left" vertical="center" wrapText="1"/>
      <protection hidden="1"/>
    </xf>
    <xf numFmtId="0" fontId="0" fillId="0" borderId="15" xfId="0" applyBorder="1" applyAlignment="1" applyProtection="1">
      <alignment horizontal="center" vertical="center" wrapText="1"/>
      <protection hidden="1"/>
    </xf>
    <xf numFmtId="0" fontId="0" fillId="0" borderId="14" xfId="0" applyBorder="1" applyAlignment="1" applyProtection="1">
      <alignment horizontal="center" vertical="center" wrapText="1"/>
      <protection hidden="1"/>
    </xf>
    <xf numFmtId="0" fontId="0" fillId="0" borderId="13" xfId="0" pivotButton="1" applyBorder="1" applyAlignment="1" applyProtection="1">
      <alignment vertical="center" wrapText="1"/>
      <protection hidden="1"/>
    </xf>
    <xf numFmtId="0" fontId="0" fillId="0" borderId="17" xfId="0" pivotButton="1" applyBorder="1" applyAlignment="1" applyProtection="1">
      <alignment horizontal="center" vertical="center" wrapText="1"/>
      <protection hidden="1"/>
    </xf>
    <xf numFmtId="165" fontId="22" fillId="0" borderId="4" xfId="0" applyNumberFormat="1" applyFont="1" applyBorder="1" applyAlignment="1" applyProtection="1">
      <alignment vertical="center" wrapText="1"/>
      <protection hidden="1"/>
    </xf>
    <xf numFmtId="164" fontId="22" fillId="0" borderId="4" xfId="0" applyNumberFormat="1" applyFont="1" applyBorder="1" applyAlignment="1" applyProtection="1">
      <alignment horizontal="center" vertical="center" wrapText="1"/>
      <protection hidden="1"/>
    </xf>
    <xf numFmtId="165" fontId="22" fillId="0" borderId="4" xfId="0" applyNumberFormat="1" applyFont="1" applyBorder="1" applyAlignment="1" applyProtection="1">
      <alignment horizontal="center" vertical="center" wrapText="1"/>
      <protection hidden="1"/>
    </xf>
    <xf numFmtId="0" fontId="13" fillId="0" borderId="0" xfId="0" applyFont="1" applyAlignment="1" applyProtection="1">
      <alignment horizontal="centerContinuous" wrapText="1"/>
      <protection hidden="1"/>
    </xf>
    <xf numFmtId="165" fontId="22" fillId="0" borderId="0" xfId="0" applyNumberFormat="1" applyFont="1" applyBorder="1" applyAlignment="1" applyProtection="1">
      <alignment vertical="center" wrapText="1"/>
      <protection hidden="1"/>
    </xf>
    <xf numFmtId="165" fontId="22" fillId="0" borderId="11" xfId="0" applyNumberFormat="1" applyFont="1" applyBorder="1" applyAlignment="1" applyProtection="1">
      <alignment vertical="center" wrapText="1"/>
      <protection hidden="1"/>
    </xf>
    <xf numFmtId="0" fontId="10" fillId="0" borderId="4" xfId="0" applyFont="1" applyFill="1" applyBorder="1" applyAlignment="1" applyProtection="1">
      <alignment horizontal="center" vertical="center" wrapText="1"/>
      <protection hidden="1"/>
    </xf>
    <xf numFmtId="0" fontId="10" fillId="0" borderId="13" xfId="0" applyFont="1" applyFill="1" applyBorder="1" applyAlignment="1" applyProtection="1">
      <alignment horizontal="center" vertical="center" wrapText="1"/>
      <protection hidden="1"/>
    </xf>
    <xf numFmtId="0" fontId="10" fillId="0" borderId="4" xfId="0" applyFont="1" applyFill="1" applyBorder="1" applyAlignment="1" applyProtection="1">
      <alignment horizontal="center" vertical="center" textRotation="90" wrapText="1"/>
      <protection hidden="1"/>
    </xf>
    <xf numFmtId="9" fontId="10" fillId="0" borderId="4" xfId="0" applyNumberFormat="1" applyFont="1" applyFill="1" applyBorder="1" applyAlignment="1" applyProtection="1">
      <alignment horizontal="center" vertical="center" textRotation="90" wrapText="1"/>
      <protection hidden="1"/>
    </xf>
    <xf numFmtId="0" fontId="10" fillId="0" borderId="4" xfId="0" quotePrefix="1" applyFont="1" applyFill="1" applyBorder="1" applyAlignment="1" applyProtection="1">
      <alignment horizontal="justify" vertical="center" wrapText="1"/>
      <protection hidden="1"/>
    </xf>
    <xf numFmtId="166" fontId="10" fillId="0" borderId="4" xfId="0" applyNumberFormat="1" applyFont="1" applyFill="1" applyBorder="1" applyAlignment="1" applyProtection="1">
      <alignment horizontal="center" vertical="center" wrapText="1"/>
      <protection hidden="1"/>
    </xf>
    <xf numFmtId="14" fontId="10" fillId="0" borderId="4" xfId="0" quotePrefix="1" applyNumberFormat="1" applyFont="1" applyFill="1" applyBorder="1" applyAlignment="1" applyProtection="1">
      <alignment horizontal="justify" vertical="center" wrapText="1"/>
      <protection hidden="1"/>
    </xf>
    <xf numFmtId="0" fontId="0" fillId="0" borderId="4" xfId="0" applyBorder="1" applyAlignment="1" applyProtection="1">
      <alignment vertical="center" wrapText="1"/>
      <protection hidden="1"/>
    </xf>
    <xf numFmtId="0" fontId="22" fillId="0" borderId="4" xfId="0" applyFont="1" applyBorder="1" applyAlignment="1" applyProtection="1">
      <alignment horizontal="justify" vertical="center" wrapText="1"/>
      <protection hidden="1"/>
    </xf>
    <xf numFmtId="0" fontId="2" fillId="0" borderId="0" xfId="0" applyFont="1" applyAlignment="1" applyProtection="1">
      <alignment wrapText="1"/>
      <protection hidden="1"/>
    </xf>
    <xf numFmtId="0" fontId="13" fillId="0" borderId="4" xfId="0" applyFont="1" applyBorder="1" applyAlignment="1" applyProtection="1">
      <alignment horizontal="center" vertical="center" wrapText="1"/>
      <protection hidden="1"/>
    </xf>
    <xf numFmtId="0" fontId="13" fillId="0" borderId="18"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22" fillId="0" borderId="4" xfId="0" applyFont="1" applyBorder="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13" fillId="17" borderId="18" xfId="0" applyFont="1" applyFill="1" applyBorder="1" applyAlignment="1" applyProtection="1">
      <alignment horizontal="center" vertical="center" wrapText="1"/>
      <protection hidden="1"/>
    </xf>
    <xf numFmtId="0" fontId="13" fillId="17" borderId="4" xfId="0" applyFont="1" applyFill="1" applyBorder="1" applyAlignment="1" applyProtection="1">
      <alignment horizontal="center" vertical="center" wrapText="1"/>
      <protection hidden="1"/>
    </xf>
    <xf numFmtId="0" fontId="13" fillId="20" borderId="1" xfId="0" applyFont="1" applyFill="1" applyBorder="1" applyAlignment="1" applyProtection="1">
      <alignment horizontal="left" vertical="center" wrapText="1"/>
      <protection hidden="1"/>
    </xf>
    <xf numFmtId="0" fontId="13" fillId="20" borderId="2" xfId="0" applyFont="1" applyFill="1" applyBorder="1" applyAlignment="1" applyProtection="1">
      <alignment horizontal="left" vertical="center" wrapText="1"/>
      <protection hidden="1"/>
    </xf>
    <xf numFmtId="0" fontId="13" fillId="20" borderId="9" xfId="0" applyFont="1" applyFill="1" applyBorder="1" applyAlignment="1" applyProtection="1">
      <alignment horizontal="left" vertical="center" wrapText="1"/>
      <protection hidden="1"/>
    </xf>
    <xf numFmtId="0" fontId="13" fillId="20" borderId="19" xfId="0" applyFont="1" applyFill="1" applyBorder="1" applyAlignment="1" applyProtection="1">
      <alignment horizontal="left" vertical="center" wrapText="1"/>
      <protection hidden="1"/>
    </xf>
    <xf numFmtId="0" fontId="13" fillId="19" borderId="13" xfId="0" applyFont="1" applyFill="1" applyBorder="1" applyAlignment="1" applyProtection="1">
      <alignment horizontal="center" vertical="center" wrapText="1"/>
      <protection hidden="1"/>
    </xf>
    <xf numFmtId="0" fontId="13" fillId="19" borderId="15" xfId="0" applyFont="1" applyFill="1" applyBorder="1" applyAlignment="1" applyProtection="1">
      <alignment horizontal="center" vertical="center" wrapText="1"/>
      <protection hidden="1"/>
    </xf>
    <xf numFmtId="0" fontId="13" fillId="19" borderId="14" xfId="0" applyFont="1" applyFill="1" applyBorder="1" applyAlignment="1" applyProtection="1">
      <alignment horizontal="center" vertical="center" wrapText="1"/>
      <protection hidden="1"/>
    </xf>
    <xf numFmtId="0" fontId="2" fillId="0" borderId="6" xfId="0" applyFont="1" applyBorder="1" applyAlignment="1" applyProtection="1">
      <alignment horizontal="center" wrapText="1"/>
      <protection hidden="1"/>
    </xf>
    <xf numFmtId="0" fontId="2" fillId="0" borderId="5" xfId="0" applyFont="1" applyBorder="1" applyAlignment="1" applyProtection="1">
      <alignment horizontal="center" wrapText="1"/>
      <protection hidden="1"/>
    </xf>
    <xf numFmtId="0" fontId="13" fillId="23" borderId="6" xfId="0" applyFont="1" applyFill="1" applyBorder="1" applyAlignment="1" applyProtection="1">
      <alignment horizontal="center" vertical="center" wrapText="1"/>
      <protection hidden="1"/>
    </xf>
    <xf numFmtId="0" fontId="13" fillId="23" borderId="5" xfId="0" applyFont="1" applyFill="1" applyBorder="1" applyAlignment="1" applyProtection="1">
      <alignment horizontal="center" vertical="center" wrapText="1"/>
      <protection hidden="1"/>
    </xf>
    <xf numFmtId="0" fontId="13" fillId="23" borderId="7" xfId="0" applyFont="1" applyFill="1" applyBorder="1" applyAlignment="1" applyProtection="1">
      <alignment horizontal="center" vertical="center" wrapText="1"/>
      <protection hidden="1"/>
    </xf>
    <xf numFmtId="0" fontId="13" fillId="23" borderId="8" xfId="0" applyFont="1" applyFill="1" applyBorder="1" applyAlignment="1" applyProtection="1">
      <alignment horizontal="center" vertical="center" wrapText="1"/>
      <protection hidden="1"/>
    </xf>
    <xf numFmtId="0" fontId="13" fillId="23" borderId="9" xfId="0" applyFont="1" applyFill="1" applyBorder="1" applyAlignment="1" applyProtection="1">
      <alignment horizontal="center" vertical="center" wrapText="1"/>
      <protection hidden="1"/>
    </xf>
    <xf numFmtId="0" fontId="13" fillId="23" borderId="10" xfId="0" applyFont="1" applyFill="1" applyBorder="1" applyAlignment="1" applyProtection="1">
      <alignment horizontal="center" vertical="center" wrapText="1"/>
      <protection hidden="1"/>
    </xf>
    <xf numFmtId="0" fontId="13" fillId="26" borderId="6" xfId="0" applyFont="1" applyFill="1" applyBorder="1" applyAlignment="1" applyProtection="1">
      <alignment horizontal="center" vertical="center" wrapText="1"/>
      <protection hidden="1"/>
    </xf>
    <xf numFmtId="0" fontId="13" fillId="26" borderId="5" xfId="0" applyFont="1" applyFill="1" applyBorder="1" applyAlignment="1" applyProtection="1">
      <alignment horizontal="center" vertical="center" wrapText="1"/>
      <protection hidden="1"/>
    </xf>
    <xf numFmtId="0" fontId="13" fillId="26" borderId="7" xfId="0" applyFont="1" applyFill="1" applyBorder="1" applyAlignment="1" applyProtection="1">
      <alignment horizontal="center" vertical="center" wrapText="1"/>
      <protection hidden="1"/>
    </xf>
    <xf numFmtId="0" fontId="13" fillId="26" borderId="8" xfId="0" applyFont="1" applyFill="1" applyBorder="1" applyAlignment="1" applyProtection="1">
      <alignment horizontal="center" vertical="center" wrapText="1"/>
      <protection hidden="1"/>
    </xf>
    <xf numFmtId="0" fontId="13" fillId="26" borderId="9" xfId="0" applyFont="1" applyFill="1" applyBorder="1" applyAlignment="1" applyProtection="1">
      <alignment horizontal="center" vertical="center" wrapText="1"/>
      <protection hidden="1"/>
    </xf>
    <xf numFmtId="0" fontId="13" fillId="26" borderId="10" xfId="0" applyFont="1" applyFill="1" applyBorder="1" applyAlignment="1" applyProtection="1">
      <alignment horizontal="center" vertical="center" wrapText="1"/>
      <protection hidden="1"/>
    </xf>
    <xf numFmtId="0" fontId="22" fillId="24" borderId="18" xfId="0" applyFont="1" applyFill="1" applyBorder="1" applyAlignment="1" applyProtection="1">
      <alignment horizontal="center" wrapText="1"/>
      <protection hidden="1"/>
    </xf>
    <xf numFmtId="0" fontId="13" fillId="24" borderId="5" xfId="0" applyFont="1" applyFill="1" applyBorder="1" applyAlignment="1" applyProtection="1">
      <alignment horizontal="center" vertical="center" wrapText="1"/>
      <protection hidden="1"/>
    </xf>
    <xf numFmtId="0" fontId="13" fillId="24" borderId="7" xfId="0" applyFont="1" applyFill="1" applyBorder="1" applyAlignment="1" applyProtection="1">
      <alignment horizontal="center" vertical="center" wrapText="1"/>
      <protection hidden="1"/>
    </xf>
    <xf numFmtId="0" fontId="13" fillId="24" borderId="8" xfId="0" applyFont="1" applyFill="1" applyBorder="1" applyAlignment="1" applyProtection="1">
      <alignment horizontal="center" vertical="center" wrapText="1"/>
      <protection hidden="1"/>
    </xf>
    <xf numFmtId="0" fontId="13" fillId="24" borderId="9" xfId="0" applyFont="1" applyFill="1" applyBorder="1" applyAlignment="1" applyProtection="1">
      <alignment horizontal="center" vertical="center" wrapText="1"/>
      <protection hidden="1"/>
    </xf>
    <xf numFmtId="0" fontId="13" fillId="24" borderId="10" xfId="0" applyFont="1" applyFill="1" applyBorder="1" applyAlignment="1" applyProtection="1">
      <alignment horizontal="center" vertical="center" wrapText="1"/>
      <protection hidden="1"/>
    </xf>
    <xf numFmtId="0" fontId="13" fillId="20" borderId="6" xfId="0" applyFont="1" applyFill="1" applyBorder="1" applyAlignment="1" applyProtection="1">
      <alignment horizontal="center" vertical="center" wrapText="1"/>
      <protection hidden="1"/>
    </xf>
    <xf numFmtId="0" fontId="13" fillId="20" borderId="5" xfId="0" applyFont="1" applyFill="1" applyBorder="1" applyAlignment="1" applyProtection="1">
      <alignment horizontal="center" vertical="center" wrapText="1"/>
      <protection hidden="1"/>
    </xf>
    <xf numFmtId="0" fontId="13" fillId="20" borderId="7" xfId="0" applyFont="1" applyFill="1" applyBorder="1" applyAlignment="1" applyProtection="1">
      <alignment horizontal="center" vertical="center" wrapText="1"/>
      <protection hidden="1"/>
    </xf>
    <xf numFmtId="0" fontId="13" fillId="20" borderId="8" xfId="0" applyFont="1" applyFill="1" applyBorder="1" applyAlignment="1" applyProtection="1">
      <alignment horizontal="center" vertical="center" wrapText="1"/>
      <protection hidden="1"/>
    </xf>
    <xf numFmtId="0" fontId="13" fillId="20" borderId="9" xfId="0" applyFont="1" applyFill="1" applyBorder="1" applyAlignment="1" applyProtection="1">
      <alignment horizontal="center" vertical="center" wrapText="1"/>
      <protection hidden="1"/>
    </xf>
    <xf numFmtId="0" fontId="13" fillId="20" borderId="10" xfId="0" applyFont="1" applyFill="1" applyBorder="1" applyAlignment="1" applyProtection="1">
      <alignment horizontal="center" vertical="center" wrapText="1"/>
      <protection hidden="1"/>
    </xf>
    <xf numFmtId="0" fontId="13" fillId="17" borderId="11" xfId="0" applyFont="1" applyFill="1" applyBorder="1" applyAlignment="1" applyProtection="1">
      <alignment horizontal="center" vertical="center" wrapText="1"/>
      <protection hidden="1"/>
    </xf>
    <xf numFmtId="0" fontId="13" fillId="17" borderId="0" xfId="0" applyFont="1" applyFill="1" applyBorder="1" applyAlignment="1" applyProtection="1">
      <alignment horizontal="center" vertical="center" wrapText="1"/>
      <protection hidden="1"/>
    </xf>
    <xf numFmtId="0" fontId="2" fillId="0" borderId="11" xfId="0" applyFont="1" applyBorder="1" applyAlignment="1" applyProtection="1">
      <alignment horizontal="center" wrapText="1"/>
      <protection hidden="1"/>
    </xf>
    <xf numFmtId="0" fontId="2" fillId="0" borderId="0" xfId="0" applyFont="1" applyBorder="1" applyAlignment="1" applyProtection="1">
      <alignment horizontal="center" wrapText="1"/>
      <protection hidden="1"/>
    </xf>
    <xf numFmtId="0" fontId="13" fillId="21" borderId="13" xfId="0" applyFont="1" applyFill="1" applyBorder="1" applyAlignment="1" applyProtection="1">
      <alignment horizontal="center" vertical="center" wrapText="1"/>
      <protection hidden="1"/>
    </xf>
    <xf numFmtId="0" fontId="13" fillId="21" borderId="15" xfId="0" applyFont="1" applyFill="1" applyBorder="1" applyAlignment="1" applyProtection="1">
      <alignment horizontal="center" vertical="center" wrapText="1"/>
      <protection hidden="1"/>
    </xf>
    <xf numFmtId="0" fontId="13" fillId="21" borderId="14"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textRotation="90"/>
      <protection hidden="1"/>
    </xf>
    <xf numFmtId="0" fontId="1" fillId="0" borderId="6"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23" fillId="0" borderId="29"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0" fontId="23" fillId="0" borderId="2" xfId="0" applyFont="1" applyBorder="1" applyAlignment="1" applyProtection="1">
      <alignment horizontal="center" vertical="center" wrapText="1"/>
      <protection hidden="1"/>
    </xf>
    <xf numFmtId="0" fontId="23" fillId="0" borderId="30" xfId="0" applyFont="1" applyBorder="1" applyAlignment="1" applyProtection="1">
      <alignment horizontal="center" vertical="center" wrapText="1"/>
      <protection hidden="1"/>
    </xf>
    <xf numFmtId="0" fontId="23" fillId="0" borderId="31" xfId="0" applyFont="1" applyBorder="1" applyAlignment="1" applyProtection="1">
      <alignment horizontal="center" vertical="center" wrapText="1"/>
      <protection hidden="1"/>
    </xf>
    <xf numFmtId="0" fontId="23" fillId="0" borderId="32" xfId="0" applyFont="1" applyBorder="1" applyAlignment="1" applyProtection="1">
      <alignment horizontal="center" vertical="center" wrapText="1"/>
      <protection hidden="1"/>
    </xf>
  </cellXfs>
  <cellStyles count="4">
    <cellStyle name="Hipervínculo" xfId="1" builtinId="8"/>
    <cellStyle name="Normal" xfId="0" builtinId="0"/>
    <cellStyle name="Normal 2" xfId="2" xr:uid="{00000000-0005-0000-0000-000002000000}"/>
    <cellStyle name="Porcentaje" xfId="3" builtinId="5"/>
  </cellStyles>
  <dxfs count="128">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rd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border>
        <top style="dashed">
          <color indexed="64"/>
        </top>
      </border>
    </dxf>
    <dxf>
      <border>
        <top style="dashed">
          <color indexed="64"/>
        </top>
      </border>
    </dxf>
    <dxf>
      <border>
        <top style="dashed">
          <color indexed="64"/>
        </top>
      </border>
    </dxf>
    <dxf>
      <border>
        <left style="dashed">
          <color indexed="64"/>
        </left>
        <right style="dashed">
          <color indexed="64"/>
        </right>
        <top style="dashed">
          <color indexed="64"/>
        </top>
        <vertical style="dashed">
          <color indexed="64"/>
        </vertical>
      </border>
    </dxf>
    <dxf>
      <border>
        <top style="dashed">
          <color indexed="64"/>
        </top>
        <bottom style="dashed">
          <color indexed="64"/>
        </bottom>
        <horizontal style="dashed">
          <color indexed="64"/>
        </horizontal>
      </border>
    </dxf>
    <dxf>
      <border>
        <top style="dashed">
          <color indexed="64"/>
        </top>
        <bottom style="dashed">
          <color indexed="64"/>
        </bottom>
        <horizontal style="dashed">
          <color indexed="64"/>
        </horizontal>
      </border>
    </dxf>
    <dxf>
      <alignment vertical="center"/>
    </dxf>
    <dxf>
      <alignment vertical="cent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dxf>
    <dxf>
      <alignment horizontal="center"/>
    </dxf>
    <dxf>
      <alignment horizontal="center"/>
    </dxf>
    <dxf>
      <alignment vertical="center"/>
    </dxf>
    <dxf>
      <alignment vertical="center"/>
    </dxf>
    <dxf>
      <border>
        <left style="dashed">
          <color auto="1"/>
        </left>
      </border>
    </dxf>
    <dxf>
      <border>
        <left style="dashed">
          <color auto="1"/>
        </left>
      </border>
    </dxf>
    <dxf>
      <border>
        <top style="dashed">
          <color auto="1"/>
        </top>
        <bottom style="dashed">
          <color auto="1"/>
        </bottom>
        <horizontal style="dashed">
          <color auto="1"/>
        </horizontal>
      </border>
    </dxf>
    <dxf>
      <alignment wrapText="1"/>
    </dxf>
    <dxf>
      <alignment wrapText="1"/>
    </dxf>
    <dxf>
      <alignment wrapText="1"/>
    </dxf>
    <dxf>
      <alignment wrapText="1"/>
    </dxf>
    <dxf>
      <protection hidden="1"/>
    </dxf>
    <dxf>
      <protection hidden="1"/>
    </dxf>
    <dxf>
      <protection hidden="1"/>
    </dxf>
    <dxf>
      <protection hidden="1"/>
    </dxf>
    <dxf>
      <alignment vertical="center"/>
    </dxf>
    <dxf>
      <alignment vertical="center"/>
    </dxf>
    <dxf>
      <alignment horizontal="center"/>
    </dxf>
    <dxf>
      <alignment vertical="center"/>
    </dxf>
    <dxf>
      <alignment horizontal="center"/>
    </dxf>
    <dxf>
      <border>
        <right/>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dashed">
          <color indexed="64"/>
        </top>
        <bottom style="dashed">
          <color indexed="64"/>
        </bottom>
        <horizontal style="dashed">
          <color indexed="64"/>
        </horizontal>
      </border>
    </dxf>
    <dxf>
      <border>
        <top style="dashed">
          <color indexed="64"/>
        </top>
        <bottom style="dashed">
          <color indexed="64"/>
        </bottom>
        <horizontal style="dashed">
          <color indexed="64"/>
        </horizontal>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border>
        <left style="dashed">
          <color auto="1"/>
        </left>
      </border>
    </dxf>
    <dxf>
      <border>
        <bottom style="dashed">
          <color auto="1"/>
        </bottom>
      </border>
    </dxf>
    <dxf>
      <border>
        <bottom style="dashed">
          <color auto="1"/>
        </bottom>
      </border>
    </dxf>
    <dxf>
      <border>
        <bottom style="dashed">
          <color auto="1"/>
        </bottom>
      </border>
    </dxf>
    <dxf>
      <border>
        <left style="dashed">
          <color auto="1"/>
        </left>
      </border>
    </dxf>
    <dxf>
      <border>
        <left style="dashed">
          <color auto="1"/>
        </left>
        <right style="dashed">
          <color auto="1"/>
        </right>
      </border>
    </dxf>
    <dxf>
      <border>
        <left style="dashed">
          <color auto="1"/>
        </left>
        <right style="dashed">
          <color auto="1"/>
        </right>
      </border>
    </dxf>
    <dxf>
      <border>
        <left style="dashed">
          <color auto="1"/>
        </left>
      </border>
    </dxf>
    <dxf>
      <alignment wrapText="1"/>
    </dxf>
    <dxf>
      <alignment wrapText="1"/>
    </dxf>
    <dxf>
      <alignment wrapText="1"/>
    </dxf>
    <dxf>
      <alignment wrapText="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[Mapa_de_Riesgos_Institucional_Corrupción_2023-06-30_SC.xlsx]Procesos_riesgos!TablaDinámica3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NÚMERO DE RIESGOS POR </a:t>
            </a:r>
            <a:r>
              <a:rPr lang="en-US"/>
              <a:t>PROCESO / PROYECTO DE INVERSIÓN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pivotFmt>
      <c:pivotFmt>
        <c:idx val="7"/>
      </c:pivotFmt>
    </c:pivotFmts>
    <c:plotArea>
      <c:layout/>
      <c:barChart>
        <c:barDir val="bar"/>
        <c:grouping val="clustered"/>
        <c:varyColors val="0"/>
        <c:ser>
          <c:idx val="0"/>
          <c:order val="0"/>
          <c:tx>
            <c:strRef>
              <c:f>Procesos_riesgos!$B$4:$B$5</c:f>
              <c:strCache>
                <c:ptCount val="1"/>
                <c:pt idx="0">
                  <c:v>Corrupción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Procesos_riesgos!$A$6:$A$17</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Procesos_riesgos!$B$6:$B$17</c:f>
              <c:numCache>
                <c:formatCode>General</c:formatCode>
                <c:ptCount val="11"/>
                <c:pt idx="0">
                  <c:v>1</c:v>
                </c:pt>
                <c:pt idx="1">
                  <c:v>1</c:v>
                </c:pt>
                <c:pt idx="2">
                  <c:v>2</c:v>
                </c:pt>
                <c:pt idx="3">
                  <c:v>2</c:v>
                </c:pt>
                <c:pt idx="4">
                  <c:v>1</c:v>
                </c:pt>
                <c:pt idx="5">
                  <c:v>2</c:v>
                </c:pt>
                <c:pt idx="6">
                  <c:v>2</c:v>
                </c:pt>
                <c:pt idx="7">
                  <c:v>2</c:v>
                </c:pt>
                <c:pt idx="8">
                  <c:v>3</c:v>
                </c:pt>
                <c:pt idx="9">
                  <c:v>3</c:v>
                </c:pt>
                <c:pt idx="10">
                  <c:v>1</c:v>
                </c:pt>
              </c:numCache>
            </c:numRef>
          </c:val>
          <c:extLst>
            <c:ext xmlns:c16="http://schemas.microsoft.com/office/drawing/2014/chart" uri="{C3380CC4-5D6E-409C-BE32-E72D297353CC}">
              <c16:uniqueId val="{00000003-9178-4760-AE89-2D7F63177546}"/>
            </c:ext>
          </c:extLst>
        </c:ser>
        <c:dLbls>
          <c:dLblPos val="outEnd"/>
          <c:showLegendKey val="0"/>
          <c:showVal val="1"/>
          <c:showCatName val="0"/>
          <c:showSerName val="0"/>
          <c:showPercent val="0"/>
          <c:showBubbleSize val="0"/>
        </c:dLbls>
        <c:gapWidth val="75"/>
        <c:overlap val="40"/>
        <c:axId val="717272264"/>
        <c:axId val="717275872"/>
      </c:barChart>
      <c:catAx>
        <c:axId val="71727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5872"/>
        <c:crosses val="autoZero"/>
        <c:auto val="1"/>
        <c:lblAlgn val="ctr"/>
        <c:lblOffset val="100"/>
        <c:noMultiLvlLbl val="0"/>
      </c:catAx>
      <c:valAx>
        <c:axId val="7172758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22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[Mapa_de_Riesgos_Institucional_Corrupción_2023-06-30_SC.xlsx]Procesos_riesgos!TablaDinámica1</c:name>
    <c:fmtId val="3"/>
  </c:pivotSource>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chemeClr val="tx1"/>
                </a:solidFill>
                <a:latin typeface="+mn-lt"/>
                <a:ea typeface="+mn-ea"/>
                <a:cs typeface="+mn-cs"/>
              </a:defRPr>
            </a:pPr>
            <a:r>
              <a:rPr lang="en-US" sz="1400" b="0" i="0" baseline="0">
                <a:solidFill>
                  <a:schemeClr val="tx1"/>
                </a:solidFill>
                <a:effectLst/>
              </a:rPr>
              <a:t>NÚMERO DE RIESGOS POR DEPENDENCIA</a:t>
            </a:r>
            <a:endParaRPr lang="es-CO" sz="1400">
              <a:solidFill>
                <a:schemeClr val="tx1"/>
              </a:solidFill>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chemeClr val="tx1"/>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pivotFmt>
    </c:pivotFmts>
    <c:plotArea>
      <c:layout/>
      <c:barChart>
        <c:barDir val="bar"/>
        <c:grouping val="clustered"/>
        <c:varyColors val="0"/>
        <c:ser>
          <c:idx val="0"/>
          <c:order val="0"/>
          <c:tx>
            <c:strRef>
              <c:f>Procesos_riesgos!$B$30:$B$31</c:f>
              <c:strCache>
                <c:ptCount val="1"/>
                <c:pt idx="0">
                  <c:v>Corrupción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Procesos_riesgos!$A$32:$A$44</c:f>
              <c:strCache>
                <c:ptCount val="12"/>
                <c:pt idx="0">
                  <c:v>Dirección de Contratación</c:v>
                </c:pt>
                <c:pt idx="1">
                  <c:v>Dirección de Talento Humano</c:v>
                </c:pt>
                <c:pt idx="2">
                  <c:v>Dirección Distrital de Archivo de Bogotá</c:v>
                </c:pt>
                <c:pt idx="3">
                  <c:v>Oficina Alta Consejería de Paz, Víctimas y Reconciliación</c:v>
                </c:pt>
                <c:pt idx="4">
                  <c:v>Oficina Alta Consejería Distrital de Tecnologías de la Información y las Comunicaciones</c:v>
                </c:pt>
                <c:pt idx="5">
                  <c:v>Oficina de Control Disciplinario Interno / Oficina Jurídica</c:v>
                </c:pt>
                <c:pt idx="6">
                  <c:v>Oficina de Control Interno</c:v>
                </c:pt>
                <c:pt idx="7">
                  <c:v>Oficina Jurídica</c:v>
                </c:pt>
                <c:pt idx="8">
                  <c:v>Subdirección de Gestión Documental</c:v>
                </c:pt>
                <c:pt idx="9">
                  <c:v>Subdirección de Servicios Administrativos</c:v>
                </c:pt>
                <c:pt idx="10">
                  <c:v>Subdirección Financiera</c:v>
                </c:pt>
                <c:pt idx="11">
                  <c:v>Subsecretaría de Servicio a la Ciudadanía</c:v>
                </c:pt>
              </c:strCache>
            </c:strRef>
          </c:cat>
          <c:val>
            <c:numRef>
              <c:f>Procesos_riesgos!$B$32:$B$44</c:f>
              <c:numCache>
                <c:formatCode>General</c:formatCode>
                <c:ptCount val="12"/>
                <c:pt idx="0">
                  <c:v>2</c:v>
                </c:pt>
                <c:pt idx="1">
                  <c:v>3</c:v>
                </c:pt>
                <c:pt idx="2">
                  <c:v>2</c:v>
                </c:pt>
                <c:pt idx="3">
                  <c:v>1</c:v>
                </c:pt>
                <c:pt idx="4">
                  <c:v>1</c:v>
                </c:pt>
                <c:pt idx="5">
                  <c:v>1</c:v>
                </c:pt>
                <c:pt idx="6">
                  <c:v>1</c:v>
                </c:pt>
                <c:pt idx="7">
                  <c:v>1</c:v>
                </c:pt>
                <c:pt idx="8">
                  <c:v>1</c:v>
                </c:pt>
                <c:pt idx="9">
                  <c:v>3</c:v>
                </c:pt>
                <c:pt idx="10">
                  <c:v>2</c:v>
                </c:pt>
                <c:pt idx="11">
                  <c:v>2</c:v>
                </c:pt>
              </c:numCache>
            </c:numRef>
          </c:val>
          <c:extLst>
            <c:ext xmlns:c16="http://schemas.microsoft.com/office/drawing/2014/chart" uri="{C3380CC4-5D6E-409C-BE32-E72D297353CC}">
              <c16:uniqueId val="{00000000-6228-45A0-B13A-661E8AC2DA80}"/>
            </c:ext>
          </c:extLst>
        </c:ser>
        <c:dLbls>
          <c:showLegendKey val="0"/>
          <c:showVal val="0"/>
          <c:showCatName val="0"/>
          <c:showSerName val="0"/>
          <c:showPercent val="0"/>
          <c:showBubbleSize val="0"/>
        </c:dLbls>
        <c:gapWidth val="150"/>
        <c:axId val="2064777167"/>
        <c:axId val="2064779663"/>
      </c:barChart>
      <c:catAx>
        <c:axId val="20647771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s-CO"/>
          </a:p>
        </c:txPr>
        <c:crossAx val="2064779663"/>
        <c:crosses val="autoZero"/>
        <c:auto val="1"/>
        <c:lblAlgn val="ctr"/>
        <c:lblOffset val="100"/>
        <c:noMultiLvlLbl val="0"/>
      </c:catAx>
      <c:valAx>
        <c:axId val="20647796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s-CO"/>
          </a:p>
        </c:txPr>
        <c:crossAx val="206477716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38100</xdr:rowOff>
    </xdr:from>
    <xdr:to>
      <xdr:col>4</xdr:col>
      <xdr:colOff>1128663</xdr:colOff>
      <xdr:row>0</xdr:row>
      <xdr:rowOff>952500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527300" y="38100"/>
          <a:ext cx="8265835" cy="914400"/>
        </a:xfrm>
        <a:prstGeom prst="rect">
          <a:avLst/>
        </a:prstGeom>
        <a:ln>
          <a:solidFill>
            <a:schemeClr val="accent1"/>
          </a:solidFill>
        </a:ln>
      </xdr:spPr>
    </xdr:pic>
    <xdr:clientData/>
  </xdr:twoCellAnchor>
  <xdr:twoCellAnchor editAs="oneCell">
    <xdr:from>
      <xdr:col>0</xdr:col>
      <xdr:colOff>127000</xdr:colOff>
      <xdr:row>0</xdr:row>
      <xdr:rowOff>190500</xdr:rowOff>
    </xdr:from>
    <xdr:to>
      <xdr:col>1</xdr:col>
      <xdr:colOff>0</xdr:colOff>
      <xdr:row>0</xdr:row>
      <xdr:rowOff>909320</xdr:rowOff>
    </xdr:to>
    <xdr:pic>
      <xdr:nvPicPr>
        <xdr:cNvPr id="4" name="Imagen 3">
          <a:extLst>
            <a:ext uri="{FF2B5EF4-FFF2-40B4-BE49-F238E27FC236}">
              <a16:creationId xmlns:a16="http://schemas.microsoft.com/office/drawing/2014/main" id="{D2800FB5-FD5C-4F4A-B5EA-21C96A2FD02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27000" y="190500"/>
          <a:ext cx="2247900"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346059</xdr:colOff>
      <xdr:row>2</xdr:row>
      <xdr:rowOff>100573</xdr:rowOff>
    </xdr:from>
    <xdr:to>
      <xdr:col>8</xdr:col>
      <xdr:colOff>2898759</xdr:colOff>
      <xdr:row>24</xdr:row>
      <xdr:rowOff>143436</xdr:rowOff>
    </xdr:to>
    <xdr:graphicFrame macro="">
      <xdr:nvGraphicFramePr>
        <xdr:cNvPr id="5" name="Gráfico 4">
          <a:extLst>
            <a:ext uri="{FF2B5EF4-FFF2-40B4-BE49-F238E27FC236}">
              <a16:creationId xmlns:a16="http://schemas.microsoft.com/office/drawing/2014/main" id="{C357747B-416F-4A75-A1E2-4FAC04599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393988</xdr:colOff>
      <xdr:row>28</xdr:row>
      <xdr:rowOff>147205</xdr:rowOff>
    </xdr:from>
    <xdr:to>
      <xdr:col>8</xdr:col>
      <xdr:colOff>2931104</xdr:colOff>
      <xdr:row>51</xdr:row>
      <xdr:rowOff>805</xdr:rowOff>
    </xdr:to>
    <xdr:graphicFrame macro="">
      <xdr:nvGraphicFramePr>
        <xdr:cNvPr id="2" name="Gráfico 1">
          <a:extLst>
            <a:ext uri="{FF2B5EF4-FFF2-40B4-BE49-F238E27FC236}">
              <a16:creationId xmlns:a16="http://schemas.microsoft.com/office/drawing/2014/main" id="{7B1DB17A-D5E3-439A-8F5B-66B862DFEB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Metodolog&#237;a%20riesgos/Matr&#237;oz%20riesgos%20MS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sar%20Arcos/Desktop/Alcald&#237;a%20Bogot&#225;/Metodolog&#237;a%20riesgos%20Alcald&#237;a/Instrumento/Formatos/2021/Nuevos/2210111-FT-471%20Mapa%20de%20riesgos%20del%20proceso%20o%20proyecto%20de%20inversi&#243;n%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C2" t="str">
            <v xml:space="preserve">Afiliación y Recaudo de Aportes </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Y2" t="str">
            <v>1 Mejorar las condiciones de salud de la población y reducir las brechas en los resultados en salud</v>
          </cell>
          <cell r="AB2" t="str">
            <v>La consolidación del nuevo Modelo Integrado de Planeación y Gestión-MIPG</v>
          </cell>
          <cell r="AD2" t="str">
            <v>--- Trámites</v>
          </cell>
          <cell r="AF2" t="str">
            <v>desconocimiento normativo en materia de seguridad social en pensiones</v>
          </cell>
          <cell r="AG2" t="str">
            <v>demora en la confirmacion de la informacion laboral</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C3" t="str">
            <v xml:space="preserve">Atención al Usuario y al Ciudadano </v>
          </cell>
          <cell r="D3" t="str">
            <v>Desvío de recursos físicos o económicos</v>
          </cell>
          <cell r="E3" t="str">
            <v>Decisiones erróneas</v>
          </cell>
          <cell r="F3" t="str">
            <v>Decisiones erróneas</v>
          </cell>
          <cell r="G3" t="str">
            <v>Interrupción en la prestación del servicio</v>
          </cell>
          <cell r="H3" t="str">
            <v>Decisiones acertadas</v>
          </cell>
          <cell r="Y3" t="str">
            <v>2 Aumentar el acceso a servicios sanitarios y Mejorar la calidad en la atención</v>
          </cell>
          <cell r="AB3" t="str">
            <v>Los instrumentos definidos en el marco de la transparencia y la rendición de cuentas</v>
          </cell>
          <cell r="AD3" t="str">
            <v>1 Auxilio Funerario</v>
          </cell>
          <cell r="AF3" t="str">
            <v>ausencia de elementos tecnologicos</v>
          </cell>
          <cell r="AG3" t="str">
            <v xml:space="preserve">informacion certificada inconsistente </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C4" t="str">
            <v xml:space="preserve">Control Interno a la Gestión </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Y4" t="str">
            <v>3 Recuperar la confianza y la legitimidad del sistema de salud</v>
          </cell>
          <cell r="AB4" t="str">
            <v>El reconocimiento del sistema de salud colombiano</v>
          </cell>
          <cell r="AD4" t="str">
            <v>2 Pensión de Invalidez</v>
          </cell>
          <cell r="AF4" t="str">
            <v>recurso humano insuficiente</v>
          </cell>
          <cell r="AG4" t="str">
            <v/>
          </cell>
          <cell r="AN4" t="str">
            <v>No existe</v>
          </cell>
          <cell r="AP4" t="str">
            <v>No se ejecuta</v>
          </cell>
        </row>
        <row r="5">
          <cell r="C5" t="str">
            <v xml:space="preserve">Direccionamiento Estratégico </v>
          </cell>
          <cell r="D5" t="str">
            <v>Realización de cobros indebidos</v>
          </cell>
          <cell r="E5" t="str">
            <v>Incumplimiento legal</v>
          </cell>
          <cell r="F5" t="str">
            <v>Incumplimiento legal</v>
          </cell>
          <cell r="G5" t="str">
            <v>Pérdida de integridad de la información</v>
          </cell>
          <cell r="H5" t="str">
            <v>Cumplimiento legal</v>
          </cell>
          <cell r="Y5" t="str">
            <v>4 Garantizar la sostenibilidad financiera de sistema de salud</v>
          </cell>
          <cell r="AB5" t="str">
            <v>El ingreso del país a la OCDE</v>
          </cell>
          <cell r="AD5" t="str">
            <v>3 Pensión de Jubilación y Vejez</v>
          </cell>
          <cell r="AF5" t="str">
            <v>errores de digitacion en la liquidacion</v>
          </cell>
          <cell r="AG5" t="str">
            <v/>
          </cell>
        </row>
        <row r="6">
          <cell r="C6" t="str">
            <v xml:space="preserve">Gestión Administrativa y Financiera </v>
          </cell>
          <cell r="D6" t="str">
            <v>Tráfico de influencias</v>
          </cell>
          <cell r="E6" t="str">
            <v>Inexactitud</v>
          </cell>
          <cell r="F6" t="str">
            <v>Inexactitud</v>
          </cell>
          <cell r="H6" t="str">
            <v>Exactitud</v>
          </cell>
          <cell r="AB6" t="str">
            <v>La implementación de nueva normatividad e instrumentos en el sistema de salud (Ley Estatutaria en Salud, mecanismo de exclusiones, Modelo Integrado de Atención en Salud-MIAS, aplicativo MiPres)</v>
          </cell>
          <cell r="AD6" t="str">
            <v>4 Pensión de Sustitución y de Sobrevivientes</v>
          </cell>
          <cell r="AF6" t="str">
            <v/>
          </cell>
          <cell r="AG6" t="str">
            <v/>
          </cell>
        </row>
        <row r="7">
          <cell r="C7" t="str">
            <v xml:space="preserve">Gestión de Bienes y Servicios </v>
          </cell>
          <cell r="D7" t="str">
            <v>Uso indebido de información privilegiada</v>
          </cell>
          <cell r="AB7" t="str">
            <v>La consolidación de la política farmacéutica: instrumentos de transparencia, uso racional de tecnologías en salud, cultura de autorregulación</v>
          </cell>
          <cell r="AD7" t="str">
            <v>5 Pensión Familiar</v>
          </cell>
          <cell r="AF7" t="str">
            <v/>
          </cell>
          <cell r="AG7" t="str">
            <v/>
          </cell>
        </row>
        <row r="8">
          <cell r="C8" t="str">
            <v>Gestión de Talento Humano</v>
          </cell>
          <cell r="AB8" t="str">
            <v>La promoción de una nueva cultura de la seguridad social</v>
          </cell>
          <cell r="AD8" t="str">
            <v>6 Reconocimiento y Pago del Auxilio de Cesantías</v>
          </cell>
          <cell r="AF8" t="str">
            <v/>
          </cell>
          <cell r="AG8" t="str">
            <v/>
          </cell>
        </row>
        <row r="9">
          <cell r="C9" t="str">
            <v xml:space="preserve">Gestión Jurídica </v>
          </cell>
          <cell r="AB9" t="str">
            <v>La nueva EPS MEDIMAS</v>
          </cell>
          <cell r="AD9" t="str">
            <v>7 Sustitución Pensional Ley 44 de 1980 - Ley 1204 de 2008</v>
          </cell>
          <cell r="AF9" t="str">
            <v/>
          </cell>
          <cell r="AG9" t="str">
            <v/>
          </cell>
        </row>
        <row r="10">
          <cell r="C10" t="str">
            <v xml:space="preserve">Gestión Tecnológica </v>
          </cell>
          <cell r="AB10" t="str">
            <v>El fortalecimiento patrimonial de las EPS</v>
          </cell>
          <cell r="AD10" t="str">
            <v>--- Otros Procedimientos Administrativos (OPA´S)</v>
          </cell>
          <cell r="AF10" t="str">
            <v/>
          </cell>
          <cell r="AG10" t="str">
            <v/>
          </cell>
        </row>
        <row r="11">
          <cell r="C11" t="str">
            <v xml:space="preserve">Pago de Prestaciones Económicas </v>
          </cell>
          <cell r="AB11" t="str">
            <v>El postconflicto</v>
          </cell>
          <cell r="AD11" t="str">
            <v>1 Certificados en Línea para Pensionados, Afiliados y Entidades</v>
          </cell>
          <cell r="AF11" t="str">
            <v/>
          </cell>
          <cell r="AG11" t="str">
            <v/>
          </cell>
        </row>
        <row r="12">
          <cell r="C12" t="str">
            <v xml:space="preserve">Reconocimiento de Prestaciones Económicas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OFA_proceso_o_proyect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Mapa_riesgos"/>
      <sheetName val="Frecuencia"/>
      <sheetName val="Factibilidad"/>
      <sheetName val="Exposición"/>
      <sheetName val="Enc_Imp_Corrupción"/>
      <sheetName val="Imp_Pro"/>
      <sheetName val="Imp_proy"/>
      <sheetName val="Texto_Act_Control1"/>
      <sheetName val="Texto_Act_Control2"/>
      <sheetName val="Texto_Act_Control3"/>
      <sheetName val="Texto_Act_Control4"/>
      <sheetName val="Texto_Act_Control5"/>
      <sheetName val="Texto_Act_Control6"/>
      <sheetName val="Texto_Act_Control7"/>
      <sheetName val="Texto_Act_Control8"/>
      <sheetName val="Texto_Act_Control9"/>
      <sheetName val="Texto_Act_Control10"/>
      <sheetName val="Texto_Act_Control11"/>
      <sheetName val="Texto_Act_Control12"/>
      <sheetName val="Texto_Act_Control13"/>
      <sheetName val="Texto_Act_Control14"/>
      <sheetName val="Texto_Act_Control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5119.689508796298" createdVersion="6" refreshedVersion="7" minRefreshableVersion="3" recordCount="20" xr:uid="{00000000-000A-0000-FFFF-FFFF00000000}">
  <cacheSource type="worksheet">
    <worksheetSource ref="A11:BZ31" sheet="Mapa_riesgos"/>
  </cacheSource>
  <cacheFields count="102">
    <cacheField name="Proceso / Proyecto de inversión" numFmtId="0">
      <sharedItems count="33">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Gestión del Conocimiento" u="1"/>
        <s v="7868 Desarrollo Institucional para una Gestión Pública Eficiente" u="1"/>
        <s v="Internacionalización de Bogotá" u="1"/>
        <s v="Fortalecimiento Institucional" u="1"/>
        <s v="Asesoría Técnica y Proyectos en Materia TIC" u="1"/>
        <s v="Fortalecimiento de la Administración y la Gestión Pública Distrital" u="1"/>
        <s v="Direccionamiento Estratégico" u="1"/>
        <s v="Asistencia, atención y reparación integral a víctimas del conflicto armado e implementación de acciones de memoria, paz y reconciliación en Bogotá" u="1"/>
        <s v="Gestión de Alianzas e Internacionalización de Bogotá" u="1"/>
        <s v="Gestión de Seguridad y Salud en el Trabajo" u="1"/>
        <s v="Gestión Estratégica de Comunicación e Información"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Id del riesgo en el Aplicativo DARUMA" numFmtId="0">
      <sharedItems containsSemiMixedTypes="0" containsString="0" containsNumber="1" containsInteger="1" minValue="113" maxValue="197"/>
    </cacheField>
    <cacheField name="Código del riesgo en el Aplicativo DARUMA" numFmtId="0">
      <sharedItems/>
    </cacheField>
    <cacheField name="Descripción del riesgo" numFmtId="0">
      <sharedItems longText="1"/>
    </cacheField>
    <cacheField name="Fuente del riesgo" numFmtId="0">
      <sharedItems count="3">
        <s v="Corrupción"/>
        <s v="Gestión de procesos" u="1"/>
        <s v="Proyecto de inversión" u="1"/>
      </sharedItems>
    </cacheField>
    <cacheField name="Clasificación o tipo de riesgo" numFmtId="0">
      <sharedItems/>
    </cacheField>
    <cacheField name="Responsable del riesg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cacheField>
    <cacheField name="Trámites, OPA's y consultas asociados" numFmtId="0">
      <sharedItems/>
    </cacheField>
    <cacheField name="Otros procesos del Sistema de Gestión de Calidad" numFmtId="0">
      <sharedItems/>
    </cacheField>
    <cacheField name="Objetivos de Desarrollo Sostenible"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4"/>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2.6138246399999999E-3" maxValue="0.11759999999999998"/>
    </cacheField>
    <cacheField name="impacto residual" numFmtId="0">
      <sharedItems/>
    </cacheField>
    <cacheField name="Valor porcentual impacto residual" numFmtId="166">
      <sharedItems containsSemiMixedTypes="0" containsString="0" containsNumber="1" minValue="0.6" maxValue="1"/>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tratamiento)" numFmtId="0">
      <sharedItems/>
    </cacheField>
    <cacheField name="Nombre del plan en el Aplicativo DARUMA" numFmtId="0">
      <sharedItems/>
    </cacheField>
    <cacheField name="Id de la acción en el Aplicativo DARUMA" numFmtId="0">
      <sharedItems/>
    </cacheField>
    <cacheField name="Fecha de inicio (acciones tratamiento)" numFmtId="0">
      <sharedItems/>
    </cacheField>
    <cacheField name="Fecha de terminación (acciones tratamiento)"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18-09-06T00:00:00" maxDate="2021-12-18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2-02-09T00:00:00"/>
    </cacheField>
    <cacheField name="Aspecto(s) que cambiaron2" numFmtId="0">
      <sharedItems/>
    </cacheField>
    <cacheField name="Descripción de los cambios efectuados2" numFmtId="0">
      <sharedItems longText="1"/>
    </cacheField>
    <cacheField name="Fecha de cambio3" numFmtId="164">
      <sharedItems containsSemiMixedTypes="0" containsNonDate="0" containsDate="1" containsString="0" minDate="2019-10-17T00:00:00" maxDate="2022-12-17T00:00:00"/>
    </cacheField>
    <cacheField name="Aspecto(s) que cambiaron3" numFmtId="0">
      <sharedItems/>
    </cacheField>
    <cacheField name="Descripción de los cambios efectuados3" numFmtId="0">
      <sharedItems longText="1"/>
    </cacheField>
    <cacheField name="Fecha de cambio4" numFmtId="164">
      <sharedItems containsSemiMixedTypes="0" containsNonDate="0" containsDate="1" containsString="0" minDate="2020-03-05T00:00:00" maxDate="2023-04-20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2-12-15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3-05-18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12-17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2-12-13T00:00:00"/>
    </cacheField>
    <cacheField name="Aspecto(s) que cambiaron8" numFmtId="0">
      <sharedItems/>
    </cacheField>
    <cacheField name="Descripción de los cambios efectuados8" numFmtId="0">
      <sharedItems longText="1"/>
    </cacheField>
    <cacheField name="Fecha de cambio9" numFmtId="164">
      <sharedItems containsDate="1" containsMixedTypes="1" minDate="2021-09-13T00:00:00" maxDate="2023-06-27T00:00:00"/>
    </cacheField>
    <cacheField name="Aspecto(s) que cambiaron9" numFmtId="0">
      <sharedItems/>
    </cacheField>
    <cacheField name="Descripción de los cambios efectuados9" numFmtId="0">
      <sharedItems longText="1"/>
    </cacheField>
    <cacheField name="Fecha de cambio10" numFmtId="164">
      <sharedItems containsDate="1" containsMixedTypes="1" minDate="2021-12-03T00:00:00" maxDate="2023-06-27T00:00:00"/>
    </cacheField>
    <cacheField name="Aspecto(s) que cambiaron10" numFmtId="0">
      <sharedItems/>
    </cacheField>
    <cacheField name="Descripción de los cambios efectuados10" numFmtId="0">
      <sharedItems longText="1"/>
    </cacheField>
    <cacheField name="Fecha de cambio11" numFmtId="164">
      <sharedItems containsDate="1" containsMixedTypes="1" minDate="2022-12-02T00:00:00" maxDate="2022-12-17T00:00:00"/>
    </cacheField>
    <cacheField name="Aspecto(s) que cambiaron11" numFmtId="0">
      <sharedItems/>
    </cacheField>
    <cacheField name="Descripción de los cambios efectuados11" numFmtId="0">
      <sharedItems longText="1"/>
    </cacheField>
    <cacheField name="Fecha de cambio12" numFmtId="164">
      <sharedItems containsDate="1" containsMixedTypes="1" minDate="2023-04-26T00:00:00" maxDate="2023-06-01T00:00:00"/>
    </cacheField>
    <cacheField name="Aspecto(s) que cambiaron12" numFmtId="0">
      <sharedItems/>
    </cacheField>
    <cacheField name="Descripción de los cambios efectuados12"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5119.689744097224" createdVersion="7" refreshedVersion="7" minRefreshableVersion="3" recordCount="20" xr:uid="{00000000-000A-0000-FFFF-FFFF01000000}">
  <cacheSource type="worksheet">
    <worksheetSource ref="A11:CA31" sheet="Mapa_riesgos"/>
  </cacheSource>
  <cacheFields count="103">
    <cacheField name="Proceso / Proyecto de inversión" numFmtId="0">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Id del riesgo en el Aplicativo DARUMA" numFmtId="0">
      <sharedItems containsSemiMixedTypes="0" containsString="0" containsNumber="1" containsInteger="1" minValue="113" maxValue="197"/>
    </cacheField>
    <cacheField name="Código del riesgo en el Aplicativo DARUMA" numFmtId="0">
      <sharedItems/>
    </cacheField>
    <cacheField name="Descripción del riesgo" numFmtId="0">
      <sharedItems longText="1"/>
    </cacheField>
    <cacheField name="Fuente del riesgo" numFmtId="0">
      <sharedItems count="3">
        <s v="Corrupción"/>
        <s v="Gestión de procesos" u="1"/>
        <s v="Proyecto de inversión" u="1"/>
      </sharedItems>
    </cacheField>
    <cacheField name="Clasificación o tipo de riesgo" numFmtId="0">
      <sharedItems/>
    </cacheField>
    <cacheField name="Responsable del riesgo" numFmtId="0">
      <sharedItems count="19">
        <s v="Oficina de Control Disciplinario Interno / Oficina Jurídica"/>
        <s v="Oficina de Control Interno"/>
        <s v="Dirección Distrital de Archivo de Bogotá"/>
        <s v="Dirección de Contratación"/>
        <s v="Subdirección de Servicios Administrativos"/>
        <s v="Subdirección de Gestión Documental"/>
        <s v="Dirección de Talento Humano"/>
        <s v="Subdirección Financiera"/>
        <s v="Oficina Jurídica"/>
        <s v="Subsecretaría de Servicio a la Ciudadanía"/>
        <s v="Oficina Alta Consejería Distrital de Tecnologías de la Información y las Comunicaciones"/>
        <s v="Oficina Alta Consejería de Paz, Víctimas y Reconciliación"/>
        <s v="Oficina Asesora de Planeación" u="1"/>
        <s v="Oficina Consejería de Comunicaciones" u="1"/>
        <s v="Subdirección de Imprenta Distrital" u="1"/>
        <s v="Dirección Distrital de Desarrollo Institucional" u="1"/>
        <s v="Dirección Distrital de Relaciones Internacionales" u="1"/>
        <s v="Subsecretaría Distrital de Fortalecimiento Institucional" u="1"/>
        <s v="Oficina de Tecnologías de la Información y las Comunicaciones" u="1"/>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cacheField>
    <cacheField name="Trámites, OPA's y consultas asociados" numFmtId="0">
      <sharedItems/>
    </cacheField>
    <cacheField name="Otros procesos del Sistema de Gestión de Calidad" numFmtId="0">
      <sharedItems/>
    </cacheField>
    <cacheField name="Objetivos de Desarrollo Sostenible"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4"/>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2.6138246399999999E-3" maxValue="0.11759999999999998"/>
    </cacheField>
    <cacheField name="impacto residual" numFmtId="0">
      <sharedItems/>
    </cacheField>
    <cacheField name="Valor porcentual impacto residual" numFmtId="166">
      <sharedItems containsSemiMixedTypes="0" containsString="0" containsNumber="1" minValue="0.6" maxValue="1"/>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tratamiento)" numFmtId="0">
      <sharedItems/>
    </cacheField>
    <cacheField name="Nombre del plan en el Aplicativo DARUMA" numFmtId="0">
      <sharedItems/>
    </cacheField>
    <cacheField name="Id de la acción en el Aplicativo DARUMA" numFmtId="0">
      <sharedItems/>
    </cacheField>
    <cacheField name="Fecha de inicio (acciones tratamiento)" numFmtId="0">
      <sharedItems/>
    </cacheField>
    <cacheField name="Fecha de terminación (acciones tratamiento)"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18-09-06T00:00:00" maxDate="2021-12-18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2-02-09T00:00:00"/>
    </cacheField>
    <cacheField name="Aspecto(s) que cambiaron2" numFmtId="0">
      <sharedItems/>
    </cacheField>
    <cacheField name="Descripción de los cambios efectuados2" numFmtId="0">
      <sharedItems longText="1"/>
    </cacheField>
    <cacheField name="Fecha de cambio3" numFmtId="164">
      <sharedItems containsSemiMixedTypes="0" containsNonDate="0" containsDate="1" containsString="0" minDate="2019-10-17T00:00:00" maxDate="2022-12-17T00:00:00"/>
    </cacheField>
    <cacheField name="Aspecto(s) que cambiaron3" numFmtId="0">
      <sharedItems/>
    </cacheField>
    <cacheField name="Descripción de los cambios efectuados3" numFmtId="0">
      <sharedItems longText="1"/>
    </cacheField>
    <cacheField name="Fecha de cambio4" numFmtId="164">
      <sharedItems containsSemiMixedTypes="0" containsNonDate="0" containsDate="1" containsString="0" minDate="2020-03-05T00:00:00" maxDate="2023-04-20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2-12-15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3-05-18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12-17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2-12-13T00:00:00"/>
    </cacheField>
    <cacheField name="Aspecto(s) que cambiaron8" numFmtId="0">
      <sharedItems/>
    </cacheField>
    <cacheField name="Descripción de los cambios efectuados8" numFmtId="0">
      <sharedItems longText="1"/>
    </cacheField>
    <cacheField name="Fecha de cambio9" numFmtId="164">
      <sharedItems containsDate="1" containsMixedTypes="1" minDate="2021-09-13T00:00:00" maxDate="2023-06-27T00:00:00"/>
    </cacheField>
    <cacheField name="Aspecto(s) que cambiaron9" numFmtId="0">
      <sharedItems/>
    </cacheField>
    <cacheField name="Descripción de los cambios efectuados9" numFmtId="0">
      <sharedItems longText="1"/>
    </cacheField>
    <cacheField name="Fecha de cambio10" numFmtId="164">
      <sharedItems containsDate="1" containsMixedTypes="1" minDate="2021-12-03T00:00:00" maxDate="2023-06-27T00:00:00"/>
    </cacheField>
    <cacheField name="Aspecto(s) que cambiaron10" numFmtId="0">
      <sharedItems/>
    </cacheField>
    <cacheField name="Descripción de los cambios efectuados10" numFmtId="0">
      <sharedItems longText="1"/>
    </cacheField>
    <cacheField name="Fecha de cambio11" numFmtId="164">
      <sharedItems containsDate="1" containsMixedTypes="1" minDate="2022-12-02T00:00:00" maxDate="2022-12-17T00:00:00"/>
    </cacheField>
    <cacheField name="Aspecto(s) que cambiaron11" numFmtId="0">
      <sharedItems/>
    </cacheField>
    <cacheField name="Descripción de los cambios efectuados11" numFmtId="0">
      <sharedItems longText="1"/>
    </cacheField>
    <cacheField name="Fecha de cambio12" numFmtId="164">
      <sharedItems containsDate="1" containsMixedTypes="1" minDate="2023-04-26T00:00:00" maxDate="2023-06-01T00:00:00"/>
    </cacheField>
    <cacheField name="Aspecto(s) que cambiaron12" numFmtId="0">
      <sharedItems/>
    </cacheField>
    <cacheField name="Descripción de los cambios efectuados12" numFmtId="0">
      <sharedItems longText="1"/>
    </cacheField>
    <cacheField name="Blancos borrar si 54" numFmtId="0">
      <sharedItems containsSemiMixedTypes="0" containsString="0" containsNumber="1" containsInteger="1" minValue="0" maxValue="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a con la recepción, registro y revisión de la queja disciplinaria, informe de servidor público u otro medio que amerite credibilidad, y con la elaboración de la estrategia preventiva, continú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Oficina de Control Disciplinario Interno y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n v="113"/>
    <s v="EYADP-C006"/>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x v="0"/>
    <s v="Ejecución y administración de procesos"/>
    <s v="Oficina de Control Disciplinario Interno / Oficina Jurídica"/>
    <s v="- Alta rotación de personal generando retrasos en la curva de aprendizaje y represamiento de trámites._x000a_- Dificultades en la transferencia de conocimiento entre los servidores que se vinculan y retiran de la entidad._x000a_- Presentarse una situación de conflicto de interés y no manifestarlo._x000a_- Presentarse una situación de conflicto de interés y no manifestarlo. Dificultad en la implementación de la normatividad disciplinaria por modificación de legislación._x000a_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institucional por impunidad disciplinaria._x000a_- Investigación disciplinaria por parte del ente de control correspondiente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_x000a_- 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_x000a_- 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_x000a__x000a__x000a__x000a__x000a__x000a__x000a__x000a__x000a_"/>
    <s v="- Documentado_x000a_- Documentado_x000a_- Documentado_x000a_- Documentado_x000a_- Documentado_x000a_- Documentado_x000a_- Documentado_x000a_- Documentado_x000a_- Documentado_x000a_- Documentado_x000a__x000a__x000a__x000a__x000a__x000a__x000a__x000a__x000a__x000a_"/>
    <s v="- Continua_x000a_- Continua_x000a_- Continua_x000a_- Continua_x000a_- Continua_x000a_- Continua_x000a_- Continua_x000a_- Continua_x000a_- Continua_x000a_- Continua_x000a__x000a__x000a__x000a__x000a__x000a__x000a__x000a__x000a__x000a_"/>
    <s v="- Con registro_x000a_- Con registro_x000a_- Con registro_x000a_- Con registro_x000a_- Con registro_x000a_- Con registro_x000a_- Con registro_x000a_- Con registro_x000a_- Con registro_x000a_- Con registro_x000a__x000a__x000a__x000a__x000a__x000a__x000a__x000a__x000a__x000a_"/>
    <s v="- Preventivo_x000a_- Preventivo_x000a_- Detectivo_x000a_- Detectivo_x000a_- Preventivo_x000a_- Detectivo_x000a_- Preventivo_x000a_- Detectivo_x000a_- Preventivo_x000a_- Detectivo_x000a__x000a__x000a__x000a__x000a__x000a__x000a__x000a__x000a__x000a_"/>
    <s v="25%_x000a_25%_x000a_15%_x000a_15%_x000a_25%_x000a_15%_x000a_25%_x000a_15%_x000a_25%_x000a_15%_x000a__x000a__x000a__x000a__x000a__x000a__x000a__x000a__x000a__x000a_"/>
    <s v="- Manual_x000a_- Manual_x000a_- Manual_x000a_- Manual_x000a_- Manual_x000a_- Manual_x000a_- Manual_x000a_- Manual_x000a_- Manual_x000a_- Manual_x000a__x000a__x000a__x000a__x000a__x000a__x000a__x000a__x000a__x000a_"/>
    <s v="15%_x000a_15%_x000a_15%_x000a_15%_x000a_15%_x000a_15%_x000a_15%_x000a_15%_x000a_15%_x000a_15%_x000a__x000a__x000a__x000a__x000a__x000a__x000a__x000a__x000a__x000a_"/>
    <s v="40%_x000a_40%_x000a_30%_x000a_30%_x000a_40%_x000a_30%_x000a_40%_x000a_30%_x000a_40%_x000a_30%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_x000a_- 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6138246399999999E-3"/>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e implementar una estrategia de divulgación, en materia preventiva disciplinaria, dirigida a los funcionarios y colaboradores de la Secretaría General._x000a__x000a_- Realizar informes cuatrimestrales sobre acciones preventivas y materialización de riesgos de corrupción, que contengan los riesgos de esta naturaleza susceptibles de materializarse o presentados, así como las denuncias de posibles actos de corrupción recibidas en el periodo."/>
    <s v="- Jefe de la Oficina de Control Disciplinario Interno_x000a__x000a_- Jefe de la Oficina de Control Disciplinario Interno"/>
    <s v="- PA230-028"/>
    <s v="- 554_x000a__x000a_- 555"/>
    <s v="- 13/02/2023_x000a__x000a_- 1/04/2023"/>
    <s v="- 30/11/2023_x000a__x000a_- 31/12/2023"/>
    <s v="- Reportar 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Disciplinario Interno, Oficina Jurídica o Despacho de la Secretaría General, según corresponda, con el fin de tramitar las actuaciones derivadas de la declaratoria de prescripción y/o caducidad._x000a__x000a__x000a__x000a__x000a__x000a__x000a_- Actualizar el mapa de riesgos Control Disciplinario"/>
    <s v="- Oficina de Control Disciplinario Interno y Oficina Jurídica_x000a_- Jefe Oficina de Control Disciplinario Interno_x000a_- Jefe de la Oficina de Control Disciplinario Interno, Jefe de la Oficina Jurídica y/o Despacho de la Secretaría General_x000a__x000a__x000a__x000a__x000a__x000a__x000a_- Oficina de Control Disciplinario Interno y Oficina Jurídica"/>
    <s v="- Notificación realizada d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Mapa de riesgo  Control Disciplinario, actualizado."/>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d v="2021-12-02T00:00:00"/>
    <s v="Identificación del riesgo_x000a_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d v="2022-07-06T00:00:00"/>
    <s v="_x000a__x000a__x000a__x000a_Tratamiento del riesgo"/>
    <s v="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
    <d v="2022-12-02T00:00:00"/>
    <s v="Identificación del riesgo_x000a__x000a_Análisis de controles_x000a__x000a_Tratamiento del riesgo"/>
    <s v="Se actualiza el contexto del proceso._x000a_Se actualiza la actividad clave según la nueva ficha de caracterización del proceso._x000a_Se actualiza las causas internas._x000a_Se incluyen los controles preventivos y detectivos relacionados con los procedimientos aplicación de la etapa de instrucción, aplicación de la etapa de juzgamiento juicio ordinario, aplicación de la etapa de juzgamiento juicio verbal y aplicación segunda instancia._x000a_Se ajustan los controles correctivos, el plan de contingencia, incluyendo a la Oficina Jurídica y al Despacho de la Secretaría General._x000a_Se definen las acciones de tratamiento a 2023 por ser un riesgo de corrupción"/>
    <s v=""/>
    <s v="_x000a__x000a__x000a__x000a_"/>
    <s v=""/>
  </r>
  <r>
    <x v="1"/>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
    <s v="Jefe Oficina de Control Interno"/>
    <s v="Evaluación"/>
    <s v="Ejecutar las auditorías internas de gestión, seguimientos y realizar informes de ley "/>
    <n v="119"/>
    <s v="EYADP-C008"/>
    <s v="Posibilidad de afectación reputacional por uso indebido de información privilegiada para beneficio propio o de un tercero, debido a debilidades en el proceder ético del auditor"/>
    <x v="0"/>
    <s v="Ejecución y administración de procesos"/>
    <s v="Oficina de Control Interno"/>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_x000a_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Preventivo_x000a__x000a__x000a__x000a__x000a__x000a__x000a__x000a__x000a__x000a__x000a__x000a__x000a__x000a__x000a__x000a__x000a__x000a_"/>
    <s v="25%_x000a_2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40%_x000a_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7.1999999999999995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un (1) taller interno de fortalecimiento de la ética del auditor."/>
    <s v="- Jefe de la Oficina de Control Interno"/>
    <s v="- PA230-008"/>
    <s v="- 527"/>
    <s v="- 1/08/2023"/>
    <s v="- 30/08/2023"/>
    <s v="-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mapa de riesgos Evaluación del Sistema de Control Interno"/>
    <s v="- Jefe Oficina de Control Interno_x000a_- Jefe de la Oficina de Control Interno_x000a__x000a__x000a__x000a__x000a__x000a__x000a__x000a_- Jefe Oficina de Control Interno"/>
    <s v="-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_x000a_- Comunicación de la reasignación_x000a__x000a__x000a__x000a__x000a__x000a__x000a__x000a_- Mapa de riesgo  Evaluación del Sistema de Control Interno, actualizado."/>
    <d v="2019-01-31T00:00:00"/>
    <s v="Identificación del riesgo_x000a_Análisis antes de controles_x000a_Análisis de controles_x000a_Análisis después de controles_x000a_Tratamiento del riesgo"/>
    <s v="Creación del mapa de riesgos.  "/>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_x000a_"/>
    <d v="2020-09-01T00:00:00"/>
    <s v="Identificación del riesgo_x000a__x000a_Análisis de controles_x000a__x000a_"/>
    <s v="Se ajusta la tipología del riesgo pasando de operativo a cumplimiento._x000a_Se incluye la actividad de control para &quot;&quot;revisar la suscripción y/o renovación del compromiso de ética por parte del auditor"/>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d v="2021-12-03T00:00:00"/>
    <s v="Identificación del riesgo_x000a__x000a__x000a__x000a_Tratamiento del riesgo"/>
    <s v="Se redefine el riesgo, según la guía del DAFP._x000a_Se define una acción de tratamiento._x000a_Este riesgo absorbe el riesgo de corrupción: &quot;Decisiones ajustadas a intereses propios o de terceros al Omitir la comunicación de hechos irregulares conocidos por la Oficina de Control Interno, para obtener beneficios a los que no haya lugar&quot;"/>
    <d v="2022-12-09T00:00:00"/>
    <s v="Identificación del riesgo_x000a__x000a_Análisis de controles_x000a__x000a_Tratamiento del riesgo"/>
    <s v="Se ajusta la matriz DOFA._x000a_Se asocia el riesgo a la nueva estructura del proceso._x000a_Se ajusta la definición de controles._x000a_Se define la propuesta de acciones de tratamiento 2023."/>
    <s v=""/>
    <s v="_x000a__x000a__x000a__x000a_"/>
    <s v=""/>
    <s v=""/>
    <s v="_x000a__x000a__x000a__x000a_"/>
    <s v=""/>
    <s v=""/>
    <s v="_x000a__x000a__x000a__x000a_"/>
    <s v=""/>
    <s v=""/>
    <s v="_x000a__x000a__x000a__x000a_"/>
    <s v=""/>
  </r>
  <r>
    <x v="2"/>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n v="121"/>
    <s v="FI-C017"/>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x v="0"/>
    <s v="Fraude interno"/>
    <s v="Dirección Distrital de Archivo de Bogotá"/>
    <s v="- Presentar una situación de conflicto de intereses y no manifestarla_x000a_- Debilidades en los controles de los procedimientos_x000a_- Sistemas de información susceptibles a manipulación indebida_x000a_- Desconocimiento de la ley mediante interpretaciones subjetivas de las normas vigentes para evitar o postergar su aplicación_x000a__x000a__x000a__x000a__x000a__x000a_"/>
    <s v="- Presiones ejercidas por terceros y o ofrecimientos de prebendas, gratificaciones o dadivas._x000a_- Presiones o motivaciones individuales, sociales o colectivas, que inciten a la realizar conductas contrarias al deber ser._x000a__x000a__x000a__x000a__x000a__x000a__x000a__x000a_"/>
    <s v="- Perdida de confianza, credibilidad y transparencia frente al manejo de la documentación patrimonial del Distrit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 Posibles investigaciones y sanciones de entes de control o entes reguladores_x0009__x0009__x0009__x0009__x0009__x0009__x0009__x0009__x0009_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_x0009__x0009__x0009_.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_x000a_- 4 El procedimiento de Gestión de las solicitudes internas de documentos históricos 4213200-PR-375_x0009__x0009__x0009_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_x000a_- 5 El procedimiento de Consulta de los Fondos Documentales Custodiados por el Archivo de Bogotá 2215100-PR-082_x0009__x0009__x0009_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_x000a_- 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el procedimiento Consulta de los Fondos Documentales Custodiados por el Archivo de Bogotá 2215100-PR-082 fortaleciendo las actividades para mitigar el riesgo._x000a__x000a_- Actualizar el procedimiento Gestión de las solicitudes internas de documentos históricos 4213200-PR-375 fortaleciendo las actividades para mitigar el riesgo."/>
    <s v="- Subdirector de Gestión de Patrimonio Documental del Distrito_x000a__x000a_- Subdirector de Gestión de Patrimonio Documental del Distrito"/>
    <s v="- PA230-007"/>
    <s v="- 525_x000a__x000a_- 526"/>
    <s v="- 1/02/2023_x000a__x000a_- 1/02/2023"/>
    <s v="- 31/12/2023_x000a__x000a_- 30/11/2023"/>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mapa de riesgos Fortalecimiento de la Gestión Pública"/>
    <s v="- Subsecretario(a) Distrital de Fortalecimiento Institucional_x000a_- Subdirector(a) de Gestión de Patrimonio Documental del Distrito_x000a_- Profesional universitario de la Subdirección de Gestión de Patrimonio Documental del Distrito_x0009__x0009__x0009__x0009__x0009__x0009__x0009__x0009__x000a_- Director(a) Distrital de Archivo de Bogotá_x000a__x000a__x000a__x000a__x000a__x000a_- Subsecretario(a) Distrital de Fortalecimiento Institucional"/>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Mapa de riesgo  Fortalecimiento de la Gestión Pública, actualizado."/>
    <d v="2019-01-31T00:00:00"/>
    <s v="Identificación del riesgo_x000a_Análisis antes de controles_x000a_Análisis de controles_x000a_Análisis después de controles_x000a_"/>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
    <d v="2021-09-09T00:00:00"/>
    <s v="_x000a__x000a__x000a__x000a_Tratamiento del riesgo"/>
    <s v="Se modifica la fecha de finalización de las acciones preventivas número 6 y 23, conforme a las fechas de finalización reprogramadas en el aplicativo SIG "/>
    <d v="2021-12-16T00:00:00"/>
    <s v="Identificación del riesgo_x000a_Análisis antes de controles_x000a_Análisis de controles_x000a_Análisis después de controles_x000a_Tratamiento del riesgo"/>
    <s v="Se actualizó el contexto de la gestión del proceso._x000a_Se ajustó la identificación del riesgo._x000a_Se ajustó la redacción y evaluación de los controles según los criterios definidos._x000a_Se incluyeron los controles correctivos._x000a_Se ajustaron las acciones de contingencia._x000a_Se definieron acciones de tratamiento."/>
    <d v="2022-09-30T00:00:00"/>
    <s v="_x000a__x000a_Análisis de controles_x000a__x000a_"/>
    <s v="_x000a_Se modificaron controles preventivos en su redacción, de acuerdo con la actualización  del  procedimiento Ingreso de Transferencias Secundarias al Archivo General de Bogotá D.C. 2215300-PR-282"/>
    <d v="2022-12-02T00:00:00"/>
    <s v="Identificación del riesgo_x000a__x000a__x000a__x000a_Tratamiento del riesgo"/>
    <s v="&quot;Se asocia el riesgo al nuevo Mapa de procesos de la Secretaría General. _x000a_Se plantean acciones de tratamiento para el fortalecimiento del riesgo.&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d v="2022-12-02T00:00:00"/>
    <s v="Identificación del riesgo_x000a__x000a__x000a__x000a_Tratamiento del riesgo"/>
    <s v="Se asocia el riesgo al nuevo Mapa de procesos de la Secretaría General. _x000a_Se plantean acciones de tratamiento para el fortalecimiento del riesgo."/>
    <s v=""/>
    <s v="_x000a__x000a__x000a__x000a_"/>
    <s v=""/>
  </r>
  <r>
    <x v="2"/>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n v="122"/>
    <s v="EYADP-C009"/>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x v="0"/>
    <s v="Fraude interno"/>
    <s v="Dirección Distrital de Archivo de Bogotá"/>
    <s v="- Uso indebido del poder para la emisión de conceptos técnicos favorables._x000a_- Conflicto de intereses._x000a_- No hay distribución equitativa y objetiva de responsabilidades y tareas._x000a__x000a__x000a__x000a__x000a__x000a__x000a_"/>
    <s v="- Presiones ejercidas por terceros y o ofrecimientos de prebendas, gratificaciones o dadivas._x000a_- Presiones o motivaciones individuales, sociales o colectivas, que inciten a la realizar conductas contrarias al deber ser._x000a_- No hay conciencia en las entidades del distrito del verdadero impacto de la gestión documental._x000a__x000a_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_x000a_- 3 El procedimiento de Revisión y evaluación de las Tablas de Retención Documental –TRD y Tablas de Valoración Documental –TVD, para su convalidación por parte del Consejo Distrital de Archivos 2215100-PR-293 indica que el Subdirector del Sistema Distrital de Archivos_x0009__x0009__x0009_, autorizado(a) por el Director Distrital de Archivo de Bogotá_x0009__x0009__x0009__x0009__x0009_,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_x000a_- 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_x000a_- 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_x000a_- 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_x000a_- 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_x0009__x0009__x0009__x0009__x0009__x0009__x0009__x0009_._x000a_- 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_x000a__x000a__x000a__x000a_"/>
    <s v="- Documentado_x000a_- Documentado_x000a_- Documentado_x000a_- Documentado_x000a_- Documentado_x000a_- Documentado_x000a__x000a__x000a__x000a_"/>
    <s v="- Continua_x000a_- Continua_x000a_- Continua_x000a_- Continua_x000a_- Continua_x000a_- Continua_x000a__x000a__x000a__x000a_"/>
    <s v="- Con registro_x000a_- Con registro_x000a_- Con registro_x000a_- Con registro_x000a_- Con registro_x000a_- Con registro_x000a__x000a__x000a__x000a_"/>
    <s v="- Correctivo_x000a_- Correctivo_x000a_- Correctivo_x000a_- Correctivo_x000a_- Correctivo_x000a_- Correctivo_x000a__x000a__x000a__x000a_"/>
    <s v="10%_x000a_10%_x000a_10%_x000a_10%_x000a_10%_x000a_10%_x000a__x000a__x000a__x000a_"/>
    <s v="- Manual_x000a_- Manual_x000a_- Manual_x000a_- Manual_x000a_- Manual_x000a_- Manual_x000a__x000a__x000a__x000a_"/>
    <s v="15%_x000a_15%_x000a_15%_x000a_15%_x000a_15%_x000a_15%_x000a__x000a__x000a__x000a_"/>
    <s v="25%_x000a_25%_x000a_25%_x000a_25%_x000a_25%_x000a_25%_x000a__x000a__x000a__x000a_"/>
    <s v="Muy baja (1)"/>
    <n v="3.5279999999999992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
    <s v="Reducir"/>
    <s v="- Actualizar el procedimiento Revisión y evaluación de las Tablas de Retención Documental –TRD y Tablas de Valoración Documental –TVD, para su convalidación por parte del Consejo Distrital de Archivos 2215100-PR-293  fortaleciendo las actividades para mitigar el riesgo."/>
    <s v="- Subdirección del Sistema Distrital de Archivos"/>
    <s v="- PA230-011"/>
    <s v="- 531"/>
    <s v="- 1/02/2023"/>
    <s v="- 31/12/2023"/>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 Realizar mesa técnica de trabajo para la revisión del concepto técnico de procesos de  contratación relacionado con la materialización del riesgo_x000a_- Realizar un alcance con un nuevo concepto técnico de procesos de contratación relacionado con la materialización del riesgo_x000a__x000a__x000a_- Actualizar el mapa de riesgos Fortalecimiento de la Gestión Pública"/>
    <s v="- Subsecretario(a) Distrital de Fortalecimiento Institucional_x000a_- Director(a) Distrital de Archivo de Bogotá_x000a_- Profesional(es) Universitario(s)_x000a_- Director(a) Distrital de Archivo de Bogotá_x000a_- Director(a) Distrital de Archivo de Bogotá_x000a_- Subdirector del Sistema Distrital de Archivos_x000a_- Director(a) Distrital de Archivo de Bogotá_x000a__x000a__x000a_- Subsecretario(a) Distrital de Fortalecimiento Institucional"/>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 Evidencia de reunión 2213100-FT-449 de mesa técnica_x000a_- Concepto técnico de alcance de procesos de contratación_x000a__x000a__x000a_- Mapa de riesgo  Fortalecimiento de la Gestión Pública, actualizado."/>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d v="2020-03-26T00:00:00"/>
    <s v="Identificación del riesgo_x000a__x000a__x000a_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d v="2020-12-04T00:00:00"/>
    <s v="_x000a__x000a__x000a__x000a_Tratamiento del riesgo"/>
    <s v="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d v="2021-09-09T00:00:00"/>
    <s v="_x000a__x000a__x000a__x000a_Tratamiento del riesgo"/>
    <s v="Se modifica la fecha de finalización de la acción preventiva número 12, conforme a la fecha de finalización reprogramada en el aplicativo SIG"/>
    <d v="2021-12-16T00:00:00"/>
    <s v="Identificación del riesgo_x000a_Análisis antes de controles_x000a_Análisis de controles_x000a_Análisis después de controles_x000a_Tratamiento del riesgo"/>
    <s v="Se actualiza el contexto de la gestión del proceso. _x000a_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_x000a_Se ajustó la redacción y evaluación de los controles según los criterios definidos. _x000a_Se incluyeron los controles correctivos. _x000a_Se ajustaron las acciones de contingencia. _x000a_Se definieron acciones de tratamiento."/>
    <d v="2022-02-07T00:00:00"/>
    <s v="_x000a__x000a__x000a__x000a_Tratamiento del riesgo"/>
    <s v="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quot;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quot; se elimina, ya que es una acción que contempla varias líneas argumentativas con un alcance mayor a los controles definidos para el riesgo de corrupción."/>
    <d v="2022-06-09T00:00:00"/>
    <s v="_x000a__x000a__x000a__x000a_Tratamiento del riesgo"/>
    <s v="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
    <d v="2022-12-02T00:00:00"/>
    <s v="Identificación del riesgo_x000a__x000a__x000a__x000a_Tratamiento del riesgo"/>
    <s v="&quot;Se asocia el riesgo al nuevo Mapa de procesos de la Secretaría General. _x000a_Se plantean acciones de tratamiento para el fortalecimiento del riesgo.&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_x000a__x000a__x000a__x000a_"/>
    <s v=""/>
    <s v=""/>
    <s v="_x000a__x000a__x000a__x000a_"/>
    <s v=""/>
  </r>
  <r>
    <x v="3"/>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Incrementar la capacidad institucional para atender con eficiencia los retos de su misionalidad en el Distrito."/>
    <n v="134"/>
    <s v="FI-C018"/>
    <s v="Posibilidad de afectación reputacional por pérdida de la confianza ciudadana en la gestión contractual de la Entidad, debido a decisiones ajustadas a intereses propios o de terceros durante la etapa precontractual con el fin de celebrar un contrato"/>
    <x v="0"/>
    <s v="Fraude interno"/>
    <s v="Dirección de Contratación"/>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 7873 Fortalecimiento de la capacidad institucional de la Secretaría General_x000a__x000a__x000a__x000a_"/>
    <s v="Muy baja (1)"/>
    <n v="0.2"/>
    <s v="Catastrófico (5)"/>
    <s v="Mayor (4)"/>
    <s v="Mayor (4)"/>
    <s v="Moderado (3)"/>
    <s v="Leve (1)"/>
    <s v="Catastrófico (5)"/>
    <s v="Catastrófico (5)"/>
    <n v="1"/>
    <s v="Extremo"/>
    <s v="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 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_x000a_- 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_x000a_- 2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 Desarrollar dos (2) jornadas de socializaciones y/o talleres con los enlaces contractuales de cada dependencia sobre la estructuración de estudios y documentos previos así como lo referido al análisis del sector y estudios de mercado en el proceso de contratación."/>
    <s v="- Director de Contratación"/>
    <s v="- PA230-017"/>
    <s v="- 537"/>
    <s v="- 1/02/2023"/>
    <s v="- 31/05/2023"/>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Mapa de riesgo  Gestión de Contratación,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08-24T00:00:00"/>
    <s v="_x000a__x000a__x000a__x000a_Tratamiento del riesgo"/>
    <s v="Se realiza reprogramación del cumplimiento de la acción 2 &quot;(AP# 114 Aplicativo CHIE) Adelantar la actualización de la 4231000-GS-081-Guía para la estructuración de estudios previos&quot; la cual queda para cumplimiento el 31/08/2022."/>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d v="2023-05-15T00:00:00"/>
    <s v="Identificación del riesgo"/>
    <s v="Se modificó en la ficha del riesgo, el nombre de la fase (propósito) del proyecto de inversión 7873, a la cual está asociado el riesgo."/>
  </r>
  <r>
    <x v="3"/>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n v="135"/>
    <s v="FI-C019"/>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x v="0"/>
    <s v="Fraude interno"/>
    <s v="Dirección de Contratación"/>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Catastrófico (5)"/>
    <s v="Mayor (4)"/>
    <s v="Mayor (4)"/>
    <s v="Moderado (3)"/>
    <s v="Leve (1)"/>
    <s v="Catastrófico (5)"/>
    <s v="Catastrófico (5)"/>
    <n v="1"/>
    <s v="Extremo"/>
    <s v="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2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1"/>
    <s v="Extremo"/>
    <s v="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s v="-Director de Contratación"/>
    <s v="- PA230-018"/>
    <s v="- 538"/>
    <s v="- 1/03/2023"/>
    <s v="- 30/06/2023"/>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Mapa de riesgo  Gestión de Contratación,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Análisis antes de controles_x000a_Análisis de controles_x000a_Análisis después de controles_x000a_Tratamiento del riesgo"/>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d v="2021-02-22T00:00:00"/>
    <s v="Identificación del riesgo_x000a__x000a__x000a__x000a_"/>
    <s v="_x000a_Teniendo en cuenta el perfil del proyecto de inversión  7873, se elimina la asociación del mismo en la fila 60, ya que las actividades de control del riesgo  no  guardan  relación con las medidas de mitigación de los  riesgos del proyecto de inversión. "/>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d v="2023-04-21T00:00:00"/>
    <s v="Establecimiento de controles"/>
    <s v="Se actualizó el control asociado al procedimiento 42321000-PR-022 &quot;Liquidación de contrato/convenio&quot;"/>
    <s v=""/>
    <s v="_x000a__x000a__x000a__x000a_"/>
    <s v=""/>
    <s v=""/>
    <s v="_x000a__x000a__x000a__x000a_"/>
    <s v=""/>
  </r>
  <r>
    <x v="4"/>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Administrar los Inventarios de bienes de la entidad."/>
    <n v="141"/>
    <s v="EYADP-C010"/>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x v="0"/>
    <s v="Fraude interno"/>
    <s v="Subdirección de Servicios Administrativos"/>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Sin asociación"/>
    <s v="- No aplica_x000a__x000a__x000a__x000a_"/>
    <s v="Muy baja (1)"/>
    <n v="0.2"/>
    <s v="Menor (2)"/>
    <s v="Menor (2)"/>
    <s v="Menor (2)"/>
    <s v="Leve (1)"/>
    <s v="Menor (2)"/>
    <s v="Leve (1)"/>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_x000a_- 4 Actividad (9) PR-236 &quot;Egreso o salida definitiva de bienes&quot;:  indica que El profesional especializado, autorizado(a) por el (la) Subdirector(a) de servicios administrativos,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_x000a_- 6 Actividad (28) PR-236 &quot;Egreso o salida definitiva de bienes&quot;: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_x000a_- 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_x000a_- 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Programar y ejecutar socializaciones de las actividades más relevantes con respecto al correcto manejo de los inventarios según procedimientos internos."/>
    <s v="- Profesional Especializado"/>
    <s v="- PA230-024"/>
    <s v="- 546"/>
    <s v="- 1/02/2023"/>
    <s v="- 30/06/2023"/>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Gestión de Recursos Físicos"/>
    <s v="- Subdirector(a) de Servicios Administrativos y Oficina de Tecnologías de la Información y las Comunicaciones_x000a_- Subdirector(a) de Servicios Administrativos_x000a_- Subdirector(a) de Servicios Administrativos_x000a_- Subdirector(a) de Servicios Administrativos_x000a__x000a__x000a__x000a__x000a__x000a_- Subdirector(a) de Servicios Administrativos y Oficina de Tecnologías de la Información y las Comunicacione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d v="2021-09-13T00:00:00"/>
    <s v="_x000a__x000a__x000a__x000a_Tratamiento del riesgo"/>
    <s v="Se actualiza mapa de riesgos incluyendo las acciones preventivas vigentes #819 y #820 registradas en la herramienta CHIE."/>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ingreso y/o salida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_x000a_Se identifica acción preventiva"/>
    <s v=""/>
    <s v="_x000a__x000a__x000a__x000a_"/>
    <s v=""/>
  </r>
  <r>
    <x v="4"/>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Administrar los Inventarios de bienes de la entidad."/>
    <n v="142"/>
    <s v="FI-C020"/>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x v="0"/>
    <s v="Fraude interno"/>
    <s v="Subdirección de Servicios Administrativos"/>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Sin asociación"/>
    <s v="- No aplica_x000a__x000a__x000a__x000a_"/>
    <s v="Muy baja (1)"/>
    <n v="0.2"/>
    <s v="Menor (2)"/>
    <s v="Menor (2)"/>
    <s v="Menor (2)"/>
    <s v="Menor (2)"/>
    <s v="Menor (2)"/>
    <s v="Leve (1)"/>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Programar y ejecutar socializaciones de las actividades más relevantes con respecto al correcto manejo de los inventarios según procedimientos internos."/>
    <s v="- Profesional Especializado"/>
    <s v="- PA230-024"/>
    <s v="- 546"/>
    <s v="- 1/02/2023"/>
    <s v="- 30/06/2023"/>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 _x000a__x000a__x000a__x000a__x000a__x000a__x000a_- Actualizar el mapa de riesgos Gestión de Recursos Físicos"/>
    <s v="- Subdirector(a) de Servicios Administrativos y Oficina de Tecnologías de la Información y las Comunicaciones_x000a_- Subdirector(a) de Servicios Administrativos_x000a_- Subdirector(a) de Servicios Administrativos_x000a__x000a__x000a__x000a__x000a__x000a__x000a_- Subdirector(a) de Servicios Administrativos y Oficina de Tecnologías de la Información y las Comunicacione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_x000a__x000a_Tratamiento del riesgo"/>
    <s v="Definición del plan de contingencia."/>
    <d v="2019-11-07T00:00:00"/>
    <s v="Identificación del riesgo_x000a_Análisis antes de controles_x000a__x000a_Análisis después de controles_x000a_"/>
    <s v="Se incluyó una causa externa &quot;Cambios constantes en la normativa vigente&quot;._x000a_Al calificar la probabilidad de riesgos por frecuencia, disminuyó la probabilidad de probable a rara vez y en consecuencia bajo la zona resultante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
    <s v="Se realiza actualización con respecto a categoría &quot;Sin asociación a los proyectos de inversión&quot;"/>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control y seguimiento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_x000a_Se identifica acción preventiva"/>
    <s v=""/>
    <s v="_x000a__x000a__x000a__x000a_"/>
    <s v=""/>
    <s v=""/>
    <s v="_x000a__x000a__x000a__x000a_"/>
    <s v=""/>
    <s v=""/>
    <s v="_x000a__x000a__x000a__x000a_"/>
    <s v=""/>
  </r>
  <r>
    <x v="5"/>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Manejar y controlar los recursos de la caja menor"/>
    <n v="146"/>
    <s v="FI-C021"/>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x v="0"/>
    <s v="Fraude interno"/>
    <s v="Subdirección de Servicios Administrativos"/>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por la materialización del riesgo."/>
    <s v="- 1 El procedimiento 4233100-PR-382 “Manejo de Caja Menor&quot;&quot;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_x000a_- 2 El procedimiento 4233100-PR-382 “Manejo de Caja Menor&quot;&quot;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_x000a_- 3 El procedimiento 4233100-PR-382 “Manejo de Caja Menor&quot;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_x000a_- 4 El procedimiento 4233100-PR-382 “Manejo de Caja Menor&quot;&quot;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_x000a_- 5 El procedimiento 4233100-PR-382 “Manejo de Caja Menor&quot;&quot;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_x000a_- 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Se determina la probabilidad (Muy baja (1)) ya que las actividades de control preventivas son fuertes y mitigan la mayoría de las causas. El riesgo no disminuye el impacto."/>
    <s v="Reducir"/>
    <s v="- Actualizar el procedimiento 4233100-PR-382  &quot;Manejo de la Caja Menor&quot;, respecto al  fortalecimiento de los puntos de control."/>
    <s v="- Subdirector(a) de Servicios Administrativos"/>
    <s v="- PA230-016"/>
    <s v="- 536"/>
    <s v="- 15/02/2023"/>
    <s v="- 31/05/2023"/>
    <s v="-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mapa de riesgos Gestión de Servicios Administrativos y Tecnológicos"/>
    <s v="- Subdirector(a) de Servicios Administrativos y Oficina de Tecnologías de la Información y las Comunicaciones_x000a_- Subdirector(a) de Servicios Administrativos._x000a_- Subdirector Servicios Administrativos_x000a__x000a__x000a__x000a__x000a__x000a__x000a_- Subdirector(a) de Servicios Administrativos y Oficina de Tecnologías de la Información y las Comunicaciones"/>
    <s v="-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Mapa de riesgo  Gestión de Servicios Administrativos y Tecnológicos, actualizado."/>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d v="2021-07-30T00:00:00"/>
    <s v="_x000a__x000a__x000a__x000a_Tratamiento del riesgo"/>
    <s v="Se eliminó la acción preventiva No. 2 teniendo en cuenta que se cerró el 30 de junio de 2021 y se incluye la acción de mejora 827 registrada en CHIE. "/>
    <d v="2021-12-16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su alcance_x000a_Se define la probabilidad por frecuencia_x000a_Se ajustó la calificación del impacto_x000a_Se ajustó la redacción y evaluación de los controles según los criterios definidos_x000a_Se incluyeron los controles correctivos _x000a_Se ajustaron las acciones de contingencia"/>
    <d v="2022-08-29T00:00:00"/>
    <s v="_x000a__x000a_Análisis de controles_x000a__x000a_"/>
    <s v="Se actualizaron las actividades de control N° 3 y 5, de tipo detectivo, que se encuentran documentadas en el procedimiento PR-382 Manejo de Caja Menor, que fue actualizado en enero de 2022 a su versión 02, para su correspondencia exacta en forma de redacción."/>
    <d v="2022-12-14T00:00:00"/>
    <s v="Identificación del riesgo_x000a__x000a__x000a__x000a_Tratamiento del riesgo"/>
    <s v="Se asocia el riesgo al nuevo Mapa de procesos de la Secretaría General._x000a_Se complementó el nombre del riesgo_x000a_Se incluyó  acción de tratamiento del riesgo  para la vigencia  2023 _x000a_Se realizó ajuste en las causas internas y externas según el análisis DOFA del nuevo proceso  gestión de servicios administrativos."/>
    <d v="2023-05-31T00:00:00"/>
    <s v="Establecimiento de controles"/>
    <s v="Se actualizaron los controles preventivos y detectivos del riesgo, de acuerdo con la actualización realizada al procedimiento Manejo de caja menor."/>
  </r>
  <r>
    <x v="5"/>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Planear y administrar la gestión documental institucional"/>
    <n v="147"/>
    <s v="FI-C022"/>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x v="0"/>
    <s v="Fraude interno"/>
    <s v="Subdirección de Gestión Documental"/>
    <s v="- Debilidades en la articulación y comunicación en la operación de las actividades que se gestionan al interior  del proceso._x000a_- Alta rotación de personal y dificultades en la transferencia de conocimiento entre los servidores y/o contratistas que participan en el proceso, en virtud de vinculación, retiro o reasignación de roles._x000a_- Intereses personales_x000a__x000a__x000a__x000a__x000a__x000a__x000a_"/>
    <s v="- Cambios de estructura organizacional que afecten el desempeño del proceso de gestión documental._x000a_- Constante actualización de directrices y normas  Nacionales y Distritales aplicables al proceso._x000a_- Altos costos de la tecnología.  _x000a__x000a__x000a__x000a__x000a__x000a__x000a_"/>
    <s v="- Pérdida de credibilidad del proceso y de la entidad._x000a_- Uso indebido e inadecuado de información de la Secretaría General _x000a_- Sanciones disciplinarias, fiscales y penales._x000a_- Pé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
    <s v=""/>
    <s v=""/>
    <s v=""/>
    <s v=""/>
    <s v=""/>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 2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_x000a_- 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_x000a_- 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sensibilización cuatrimestral sobre el manejo y custodia de los documentos conforme a los lineamientos establecidos en el proceso."/>
    <s v="- Subdirector(a) de Gestión Documental"/>
    <s v="- PA230-027"/>
    <s v="- 549"/>
    <s v="- 1/03/2023"/>
    <s v="- 15/12/2023"/>
    <s v="-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Notificar a la instancia o autoridad competente para que se tomen las medidas pertinentes._x000a__x000a__x000a__x000a__x000a__x000a_- Actualizar el mapa de riesgos Gestión de Servicios Administrativos y Tecnológicos"/>
    <s v="- Subdirector(a) de Servicios Administrativos y Oficina de Tecnologías de la Información y las Comunicaciones_x000a_- Subdirector de Gestión documental_x000a_- Subdirector de Gestión documental_x000a_- Subdirector(a) de Servicios Administrativos_x000a__x000a__x000a__x000a__x000a__x000a_- Subdirector(a) de Servicios Administrativos y Oficina de Tecnologías de la Información y las Comunicaciones"/>
    <s v="-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_x000a_- Correo electrónico informando el acto de corrupción_x000a_- Memorando informando el acto de corrupción_x000a_- Oficio informando el acto de corrupción_x000a__x000a__x000a__x000a__x000a__x000a_- Mapa de riesgo  Gestión de Servicios Administrativos y Tecnológicos, actualizado."/>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_x000a_Se definieron las perspectivas para los efectos ya identificados y se calificaron_x000a_Se eliminó un efecto operativo y se incluyó uno de información_x000a__x000a_Análisis antes de controles: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2-12-14T00:00:00"/>
    <s v="Identificación del riesgo_x000a__x000a__x000a_Análisis después de controles_x000a_Tratamiento del riesgo"/>
    <s v="Se asocia el riesgo al nuevo Mapa de procesos de la Secretaría General._x000a_Se realizó ajuste en las causas internas, externas según el análisis DOFA de nuevo proceso Gestión de Servicios Administrativos._x000a_Se incluyo la acción de tratamiento para la vigencia 2023. "/>
    <d v="2023-05-17T00:00:00"/>
    <s v="Establecimiento de controles"/>
    <s v="Se actualizó en los controles No 1 Preventivo) y No 2 (detectivo) el nombre del cargo que autoriza al responsable de la ejecución de cada control, remplazando al el jefe de la dependencia por Subdirector (a) de Gestión Documental; en los controles correctivos No 1, 2,3, se modificó el cargo responsable de ejecutar cada control y adicionalmente en el control correctivo No 1 se actualizó el cargo que autoriza al responsable de ejecutar el control."/>
    <s v=""/>
    <s v="_x000a__x000a__x000a__x000a_"/>
    <s v=""/>
    <s v=""/>
    <s v="_x000a__x000a__x000a__x000a_"/>
    <s v=""/>
    <s v=""/>
    <s v="_x000a__x000a__x000a__x000a_"/>
    <s v=""/>
    <s v=""/>
    <s v="_x000a__x000a__x000a__x000a_"/>
    <s v=""/>
    <s v=""/>
    <s v="_x000a__x000a__x000a__x000a_"/>
    <s v=""/>
    <s v=""/>
    <s v="_x000a__x000a__x000a__x000a_"/>
    <s v=""/>
  </r>
  <r>
    <x v="6"/>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Realizar la vinculación del talento humano de la Secretaría General de la Alcaldía Mayor de Bogotá, D.C., de miembros del Gabinete Distrital y Jefes de Oficina de Control Interno de las entidades del Distrito."/>
    <n v="154"/>
    <s v="FI-C023"/>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x v="0"/>
    <s v="Fraude interno"/>
    <s v="Dirección de Talento Humano"/>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 No aplica_x000a__x000a__x000a__x000a_"/>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_x000a_- 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_x000a_- 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_x000a_- 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_x000a_- 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1167999999999999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_x000a__x000a_- Expedir la certificación de cumplimiento de requisitos mínimos con base en la información contenida en los soportes (certificaciones académicas o laborales) aportados por el aspirante en su hoja de vida o historia laboral."/>
    <s v="- Profesional Especializado o Profesional Universitario de la Dirección de Talento Humano autorizado por el(la) Director(a) de Talento Humano._x000a__x000a_- Director(a) Técnico(a) de Talento Humano"/>
    <s v="- PA230-032"/>
    <s v="- 559_x000a__x000a_- 560"/>
    <s v="- 15/02/2023_x000a__x000a_- 15/02/2023"/>
    <s v="- 31/12/2023_x000a__x000a_- 31/12/2023"/>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mapa de riesgos Gestión del Talento Humano"/>
    <s v="- Director(a) de Talento Humano_x000a_- Director/a Técnico/a de Talento Humano y Profesional Especializado o Profesional Universitario de Talento Humano._x000a__x000a__x000a__x000a__x000a__x000a__x000a__x000a_- Director(a)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Mapa de riesgo  Gestión del Talento Humano,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1-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1. "/>
    <d v="2021-12-13T00:00:00"/>
    <s v="Identificación del riesgo_x000a_Análisis antes de controles_x000a_Análisis de controles_x000a_Análisis después de controles_x000a_Tratamiento del riesgo"/>
    <s v="Se actualizó el contexto de la gestión del proceso._x000a_Se ajustó la identificación del riesgo. _x000a_Se ajustó la redacción y evaluación de los controles según los criterios definidos._x000a_Se incluyeron los controles correctivos._x000a_Se ajustaron las acciones de contingencia.  _x000a_Se definieron las acciones de tratamiento."/>
    <d v="2022-12-16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realizó el cambio del nombre del proceso en el control correctivo pasando de Gestión Estratégica de Talento Humano a Gestión del Talento Humano en el marco del nuevo Mapa de procesos de la Secretaría General de la Alcaldía Mayor de Bogotá, D.C._x000a_Se definieron acciones de tratamiento para la vigencia  2023 "/>
    <s v=""/>
    <s v="_x000a__x000a__x000a__x000a_"/>
    <s v=""/>
    <s v=""/>
    <s v="_x000a__x000a__x000a__x000a_"/>
    <s v=""/>
  </r>
  <r>
    <x v="6"/>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Preparar y liquidar la nómina, aportes a seguridad social y parafiscales."/>
    <n v="155"/>
    <s v="FI-C024"/>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x v="0"/>
    <s v="Fraude interno"/>
    <s v="Dirección de Talento Humano"/>
    <s v="- Conflicto de intereses._x000a_- Desconocimiento de los principios y valores institucionales._x000a_- Amiguismo._x000a_- Abuso de los privilegios de acceso a la información para la liquidación de nómina por la solicitud y/o aceptación de dádivas_x000a_- Personal no calificado para el desempeño de las funciones del cargo.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_x000a_._x000a_- 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_x000a_- 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_x000a_- 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_x000a_- 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_x000a_- 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 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trimestralmente la reprogramación del Plan Anual de Caja con el propósito de proyectar los recursos requeridos para el pago de las nóminas de los(as) servidores(as) de la Entidad."/>
    <s v="- Profesional Especializado o Profesional Universitario de Talento Humano"/>
    <s v="- PA230-033"/>
    <s v="- 561"/>
    <s v="- 15/02/2023"/>
    <s v="- 31/12/2023"/>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r el requerimiento  al/a la servidor/a  sobre la devolución del dinero adicional reconocido en los pagos de nómina  y las demás acciones a que haya lugar para efectiva la recuperación del dinero._x000a__x000a__x000a__x000a__x000a__x000a_- Actualizar el mapa de riesgos Gestión del Talento Humano"/>
    <s v="- Director(a) de Talento Humano_x000a_- Director/a Técnico/a de Talento Humano o quien se designe por competencia._x000a_- Director/a Técnico/a y Profesional Especializado o Profesional Universitario de Talento Humano._x000a_- Director/a Técnico/a de Talento Humano_x000a__x000a__x000a__x000a__x000a__x000a_- Director(a)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Mapa de riesgo  Gestión del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d v="2021-12-13T00:00:00"/>
    <s v="Identificación del riesgo_x000a_Análisis antes de controles_x000a_Análisis de controles_x000a_Análisis después de controles_x000a_Tratamiento del riesgo"/>
    <s v="_x000a_Se actualizó el contexto de la gestión del proceso._x000a_Se ajustó la identificación del riesgo. _x000a_Se ajustó la redacción y evaluación de los controles según los criterios definidos._x000a_Se realizó la eliminación de actividades de control preventivo que no se ejecutan desde el procedimiento Gestión de Nómina y se incluyó control detectivo propio del proceso. _x000a_Se eliminó control detectivo de auditoría. _x000a_Se incluyeron los controles correctivos._x000a_Se ajustaron las acciones de contingencia.  _x000a_Se definieron las acciones de tratamiento._x000a_"/>
    <d v="2022-12-14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realizó el cambio del nombre del proceso en el control correctivo pasando de Gestión Estratégica de Talento Humano a Gestión del Talento Humano en el marco del nuevo Mapa de procesos de la Secretaría General de la Alcaldía Mayor de Bogotá, D.C._x000a_Se definió definieron acciones de tratamiento para la vigencia  2023 "/>
    <d v="2022-12-16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realizó el cambio del nombre del proceso en el control correctivo pasando de Gestión Estratégica de Talento Humano a Gestión del Talento Humano en el marco del nuevo Mapa de procesos de la Secretaría General de la Alcaldía Mayor de Bogotá, D.C._x000a_Se definió acción de tratamiento para la vigencia  2023 "/>
    <s v=""/>
    <s v="_x000a__x000a__x000a__x000a_"/>
    <s v=""/>
  </r>
  <r>
    <x v="6"/>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n v="156"/>
    <s v="FI-C025"/>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x v="0"/>
    <s v="Fraude interno"/>
    <s v="Dirección de Talento Humano"/>
    <s v="- Deficiencias en la administración (custodio, uso y manejo) de los elementos dispuestos para la atención de emergencias en las distintas sedes de la entidad._x000a_- Amiguismo._x000a_- Desconocimiento de los principios y valores institucionales._x000a__x000a__x000a__x000a__x000a__x000a__x000a_"/>
    <s v="- Presiones o motivaciones individuales, sociales o colectivas, que inciten a realizar conductas contrarias al deber ser._x000a__x000a__x000a__x000a__x000a__x000a__x000a__x000a__x000a_"/>
    <s v="- Pérdida de credibilidad hacia la entidad de parte de los/as servidores/as, colaboradores/as y ciudadanos/as._x000a_- Detrimento patrimonial_x000a_- Investigaciones disciplinarias._x000a_- Generación de reprocesos y desgaste administrativo.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32000-PR-372 -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4232000-FT-1281 Entrega e inspección de elementos de botiquín que contiene la lista de productos que conforman un botiquín, de acuerdo con la normatividad aplicable. En caso de evidenciar observaciones, desviaciones o diferencias, el Profesional Universitario de Talento Humano registra la novedad en el formato 4232000-FT-1281 Entrega e inspección de elementos de botiquín y gestiona la completitud de los elementos que conforman el botiquín, para hacer la posterior entrega de estos. De lo contrario, se registra la conformidad de la entrega del botiquín en el formato 4232000-FT-1281 Entrega e inspección de elementos de botiquín que contiene la lista de productos que conforman un botiquín, de acuerdo con la normatividad aplicable, firmado tanto por el Profesional Universitario o Técnico Operativo de Talento Humano que ejerce la entrega y por el responsable de la custodia del botiquín en la sede._x000a_- 2 El procedimiento 4232000-PR-372 - Gestión de Peligros, Riesgos y Amenazas indica que el Profesional Universitario o el Técnico Operativo de Talento Humano, autorizado(a) por Director(a) Técnico(a) de Talento Humano, cuatrimestralmente, verifica la completitud e idoneidad de los productos contenidos en los botiquines ubicados en las diferentes sedes de la entidad. La(s) fuente(s) de información utilizadas son la normatividad vigente aplicable a los botiquines, el formato 4232000-FT-1281 Entrega e inspección de elementos de botiquín correspondiente al botiquín a verificar y el formato 4232000-FT-1282 Control del uso de elementos de botiquín diligenciado por el(la) responsable del botiquín. En caso de evidenciar observaciones, desviaciones o diferencias, el Profesional Universitario de Talento Humano registra la novedad identificada en el formato 4232000-FT-1281 Entrega e inspección de elementos de botiquín y posteriormente realiza el reporte de la novedad a través de 2211600-FT-011 Memorando, al líder de la sede en la que se identificó novedad y/o desviación en el(los) botiquín(es). De lo contrario, queda como evidencia el registro de la conformidad del contenido de los botiquines en el formato 4232000-FT-1281 Entrega e inspección de elementos de botiquín._x000a_- 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8799999999999991E-2"/>
    <s v="Mayor (4)"/>
    <n v="0.8"/>
    <s v="Alto"/>
    <s v="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
    <s v="Reducir"/>
    <s v="- Definir cronograma 2023 para la realización de la  verificación de la completitud e idoneidad de los productos contenidos en los botiquines de las sedes de la Secretaría General de la Alcaldía Mayor de Bogotá, D.C."/>
    <s v="- Profesional Universitario de Talento Humano autorizado por el(la) Director(a) Técnico(a) de Talento Humano"/>
    <s v="- PA230-034"/>
    <s v="- 562"/>
    <s v="- 15/02/2023"/>
    <s v="- 28/02/2023"/>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mapa de riesgos Gestión del Talento Humano"/>
    <s v="- Director(a) de Talento Humano_x000a_- Profesional Universitario de Talento Humano. _x000a_- Director(a) Técnico(a) y Profesional Universitario de Talento Humano._x000a__x000a__x000a__x000a__x000a__x000a__x000a_- Director(a)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Mapa de riesgo  Gestión del Talento Humano, actualizado."/>
    <d v="2021-12-17T00:00:00"/>
    <s v="Identificación del riesgo_x000a_Análisis antes de controles_x000a_Análisis de controles_x000a_Análisis después de controles_x000a_Tratamiento del riesgo"/>
    <s v="Creación del riesgo."/>
    <d v="2022-02-08T00:00:00"/>
    <s v="_x000a__x000a__x000a__x000a_Tratamiento del riesgo"/>
    <s v="Se modificó la fecha de finalización de la acción de tratamiento &quot;Alinear actividades y puntos de control del procedimiento   4232000-PR-372 - Gestión de Peligros, Riesgos y Amenazas  con los controles preventivos y detectivos definidos en el mapa de riesgo del proceso de Gestión de Seguridad y Salud en el Trabajo&quot; pasando del 01-08-2022 al 30-06-2022, unificándola con las fechas definidas para esta misma acción en las fichas de riesgos No 1, 2 y 3.  "/>
    <d v="2022-12-16T00:00:00"/>
    <s v="Identificación del riesgo_x000a_Análisis antes de controles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modificó la calificación de la probabilidad de ocurrencia del riesgo pasando de la calificación por  factibilidad a la calificación por frecuencia y se ajustó la explicación de la  valoración obtenida antes de controles. _x000a_Se realizó el cambio del nombre del proceso en el control correctivo pasando de Gestión Estratégica de Talento Humano a Gestión del Talento Humano en el marco del nuevo Mapa de procesos de la Secretaría General de la Alcaldía Mayor de Bogotá, D.C._x000a_Se definieron acciones de tratamiento para la vigencia  2023. "/>
    <d v="2023-04-19T00:00:00"/>
    <s v="_x000a__x000a__x000a__x000a_Establecimiento de controles_x000a_Evaluación de controles_x000a__x000a__x000a__x000a_"/>
    <s v="Se actualizaron todos los controles_x000a_A todos los controles se les modificó el estado &quot;sin documentar&quot; por &quot;documentado&quot;"/>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7"/>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Desarrollar adecuada y oportunamente el trámite financiero para cumplir con las obligaciones que afectan el presupuesto de la entidad y que se originan en desarrollo de las actividades propias de la Secretaría General"/>
    <n v="169"/>
    <s v="EYADP-C011"/>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x v="0"/>
    <s v="Ejecución y administración de procesos"/>
    <s v="Subdirección Financiera"/>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Contratación_x000a_- Procesos de control en el Sistema de Gestión de Calidad_x000a__x000a_"/>
    <s v="Sin asociación"/>
    <s v="- No aplica_x000a__x000a__x000a__x000a_"/>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_x000a_- 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_x000a_- 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s v="- Documentado_x000a_- Documentado_x000a_- Documentado_x000a_- Documentado"/>
    <s v="- Continua_x000a_- Continua_x000a_- Continua_x000a_- Continua"/>
    <s v="- Con registro_x000a_- Con registro_x000a_- Con registro_x000a_- Con registro"/>
    <s v="- Preventivo_x000a_- Preventivo_x000a_- Detectivo_x000a_- Detectivo"/>
    <s v="25%_x000a_25%_x000a_15%_x000a_15%"/>
    <s v="- Manual_x000a_- Manual_x000a_- Manual_x000a_- Manual"/>
    <s v="15%_x000a_15%_x000a_15%_x000a_15%"/>
    <s v="40%_x000a_40%_x000a_30%_x000a_30%"/>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_x000a_- 4 El mapa de riesgos del proceso de Gestión Financiera indica que el equipo operativo del proceso de Gestión Financiera, autorizado(a) por subdirector financiero, cada vez que se identifique la materialización del riesgo Realizar el registro contable de los reintegros."/>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9E-2"/>
    <s v="Catastrófico (5)"/>
    <n v="1"/>
    <s v="Extremo"/>
    <s v="El proceso estima que el riesgo continúa en zona extrem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Realizar un análisis de la ejecución del trámite relacionado con  la gestión de pagos, con el propósito de  encontrar duplicidades con la gestión contable y así poder optimizar su ejecución"/>
    <s v="- Subdirector Financiero"/>
    <s v="- PA230-013"/>
    <s v="- 533"/>
    <s v="- 1/03/2023"/>
    <s v="- 30/04/2023"/>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Gestión Financiera"/>
    <s v="- Subdirector(a) Financiero(a)_x000a_- Subdirector Financiero_x000a_- Subdirector Financiero_x000a_- Subdirector Financiero_x000a_- Profesional de la Subdirección Financiera_x000a__x000a__x000a__x000a__x000a_- Subdirector(a) Financiero(a)"/>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d v="2021-07-15T00:00:00"/>
    <s v="_x000a__x000a__x000a__x000a_Tratamiento del riesgo"/>
    <s v="Se reprogramaron las actividades asociadas a la acción preventiva #30"/>
    <d v="2021-09-10T00:00:00"/>
    <s v="_x000a__x000a__x000a_Análisis después de controles_x000a_Tratamiento del riesgo"/>
    <s v="Se reprogramaron las actividades asociadas a la acción preventiva #30_x000a_Se ajustaron todas las actividades de control de acuerdo con la modificación realizada en el  procedimiento   2211400-PR-333 Gestión de pagos versión 06"/>
    <d v="2021-12-02T00:00:00"/>
    <s v="Identificación del riesgo_x000a_Análisis antes de controles_x000a_Análisis de controles_x000a_Análisis después de controles_x000a_Tratamiento del riesgo"/>
    <s v="_x000a_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Tratamiento del riesgo"/>
    <s v="Se ajusta el objetivo, el alcance del proceso y se establece una acción de tratamiento"/>
    <d v="2023-06-26T00:00:00"/>
    <s v="Establecimiento de controles_x000a__x000a_Evaluación de controles_x000a__x000a_Tratamiento del riesgo"/>
    <s v="En los controles 3 y 4 se determina únicamente el énfasis detectivo, por tanto, se eliminan donde figuran como preventivos. Se ajusta nuevamente el consecutivo de los controles._x000a__x000a_Se valora nuevamente el riesgo quedando en zona extrema ante la aplicación de los controles._x000a__x000a_La opción de reducir el riesgo continúa."/>
    <s v=""/>
    <s v="_x000a__x000a__x000a__x000a_"/>
    <s v=""/>
    <s v=""/>
    <s v="_x000a__x000a__x000a__x000a_"/>
    <s v=""/>
    <s v=""/>
    <s v="_x000a__x000a__x000a__x000a_"/>
    <s v=""/>
  </r>
  <r>
    <x v="7"/>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Registrar la gestión contable"/>
    <n v="170"/>
    <s v="EYADP-C012"/>
    <s v="Posibilidad de afectación reputacional por  hallazgos y sanciones impuestas por órganos de control, debido a uso indebido de información privilegiada para el inadecuado registro de los hechos económicos, con el fin de obtener beneficios propios o de terceros  "/>
    <x v="0"/>
    <s v="Ejecución y administración de procesos"/>
    <s v="Subdirección Financiera"/>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Gestión de Recursos Físicos_x000a_- Gestión Estratégica de Talento Humano_x000a_- Contratación_x000a_"/>
    <s v="Sin asociación"/>
    <s v="- No aplica_x000a__x000a__x000a__x000a_"/>
    <s v="Muy baja (1)"/>
    <n v="0.2"/>
    <s v="Moderado (3)"/>
    <s v="Menor (2)"/>
    <s v="Mayor (4)"/>
    <s v="Moderado (3)"/>
    <s v="Menor (2)"/>
    <s v="Menor (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_x000a_- 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_x000a_- 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s v="- Documentado_x000a_- Documentado_x000a_- Documentado_x000a_- Documentado"/>
    <s v="- Continua_x000a_- Continua_x000a_- Continua_x000a_- Continua"/>
    <s v="- Con registro_x000a_- Con registro_x000a_- Con registro_x000a_- Con registro"/>
    <s v="- Preventivo_x000a_- Detectivo_x000a_- Preventivo_x000a_- Detectivo"/>
    <s v="25%_x000a_15%_x000a_25%_x000a_15%"/>
    <s v="- Manual_x000a_- Manual_x000a_- Manual_x000a_- Manual"/>
    <s v="15%_x000a_15%_x000a_15%_x000a_15%"/>
    <s v="40%_x000a_30%_x000a_40%_x000a_30%"/>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5279999999999992E-2"/>
    <s v="Catastrófico (5)"/>
    <n v="1"/>
    <s v="Extremo"/>
    <s v="El proceso estima que el riesgo continúa en zona extrem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Realizar un análisis de la ejecución del trámite relacionado con  la gestión de pagos, con el propósito de  encontrar duplicidades con la gestión de pagos y así poder optimizar su ejecución"/>
    <s v="- Subdirector Financiero"/>
    <s v="- PA230-014"/>
    <s v="- 534"/>
    <s v="- 1/03/2023"/>
    <s v="- 30/04/2023"/>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Gestión Financiera"/>
    <s v="- Subdirector(a) Financiero(a)_x000a_- Profesional de la Subdirección Financiera_x000a_- Profesional de la Subdirección Financiera_x000a__x000a__x000a__x000a__x000a__x000a__x000a_- Subdirector(a) Financiero(a)"/>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d v="2021-07-15T00:00:00"/>
    <s v="_x000a__x000a__x000a__x000a_Tratamiento del riesgo"/>
    <s v=" Se reprogramaron las actividades asociadas a la acción preventiva #31"/>
    <d v="2021-09-10T00:00:00"/>
    <s v="_x000a__x000a__x000a_Análisis después de controles_x000a_Tratamiento del riesgo"/>
    <s v="Se reprogramaron las actividades asociadas a la acción preventiva #31_x000a_Se ajustaron todas las actividades de control de acuerdo con la modificación realizada en el  procedimiento  Gestión Contable 2211400-PR-025   con versión 16"/>
    <d v="2021-12-02T00:00:00"/>
    <s v="Identificación del riesgo_x000a_Análisis antes de controles_x000a_Análisis de controles_x000a_Análisis después de controles_x000a_Tratamiento del riesgo"/>
    <s v="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Tratamiento del riesgo"/>
    <s v="Se ajusta el objetivo y el alcance del proceso y se establece una acción de tratamiento"/>
    <d v="2023-06-26T00:00:00"/>
    <s v="Establecimiento de controles_x000a__x000a_Evaluación de controles_x000a__x000a_Tratamiento del riesgo"/>
    <s v="En los controles 2 y 3 se determina únicamente el énfasis detectivo, por tanto, se eliminan donde figuran como preventivos. Se ajusta nuevamente el consecutivo de los controles._x000a__x000a_Se valora nuevamente el riesgo quedando en zona extrema ante la aplicación de los controles._x000a__x000a_La opción de reducir el riesgo continúa"/>
    <s v=""/>
    <s v="_x000a__x000a__x000a__x000a_"/>
    <s v=""/>
    <s v=""/>
    <s v="_x000a__x000a__x000a__x000a_"/>
    <s v=""/>
  </r>
  <r>
    <x v="8"/>
    <s v="Asesorar y representar jurídicamente a la Secretaria General de la Alcaldía Mayor Bogotá D.C. mediante el análisis, trámite, defensa y solución de asuntos de carácter jurídico con el fin de solucionar los asuntos de carácter jurídico que surjan en el desarrollo de las funciones."/>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
    <s v="Jefe de Oficina Jurídica"/>
    <s v="Apoyo"/>
    <s v="Gestionar la defensa judicial y extrajudicial de la Secretaría General"/>
    <n v="175"/>
    <s v="FI-C026"/>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x v="0"/>
    <s v="Fraude interno"/>
    <s v="Oficina Jurídica"/>
    <s v="- Disposición y consulta de la normatividad, falta un normograma integral con  la totalidad y clasificación de las normas _x000a_- Confusión entre normas y directrices a nivel institucional como Secretaría General y directrices a nivel Distrital_x000a_- Posible configuración de Conflicto de Interés entre el apoderado de la Secretaría General y los demandantes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Leve (1)"/>
    <s v="Leve (1)"/>
    <s v="Leve (1)"/>
    <s v="Leve (1)"/>
    <s v="Leve (1)"/>
    <s v="Moderado (3)"/>
    <n v="0.6"/>
    <s v="Moderado"/>
    <s v="La probabilidad de riesgo se ubica en zona Muy baja, teniendo en cuenta que el riesgo no se materializó durante los últimos 4 años. El impacto es moderado de acuerdo al resultado obtenido de diligenciar la encuesta."/>
    <s v="- 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_x000a_- 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_x000a_- 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_x000a_- 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_x000a_.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0239999999999996E-2"/>
    <s v="Moderado (3)"/>
    <n v="0.6"/>
    <s v="Moderado"/>
    <s v="El resultado de la probabilidad es Muy baja, dado que el riesgo no se ha materializado y se tienen 4 controles preventivos. Es impacto es leve ya que se dispone de 3 controles correctivos para disminuir la calificación."/>
    <s v="Reducir"/>
    <s v="- 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_x000a_- Realizar durante el Comité de Conciliación el estudio, evaluación y análisis de las conciliaciones, procesos y laudos arbitrales que fueron de conocimiento de dicho Comité."/>
    <s v="- Jefe de Oficina Jurídica_x000a__x000a_- Comité de Conciliación"/>
    <s v="- PA230-009"/>
    <s v="- 528_x000a__x000a_- 529"/>
    <s v="- 1/03/2023_x000a__x000a_- 15/02/2023"/>
    <s v="- 28/04/2023_x000a__x000a_- 31/12/2023"/>
    <s v="-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Estudia, evalúa y analiza el caso, realiza recomendaciones para prevenir la recurrencia de la causa que originó el proceso o la sentencia lo cual se consigna en el acta de Comité de Conciliación_x000a__x000a__x000a__x000a__x000a__x000a__x000a_- Actualizar el mapa de riesgos Gestión Jurídica"/>
    <s v="- Jefe de Oficina Jurídica_x000a_- Comité de Conciliación_x000a_- Comité de Conciliación_x000a__x000a__x000a__x000a__x000a__x000a__x000a_- Jefe de Oficina Jurídica"/>
    <s v="-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Acta de Comité de Conciliación_x000a_- Acta de Comité de Conciliación_x000a__x000a__x000a__x000a__x000a__x000a__x000a_- Mapa de riesgo  Gestión Jurídica, actualizado."/>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d v="2021-08-11T00:00:00"/>
    <s v="_x000a__x000a_Análisis de controles_x000a__x000a_"/>
    <s v="Se realizó la actualización de los controles detectivos y preventivos"/>
    <d v="2021-12-14T00:00:00"/>
    <s v="Identificación del riesgo_x000a_Análisis antes de controles_x000a_Análisis de controles_x000a_Análisis después de controles_x000a_Tratamiento del riesgo"/>
    <s v="Se actualizó el contexto del proceso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d v="2022-03-25T00:00:00"/>
    <s v="Identificación del riesgo_x000a__x000a__x000a__x000a_"/>
    <s v="Se ajustó la identificación del riesgo, según los parámetros de redacción._x000a_Se complementó y validó el análisis de causas, así como las consecuencias que se pueden ocasionar con la materialización del riesgo "/>
    <d v="2022-12-02T00:00:00"/>
    <s v="Identificación del riesgo_x000a__x000a_Análisis de controles_x000a__x000a_Tratamiento del riesgo"/>
    <s v="Se ajusta la actividad clave asociada al riesgo_x000a_Se ajustaron los controles de conformidad con la nueva versión del procedimiento PR-355 &quot;Gestión Jurídica para la Defensa de los Intereses de la Secretaría General&quot;_x000a_Se ajustó el plan de contingencia para el riesgo identificado_x000a_Se definió la acción de tratamiento a 2023"/>
    <d v="2023-04-26T00:00:00"/>
    <s v="Establecimiento de controles_x000a_Evaluación de controles"/>
    <s v="Establecimiento de controles: Una vez analizado el control de tipo preventivo: “ 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Preventivo Implementación: Manual “, se evidencia que el control es de tipo detectivo, por lo cual se ajustó este atributo en el control del riesgo."/>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Administrar canales de relacionamiento con la ciudadanía"/>
    <n v="179"/>
    <s v="FI-C027"/>
    <s v="Posibilidad de afectación reputacional por pérdida de credibilidad y confianza en la Secretaría General, debido a realización de cobros indebidos durante la prestación del servicio en el canal presencial de la Red CADE dispuesto para el servicio a la ciudadanía"/>
    <x v="0"/>
    <s v="Fraude interno"/>
    <s v="Subsecretaría de Servicio a la Ciudadanía"/>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la ejecución de las políticas, programas y proyecto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control en el Sistema de Gestión de Calidad_x000a__x000a__x000a__x000a_"/>
    <s v="Sin asociación"/>
    <s v="- No aplica_x000a__x000a__x000a__x000a_"/>
    <s v="Baja (2)"/>
    <n v="0.4"/>
    <s v="Menor (2)"/>
    <s v="Moderado (3)"/>
    <s v="Menor (2)"/>
    <s v="Menor (2)"/>
    <s v="Menor (2)"/>
    <s v="Moderado (3)"/>
    <s v="Mayor (4)"/>
    <n v="0.8"/>
    <s v="Alto"/>
    <s v="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
    <s v="- 1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_x000a_- 2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_x000a_- 3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1759999999999998"/>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el Sistema Distrital de Servicio a la Ciudadanía sobre los valores de integridad y el Código Disciplinario Único."/>
    <s v="- Gestores de transparencia e integridad de la Dirección del Sistema Distrital de Servicio a la Ciudadana"/>
    <s v="- PA230-010"/>
    <s v="- 530"/>
    <s v="- 1/03/2023"/>
    <s v="- 31/12/2023"/>
    <s v="-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mapa de riesgos Gobierno Abierto y Relacionamiento con la Ciudadanía"/>
    <s v="- Subsecretario(a) de Servicio a la Ciudadanía y Alto(a) Consejero(a) Distrital de Tecnologías de la Información y las Comunicaciones_x000a_- Director (a) del Sistema Distrital de Servicio a la Ciudadanía_x000a__x000a__x000a__x000a__x000a__x000a__x000a__x000a_- Subsecretario(a) de Servicio a la Ciudadanía y Alto(a) Consejero(a) Distrital de Tecnologías de la Información y las Comunicaciones"/>
    <s v="-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Mapa de riesgo  Gobierno Abierto y Relacionamiento con la Ciudadanía, actualizado."/>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d v="2021-07-27T00:00:00"/>
    <s v="_x000a__x000a_Análisis de controles_x000a__x000a_Tratamiento del riesgo"/>
    <s v="Se ajustan los controles detectivos y preventivos en coherencia con la actualización del procedimiento Administración del Modelo Multicanal de Servicio a la Ciudadanía (2213300-PR-036) versión 14._x000a_Se ajusta la fecha de inicio de la Acción Preventiva # 31, de acuerdo con la información registrada en los aplicativos SIG y CHIE."/>
    <d v="2021-09-16T00:00:00"/>
    <s v="_x000a__x000a_Análisis de controles_x000a__x000a_"/>
    <s v="Se ajustan los controles detectivos y preventivos en coherencia con la actualización del procedimiento Administración del Modelo Multicanal de Servicio a la Ciudadanía (2213300-PR-036) versión 15."/>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_x000a_Se define acción de contingencia."/>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detectivos y preventivos, acorde con la actualización del procedimiento Administración del Modelo Multicanal de Relacionamiento con la Ciudadanía (2213300-PR-036)  Versión 16._x000a_Se ajustan los controles correctivos acorde con el nombre del nuevo proceso._x000a_Se define acción de tratamiento para fortalecer la gestión del riesgo._x000a_Se ajustan las acciones de contingencia acorde con el nombre del nuevo proceso."/>
    <s v=""/>
    <s v="_x000a__x000a__x000a__x000a_"/>
    <s v=""/>
    <s v=""/>
    <s v="_x000a__x000a__x000a__x000a_"/>
    <s v=""/>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Medir y analizar la calidad en la prestación del servicio en los canales de relacionamiento con la Ciudadanía de la administración distrital"/>
    <n v="180"/>
    <s v="UPYP-C002"/>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x v="0"/>
    <s v="Usuarios, productos y prácticas"/>
    <s v="Subsecretaría de Servicio a la Ciudadanía"/>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Sin asociación"/>
    <s v="- No aplica_x000a__x000a__x000a__x000a_"/>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_x000a_- 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_x000a_- 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DCS sobre los valores de integridad, con relación al servicio a la ciudadanía."/>
    <s v="- Gestor de integridad de la Dirección Distrital de Calidad del Servicio"/>
    <s v="- PA230-012"/>
    <s v="- 532"/>
    <s v="- 1/03/2023"/>
    <s v="- 31/10/2023"/>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mapa de riesgos Gobierno Abierto y Relacionamiento con la Ciudadanía"/>
    <s v="- Subsecretario(a) de Servicio a la Ciudadanía y Alto(a) Consejero(a) Distrital de Tecnologías de la Información y las Comunicaciones_x000a_- Director Distrital de Calidad del Servicio_x000a_- Director Distrital de Calidad del Servicio_x000a__x000a__x000a__x000a__x000a__x000a__x000a_- Subsecretario(a) de Servicio a la Ciudadanía y Alto(a) Consejero(a) Distrital de Tecnologías de la Información y las Comunicaciones"/>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Mapa de riesgo  Gobierno Abierto y Relacionamiento con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define acción de tratamiento para fortalecer la gestión del riesgo._x000a_Se ajustan las acciones de contingencia acorde con el nombre del nuevo proceso._x000a_"/>
    <d v="2023-04-21T00:00:00"/>
    <s v="_x000a__x000a__x000a__x000a_Establecimiento de controles_x000a__x000a__x000a__x000a_"/>
    <s v="Se ajustaron los controles detectivos y preventivos, acorde con la actualización del procedimiento Seguimiento y medición del servicio a la Ciudadanía (4221000-PR-044) Versión 15"/>
    <s v=""/>
    <s v="_x000a__x000a__x000a__x000a_"/>
    <s v=""/>
    <s v=""/>
    <s v="_x000a__x000a__x000a__x000a_"/>
    <s v=""/>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Gestionar asesorías y formular e implementar proyectos en materia de transformación digital"/>
    <n v="181"/>
    <s v="FI-C028"/>
    <s v="Posibilidad de afectación económica (o presupuestal) por sanción de un ente de control o ente regulador, debido a decisiones ajustadas a intereses propios o de terceros en la ejecución de Proyectos en materia TIC y Transformación digital, para obtener dádivas o beneficios"/>
    <x v="0"/>
    <s v="Fraude interno"/>
    <s v="Oficina Alta Consejería Distrital de Tecnologías de la Información y las Comunicaciones"/>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Ningún otro proceso en el Sistema de Gestión de Calidad_x000a__x000a__x000a__x000a_"/>
    <s v="Sin asociación"/>
    <s v="- No aplica_x000a__x000a__x000a__x000a_"/>
    <s v="Muy baja (1)"/>
    <n v="0.2"/>
    <s v=""/>
    <s v=""/>
    <s v=""/>
    <s v=""/>
    <s v=""/>
    <s v=""/>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2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3 El procedimiento 1210200-PR-306 &quot;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quot;Informe parcial/final del proyecto&quot; y el correo electrónico_x000a_Queda como evidencia Informe parcial/Final del proyecto 4130000-FT-1159 Correo electrónico/solicitud aprobación del informe, Correo electrónico/ajustes informe parcial o final del proyect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04E-2"/>
    <s v="Catastrófico (5)"/>
    <n v="1"/>
    <s v="Extremo"/>
    <s v="Se tienen dos actividades que actúan como puntos de control para prevención y detección del riesgo sin embargo, la zona con y sin controles permanece constante, ubicándose en zona extrema (1.5)"/>
    <s v="Reducir"/>
    <s v="- Sensibilizar cuatrimestralmente al equipo de la Alta Consejería Distrital de TIC sobre los valores de integridad."/>
    <s v="- Profesionales responsables de riesgos de la ACDTIC y Gestor de integridad"/>
    <s v="- PA230-015"/>
    <s v="- 535"/>
    <s v="- 1/04/2023"/>
    <s v="- 31/12/2023"/>
    <s v="-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aliza informe del hecho identificado y remite mediante memorando a las oficinas competentes_x000a__x000a__x000a__x000a__x000a__x000a__x000a_- Actualizar el mapa de riesgos Gobierno Abierto y Relacionamiento con la Ciudadanía"/>
    <s v="- Subsecretario(a) de Servicio a la Ciudadanía y Alto(a) Consejero(a) Distrital de Tecnologías de la Información y las Comunicaciones_x000a_- Jefe Oficina de la Alta Consejería Distrital de TIC_x000a_- Jefe Oficina de la Alta Consejería Distrital de TIC_x000a__x000a__x000a__x000a__x000a__x000a__x000a_- Subsecretario(a) de Servicio a la Ciudadanía y Alto(a) Consejero(a) Distrital de Tecnologías de la Información y las Comunicaciones"/>
    <s v="-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Memorando e informe_x000a__x000a__x000a__x000a__x000a__x000a__x000a_- Mapa de riesgo  Gobierno Abierto y Relacionamiento con la Ciudadanía,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
    <d v="2020-03-06T00:00:00"/>
    <s v="Identificación del riesgo_x000a__x000a__x000a__x000a_"/>
    <s v="- Se incluye el proyecto de inversión 1111 “Fortalecimiento de la economía, el gobierno y la ciudad digital de Bogotá D.C. “_x000a_- Se definen las perspectivas para los efectos ya identificados._x000a_- Valoración de la Probabilidad: Se incluyen las evidencias faltantes de la vigencia 2016-2019 y las evidencias de la vigencia 2020."/>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d v="2021-02-22T00:00:00"/>
    <s v="Identificación del riesgo_x000a__x000a_Análisis de controles_x000a__x000a_"/>
    <s v="Se modificó el nombre del riesgo conforme a la nueva forma de operar del proceso._x000a_Se ajustaron las causas del riesgo conforme al nuevo análisis efectuado a los antecedentes y comportamiento del riesgo._x000a_Se ajusta la explicación del riesgo de acuerdo a la nueva realidad del proceso._x000a_Se ajustó al nuevo proyecto de inversión 7872, teniendo en cuenta que el riesgo está directamente asociado al proyecto de inversión._x000a_Se ajustaron las actividades de control conforme a la actualización del procedimiento."/>
    <d v="2021-05-19T00:00:00"/>
    <s v="_x000a__x000a_Análisis de controles_x000a__x000a_"/>
    <s v="Se realizan ajustes menores a las actividades de control preventivas (PC#5),(PC#7)  y detectiva (PC#8). "/>
    <d v="2021-11-3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05-09T00:00:00"/>
    <s v="_x000a__x000a_Análisis de controles_x000a__x000a_"/>
    <s v="Se ajustaron los controles conforme a la actualización del procedimiento"/>
    <d v="2022-12-02T00:00:00"/>
    <s v="Identificación del riesgo_x000a__x000a_Análisis de controles_x000a__x000a_Tratamiento del riesgo"/>
    <s v="_x000a_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define acción de tratamiento para fortalecer la gestión del riesgo._x000a_Se ajustan las acciones de contingencia acorde con el nombre del nuevo proceso._x000a_"/>
    <s v=""/>
    <s v="_x000a__x000a__x000a__x000a_"/>
    <s v=""/>
  </r>
  <r>
    <x v="10"/>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actividad): Gestionar el funcionamiento administrativo y operativo para el otorgamiento de la ayuda humanitaria."/>
    <n v="197"/>
    <s v="FI-C029"/>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x v="0"/>
    <s v="Fraude interno"/>
    <s v="Oficina Alta Consejería de Paz, Víctimas y Reconciliación"/>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16. Paz, justicia e instituciones sólidas"/>
    <s v="- 7871 Construcción de Bogotá-región como territorio de paz para las víctimas y la reconciliación_x000a__x000a__x000a__x000a_"/>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130000-PR-315 &quot;Otorgar ayuda y atención humanitaria inmediata&quot;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_x000a_- 2 El procedimiento 4130000-PR-315 &quot;Otorgar ayuda y atención humanitaria inmediata&quot;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_x000a_- 3 El procedimiento 4130000-PR-315 &quot;Otorgar ayuda y atención humanitaria inmediata&quot;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_x000a_- 4 El procedimiento 4130000-PR-315 &quot;Otorgar ayuda y atención humanitaria inmediata&quot;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_x000a_- 5 El procedimiento 4130000-PR-315 &quot;Otorgar ayuda y atención humanitaria inmediata&quot;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_x000a_- 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s v="- Director de Reparación Integral"/>
    <s v="- PA230-023"/>
    <s v="- 545"/>
    <s v="- 1/02/2023"/>
    <s v="- 31/03/2023"/>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mapa de riesgos Paz, Víctimas y Reconciliación"/>
    <s v="- Jefe de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Jefe de Oficina Alta Consejería de Paz, Víctimas y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Mapa de riesgo  Paz, Víctimas y Reconciliación, actualizado."/>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realizó el análisis de probabilidad por frecuencia y por tanto se redujo la valoración del riesgo antes de controles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_x000a_Se formulo acción de tratamiento"/>
    <d v="2022-12-09T00:00:00"/>
    <s v="Identificación del riesgo_x000a__x000a_Análisis de controles_x000a__x000a_Tratamiento del riesgo"/>
    <s v="Se ajustan los controles, de acuerdo a la actualización del procedimiento_x000a_Se actualiza el nombre del proceso al cual esta asociado el riesgo._x000a_Se formula la acción de tratamiento a 2023"/>
    <s v=""/>
    <s v="_x000a__x000a__x000a__x000a_"/>
    <s v=""/>
    <s v=""/>
    <s v="_x000a__x000a__x000a__x000a_"/>
    <s v=""/>
    <s v=""/>
    <s v="_x000a__x000a__x000a__x000a_"/>
    <s v=""/>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s v="Control Disciplinario"/>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a con la recepción, registro y revisión de la queja disciplinaria, informe de servidor público u otro medio que amerite credibilidad, y con la elaboración de la estrategia preventiva, continú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Oficina de Control Disciplinario Interno y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n v="113"/>
    <s v="EYADP-C006"/>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x v="0"/>
    <s v="Ejecución y administración de procesos"/>
    <x v="0"/>
    <s v="- Alta rotación de personal generando retrasos en la curva de aprendizaje y represamiento de trámites._x000a_- Dificultades en la transferencia de conocimiento entre los servidores que se vinculan y retiran de la entidad._x000a_- Presentarse una situación de conflicto de interés y no manifestarlo._x000a_- Presentarse una situación de conflicto de interés y no manifestarlo. Dificultad en la implementación de la normatividad disciplinaria por modificación de legislación._x000a_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institucional por impunidad disciplinaria._x000a_- Investigación disciplinaria por parte del ente de control correspondiente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_x000a_- 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_x000a_- 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_x000a__x000a__x000a__x000a__x000a__x000a__x000a__x000a__x000a_"/>
    <s v="- Documentado_x000a_- Documentado_x000a_- Documentado_x000a_- Documentado_x000a_- Documentado_x000a_- Documentado_x000a_- Documentado_x000a_- Documentado_x000a_- Documentado_x000a_- Documentado_x000a__x000a__x000a__x000a__x000a__x000a__x000a__x000a__x000a__x000a_"/>
    <s v="- Continua_x000a_- Continua_x000a_- Continua_x000a_- Continua_x000a_- Continua_x000a_- Continua_x000a_- Continua_x000a_- Continua_x000a_- Continua_x000a_- Continua_x000a__x000a__x000a__x000a__x000a__x000a__x000a__x000a__x000a__x000a_"/>
    <s v="- Con registro_x000a_- Con registro_x000a_- Con registro_x000a_- Con registro_x000a_- Con registro_x000a_- Con registro_x000a_- Con registro_x000a_- Con registro_x000a_- Con registro_x000a_- Con registro_x000a__x000a__x000a__x000a__x000a__x000a__x000a__x000a__x000a__x000a_"/>
    <s v="- Preventivo_x000a_- Preventivo_x000a_- Detectivo_x000a_- Detectivo_x000a_- Preventivo_x000a_- Detectivo_x000a_- Preventivo_x000a_- Detectivo_x000a_- Preventivo_x000a_- Detectivo_x000a__x000a__x000a__x000a__x000a__x000a__x000a__x000a__x000a__x000a_"/>
    <s v="25%_x000a_25%_x000a_15%_x000a_15%_x000a_25%_x000a_15%_x000a_25%_x000a_15%_x000a_25%_x000a_15%_x000a__x000a__x000a__x000a__x000a__x000a__x000a__x000a__x000a__x000a_"/>
    <s v="- Manual_x000a_- Manual_x000a_- Manual_x000a_- Manual_x000a_- Manual_x000a_- Manual_x000a_- Manual_x000a_- Manual_x000a_- Manual_x000a_- Manual_x000a__x000a__x000a__x000a__x000a__x000a__x000a__x000a__x000a__x000a_"/>
    <s v="15%_x000a_15%_x000a_15%_x000a_15%_x000a_15%_x000a_15%_x000a_15%_x000a_15%_x000a_15%_x000a_15%_x000a__x000a__x000a__x000a__x000a__x000a__x000a__x000a__x000a__x000a_"/>
    <s v="40%_x000a_40%_x000a_30%_x000a_30%_x000a_40%_x000a_30%_x000a_40%_x000a_30%_x000a_40%_x000a_30%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_x000a_- 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6138246399999999E-3"/>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e implementar una estrategia de divulgación, en materia preventiva disciplinaria, dirigida a los funcionarios y colaboradores de la Secretaría General._x000a__x000a_- Realizar informes cuatrimestrales sobre acciones preventivas y materialización de riesgos de corrupción, que contengan los riesgos de esta naturaleza susceptibles de materializarse o presentados, así como las denuncias de posibles actos de corrupción recibidas en el periodo."/>
    <s v="- Jefe de la Oficina de Control Disciplinario Interno_x000a__x000a_- Jefe de la Oficina de Control Disciplinario Interno"/>
    <s v="- PA230-028"/>
    <s v="- 554_x000a__x000a_- 555"/>
    <s v="- 13/02/2023_x000a__x000a_- 1/04/2023"/>
    <s v="- 30/11/2023_x000a__x000a_- 31/12/2023"/>
    <s v="- Reportar 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Disciplinario Interno, Oficina Jurídica o Despacho de la Secretaría General, según corresponda, con el fin de tramitar las actuaciones derivadas de la declaratoria de prescripción y/o caducidad._x000a__x000a__x000a__x000a__x000a__x000a__x000a_- Actualizar el mapa de riesgos Control Disciplinario"/>
    <s v="- Oficina de Control Disciplinario Interno y Oficina Jurídica_x000a_- Jefe Oficina de Control Disciplinario Interno_x000a_- Jefe de la Oficina de Control Disciplinario Interno, Jefe de la Oficina Jurídica y/o Despacho de la Secretaría General_x000a__x000a__x000a__x000a__x000a__x000a__x000a_- Oficina de Control Disciplinario Interno y Oficina Jurídica"/>
    <s v="- Notificación realizada d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Mapa de riesgo  Control Disciplinario, actualizado."/>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d v="2021-12-02T00:00:00"/>
    <s v="Identificación del riesgo_x000a_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d v="2022-07-06T00:00:00"/>
    <s v="_x000a__x000a__x000a__x000a_Tratamiento del riesgo"/>
    <s v="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
    <d v="2022-12-02T00:00:00"/>
    <s v="Identificación del riesgo_x000a__x000a_Análisis de controles_x000a__x000a_Tratamiento del riesgo"/>
    <s v="Se actualiza el contexto del proceso._x000a_Se actualiza la actividad clave según la nueva ficha de caracterización del proceso._x000a_Se actualiza las causas internas._x000a_Se incluyen los controles preventivos y detectivos relacionados con los procedimientos aplicación de la etapa de instrucción, aplicación de la etapa de juzgamiento juicio ordinario, aplicación de la etapa de juzgamiento juicio verbal y aplicación segunda instancia._x000a_Se ajustan los controles correctivos, el plan de contingencia, incluyendo a la Oficina Jurídica y al Despacho de la Secretaría General._x000a_Se definen las acciones de tratamiento a 2023 por ser un riesgo de corrupción"/>
    <s v=""/>
    <s v="_x000a__x000a__x000a__x000a_"/>
    <s v=""/>
    <n v="2"/>
  </r>
  <r>
    <s v="Evaluación del Sistema de Control Interno"/>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
    <s v="Jefe Oficina de Control Interno"/>
    <s v="Evaluación"/>
    <s v="Ejecutar las auditorías internas de gestión, seguimientos y realizar informes de ley "/>
    <n v="119"/>
    <s v="EYADP-C008"/>
    <s v="Posibilidad de afectación reputacional por uso indebido de información privilegiada para beneficio propio o de un tercero, debido a debilidades en el proceder ético del auditor"/>
    <x v="0"/>
    <s v="Ejecución y administración de procesos"/>
    <x v="1"/>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_x000a_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Preventivo_x000a__x000a__x000a__x000a__x000a__x000a__x000a__x000a__x000a__x000a__x000a__x000a__x000a__x000a__x000a__x000a__x000a__x000a_"/>
    <s v="25%_x000a_2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40%_x000a_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7.1999999999999995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un (1) taller interno de fortalecimiento de la ética del auditor."/>
    <s v="- Jefe de la Oficina de Control Interno"/>
    <s v="- PA230-008"/>
    <s v="- 527"/>
    <s v="- 1/08/2023"/>
    <s v="- 30/08/2023"/>
    <s v="-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mapa de riesgos Evaluación del Sistema de Control Interno"/>
    <s v="- Jefe Oficina de Control Interno_x000a_- Jefe de la Oficina de Control Interno_x000a__x000a__x000a__x000a__x000a__x000a__x000a__x000a_- Jefe Oficina de Control Interno"/>
    <s v="-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_x000a_- Comunicación de la reasignación_x000a__x000a__x000a__x000a__x000a__x000a__x000a__x000a_- Mapa de riesgo  Evaluación del Sistema de Control Interno, actualizado."/>
    <d v="2019-01-31T00:00:00"/>
    <s v="Identificación del riesgo_x000a_Análisis antes de controles_x000a_Análisis de controles_x000a_Análisis después de controles_x000a_Tratamiento del riesgo"/>
    <s v="Creación del mapa de riesgos.  "/>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_x000a_"/>
    <d v="2020-09-01T00:00:00"/>
    <s v="Identificación del riesgo_x000a__x000a_Análisis de controles_x000a__x000a_"/>
    <s v="Se ajusta la tipología del riesgo pasando de operativo a cumplimiento._x000a_Se incluye la actividad de control para &quot;&quot;revisar la suscripción y/o renovación del compromiso de ética por parte del auditor"/>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d v="2021-12-03T00:00:00"/>
    <s v="Identificación del riesgo_x000a__x000a__x000a__x000a_Tratamiento del riesgo"/>
    <s v="Se redefine el riesgo, según la guía del DAFP._x000a_Se define una acción de tratamiento._x000a_Este riesgo absorbe el riesgo de corrupción: &quot;Decisiones ajustadas a intereses propios o de terceros al Omitir la comunicación de hechos irregulares conocidos por la Oficina de Control Interno, para obtener beneficios a los que no haya lugar&quot;"/>
    <d v="2022-12-09T00:00:00"/>
    <s v="Identificación del riesgo_x000a__x000a_Análisis de controles_x000a__x000a_Tratamiento del riesgo"/>
    <s v="Se ajusta la matriz DOFA._x000a_Se asocia el riesgo a la nueva estructura del proceso._x000a_Se ajusta la definición de controles._x000a_Se define la propuesta de acciones de tratamiento 2023."/>
    <s v=""/>
    <s v="_x000a__x000a__x000a__x000a_"/>
    <s v=""/>
    <s v=""/>
    <s v="_x000a__x000a__x000a__x000a_"/>
    <s v=""/>
    <s v=""/>
    <s v="_x000a__x000a__x000a__x000a_"/>
    <s v=""/>
    <s v=""/>
    <s v="_x000a__x000a__x000a__x000a_"/>
    <s v=""/>
    <n v="8"/>
  </r>
  <r>
    <s v="Fortalecimiento de la Gestión Pública"/>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n v="121"/>
    <s v="FI-C017"/>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x v="0"/>
    <s v="Fraude interno"/>
    <x v="2"/>
    <s v="- Presentar una situación de conflicto de intereses y no manifestarla_x000a_- Debilidades en los controles de los procedimientos_x000a_- Sistemas de información susceptibles a manipulación indebida_x000a_- Desconocimiento de la ley mediante interpretaciones subjetivas de las normas vigentes para evitar o postergar su aplicación_x000a__x000a__x000a__x000a__x000a__x000a_"/>
    <s v="- Presiones ejercidas por terceros y o ofrecimientos de prebendas, gratificaciones o dadivas._x000a_- Presiones o motivaciones individuales, sociales o colectivas, que inciten a la realizar conductas contrarias al deber ser._x000a__x000a__x000a__x000a__x000a__x000a__x000a__x000a_"/>
    <s v="- Perdida de confianza, credibilidad y transparencia frente al manejo de la documentación patrimonial del Distrit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 Posibles investigaciones y sanciones de entes de control o entes reguladores_x0009__x0009__x0009__x0009__x0009__x0009__x0009__x0009__x0009_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_x0009__x0009__x0009_.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_x000a_- 4 El procedimiento de Gestión de las solicitudes internas de documentos históricos 4213200-PR-375_x0009__x0009__x0009_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_x000a_- 5 El procedimiento de Consulta de los Fondos Documentales Custodiados por el Archivo de Bogotá 2215100-PR-082_x0009__x0009__x0009_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_x000a_- 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el procedimiento Consulta de los Fondos Documentales Custodiados por el Archivo de Bogotá 2215100-PR-082 fortaleciendo las actividades para mitigar el riesgo._x000a__x000a_- Actualizar el procedimiento Gestión de las solicitudes internas de documentos históricos 4213200-PR-375 fortaleciendo las actividades para mitigar el riesgo."/>
    <s v="- Subdirector de Gestión de Patrimonio Documental del Distrito_x000a__x000a_- Subdirector de Gestión de Patrimonio Documental del Distrito"/>
    <s v="- PA230-007"/>
    <s v="- 525_x000a__x000a_- 526"/>
    <s v="- 1/02/2023_x000a__x000a_- 1/02/2023"/>
    <s v="- 31/12/2023_x000a__x000a_- 30/11/2023"/>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mapa de riesgos Fortalecimiento de la Gestión Pública"/>
    <s v="- Subsecretario(a) Distrital de Fortalecimiento Institucional_x000a_- Subdirector(a) de Gestión de Patrimonio Documental del Distrito_x000a_- Profesional universitario de la Subdirección de Gestión de Patrimonio Documental del Distrito_x0009__x0009__x0009__x0009__x0009__x0009__x0009__x0009__x000a_- Director(a) Distrital de Archivo de Bogotá_x000a__x000a__x000a__x000a__x000a__x000a_- Subsecretario(a) Distrital de Fortalecimiento Institucional"/>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Mapa de riesgo  Fortalecimiento de la Gestión Pública, actualizado."/>
    <d v="2019-01-31T00:00:00"/>
    <s v="Identificación del riesgo_x000a_Análisis antes de controles_x000a_Análisis de controles_x000a_Análisis después de controles_x000a_"/>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
    <d v="2021-09-09T00:00:00"/>
    <s v="_x000a__x000a__x000a__x000a_Tratamiento del riesgo"/>
    <s v="Se modifica la fecha de finalización de las acciones preventivas número 6 y 23, conforme a las fechas de finalización reprogramadas en el aplicativo SIG "/>
    <d v="2021-12-16T00:00:00"/>
    <s v="Identificación del riesgo_x000a_Análisis antes de controles_x000a_Análisis de controles_x000a_Análisis después de controles_x000a_Tratamiento del riesgo"/>
    <s v="Se actualizó el contexto de la gestión del proceso._x000a_Se ajustó la identificación del riesgo._x000a_Se ajustó la redacción y evaluación de los controles según los criterios definidos._x000a_Se incluyeron los controles correctivos._x000a_Se ajustaron las acciones de contingencia._x000a_Se definieron acciones de tratamiento."/>
    <d v="2022-09-30T00:00:00"/>
    <s v="_x000a__x000a_Análisis de controles_x000a__x000a_"/>
    <s v="_x000a_Se modificaron controles preventivos en su redacción, de acuerdo con la actualización  del  procedimiento Ingreso de Transferencias Secundarias al Archivo General de Bogotá D.C. 2215300-PR-282"/>
    <d v="2022-12-02T00:00:00"/>
    <s v="Identificación del riesgo_x000a__x000a__x000a__x000a_Tratamiento del riesgo"/>
    <s v="&quot;Se asocia el riesgo al nuevo Mapa de procesos de la Secretaría General. _x000a_Se plantean acciones de tratamiento para el fortalecimiento del riesgo.&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d v="2022-12-02T00:00:00"/>
    <s v="Identificación del riesgo_x000a__x000a__x000a__x000a_Tratamiento del riesgo"/>
    <s v="Se asocia el riesgo al nuevo Mapa de procesos de la Secretaría General. _x000a_Se plantean acciones de tratamiento para el fortalecimiento del riesgo."/>
    <s v=""/>
    <s v="_x000a__x000a__x000a__x000a_"/>
    <s v=""/>
    <n v="2"/>
  </r>
  <r>
    <s v="Fortalecimiento de la Gestión Pública"/>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n v="122"/>
    <s v="EYADP-C009"/>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x v="0"/>
    <s v="Fraude interno"/>
    <x v="2"/>
    <s v="- Uso indebido del poder para la emisión de conceptos técnicos favorables._x000a_- Conflicto de intereses._x000a_- No hay distribución equitativa y objetiva de responsabilidades y tareas._x000a__x000a__x000a__x000a__x000a__x000a__x000a_"/>
    <s v="- Presiones ejercidas por terceros y o ofrecimientos de prebendas, gratificaciones o dadivas._x000a_- Presiones o motivaciones individuales, sociales o colectivas, que inciten a la realizar conductas contrarias al deber ser._x000a_- No hay conciencia en las entidades del distrito del verdadero impacto de la gestión documental._x000a__x000a_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_x000a_- 3 El procedimiento de Revisión y evaluación de las Tablas de Retención Documental –TRD y Tablas de Valoración Documental –TVD, para su convalidación por parte del Consejo Distrital de Archivos 2215100-PR-293 indica que el Subdirector del Sistema Distrital de Archivos_x0009__x0009__x0009_, autorizado(a) por el Director Distrital de Archivo de Bogotá_x0009__x0009__x0009__x0009__x0009_,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_x000a_- 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_x000a_- 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_x000a_- 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_x000a_- 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_x0009__x0009__x0009__x0009__x0009__x0009__x0009__x0009_._x000a_- 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_x000a__x000a__x000a__x000a_"/>
    <s v="- Documentado_x000a_- Documentado_x000a_- Documentado_x000a_- Documentado_x000a_- Documentado_x000a_- Documentado_x000a__x000a__x000a__x000a_"/>
    <s v="- Continua_x000a_- Continua_x000a_- Continua_x000a_- Continua_x000a_- Continua_x000a_- Continua_x000a__x000a__x000a__x000a_"/>
    <s v="- Con registro_x000a_- Con registro_x000a_- Con registro_x000a_- Con registro_x000a_- Con registro_x000a_- Con registro_x000a__x000a__x000a__x000a_"/>
    <s v="- Correctivo_x000a_- Correctivo_x000a_- Correctivo_x000a_- Correctivo_x000a_- Correctivo_x000a_- Correctivo_x000a__x000a__x000a__x000a_"/>
    <s v="10%_x000a_10%_x000a_10%_x000a_10%_x000a_10%_x000a_10%_x000a__x000a__x000a__x000a_"/>
    <s v="- Manual_x000a_- Manual_x000a_- Manual_x000a_- Manual_x000a_- Manual_x000a_- Manual_x000a__x000a__x000a__x000a_"/>
    <s v="15%_x000a_15%_x000a_15%_x000a_15%_x000a_15%_x000a_15%_x000a__x000a__x000a__x000a_"/>
    <s v="25%_x000a_25%_x000a_25%_x000a_25%_x000a_25%_x000a_25%_x000a__x000a__x000a__x000a_"/>
    <s v="Muy baja (1)"/>
    <n v="3.5279999999999992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
    <s v="Reducir"/>
    <s v="- Actualizar el procedimiento Revisión y evaluación de las Tablas de Retención Documental –TRD y Tablas de Valoración Documental –TVD, para su convalidación por parte del Consejo Distrital de Archivos 2215100-PR-293  fortaleciendo las actividades para mitigar el riesgo."/>
    <s v="- Subdirección del Sistema Distrital de Archivos"/>
    <s v="- PA230-011"/>
    <s v="- 531"/>
    <s v="- 1/02/2023"/>
    <s v="- 31/12/2023"/>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 Realizar mesa técnica de trabajo para la revisión del concepto técnico de procesos de  contratación relacionado con la materialización del riesgo_x000a_- Realizar un alcance con un nuevo concepto técnico de procesos de contratación relacionado con la materialización del riesgo_x000a__x000a__x000a_- Actualizar el mapa de riesgos Fortalecimiento de la Gestión Pública"/>
    <s v="- Subsecretario(a) Distrital de Fortalecimiento Institucional_x000a_- Director(a) Distrital de Archivo de Bogotá_x000a_- Profesional(es) Universitario(s)_x000a_- Director(a) Distrital de Archivo de Bogotá_x000a_- Director(a) Distrital de Archivo de Bogotá_x000a_- Subdirector del Sistema Distrital de Archivos_x000a_- Director(a) Distrital de Archivo de Bogotá_x000a__x000a__x000a_- Subsecretario(a) Distrital de Fortalecimiento Institucional"/>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 Evidencia de reunión 2213100-FT-449 de mesa técnica_x000a_- Concepto técnico de alcance de procesos de contratación_x000a__x000a__x000a_- Mapa de riesgo  Fortalecimiento de la Gestión Pública, actualizado."/>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d v="2020-03-26T00:00:00"/>
    <s v="Identificación del riesgo_x000a__x000a__x000a_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d v="2020-12-04T00:00:00"/>
    <s v="_x000a__x000a__x000a__x000a_Tratamiento del riesgo"/>
    <s v="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d v="2021-09-09T00:00:00"/>
    <s v="_x000a__x000a__x000a__x000a_Tratamiento del riesgo"/>
    <s v="Se modifica la fecha de finalización de la acción preventiva número 12, conforme a la fecha de finalización reprogramada en el aplicativo SIG"/>
    <d v="2021-12-16T00:00:00"/>
    <s v="Identificación del riesgo_x000a_Análisis antes de controles_x000a_Análisis de controles_x000a_Análisis después de controles_x000a_Tratamiento del riesgo"/>
    <s v="Se actualiza el contexto de la gestión del proceso. _x000a_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_x000a_Se ajustó la redacción y evaluación de los controles según los criterios definidos. _x000a_Se incluyeron los controles correctivos. _x000a_Se ajustaron las acciones de contingencia. _x000a_Se definieron acciones de tratamiento."/>
    <d v="2022-02-07T00:00:00"/>
    <s v="_x000a__x000a__x000a__x000a_Tratamiento del riesgo"/>
    <s v="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quot;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quot; se elimina, ya que es una acción que contempla varias líneas argumentativas con un alcance mayor a los controles definidos para el riesgo de corrupción."/>
    <d v="2022-06-09T00:00:00"/>
    <s v="_x000a__x000a__x000a__x000a_Tratamiento del riesgo"/>
    <s v="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
    <d v="2022-12-02T00:00:00"/>
    <s v="Identificación del riesgo_x000a__x000a__x000a__x000a_Tratamiento del riesgo"/>
    <s v="&quot;Se asocia el riesgo al nuevo Mapa de procesos de la Secretaría General. _x000a_Se plantean acciones de tratamiento para el fortalecimiento del riesgo.&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_x000a__x000a__x000a__x000a_"/>
    <s v=""/>
    <s v=""/>
    <s v="_x000a__x000a__x000a__x000a_"/>
    <s v=""/>
    <n v="4"/>
  </r>
  <r>
    <s v="Gestión de Contratación"/>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Incrementar la capacidad institucional para atender con eficiencia los retos de su misionalidad en el Distrito."/>
    <n v="134"/>
    <s v="FI-C018"/>
    <s v="Posibilidad de afectación reputacional por pérdida de la confianza ciudadana en la gestión contractual de la Entidad, debido a decisiones ajustadas a intereses propios o de terceros durante la etapa precontractual con el fin de celebrar un contrato"/>
    <x v="0"/>
    <s v="Fraude interno"/>
    <x v="3"/>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 7873 Fortalecimiento de la capacidad institucional de la Secretaría General_x000a__x000a__x000a__x000a_"/>
    <s v="Muy baja (1)"/>
    <n v="0.2"/>
    <s v="Catastrófico (5)"/>
    <s v="Mayor (4)"/>
    <s v="Mayor (4)"/>
    <s v="Moderado (3)"/>
    <s v="Leve (1)"/>
    <s v="Catastrófico (5)"/>
    <s v="Catastrófico (5)"/>
    <n v="1"/>
    <s v="Extremo"/>
    <s v="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 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_x000a_- 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_x000a_- 2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 Desarrollar dos (2) jornadas de socializaciones y/o talleres con los enlaces contractuales de cada dependencia sobre la estructuración de estudios y documentos previos así como lo referido al análisis del sector y estudios de mercado en el proceso de contratación."/>
    <s v="- Director de Contratación"/>
    <s v="- PA230-017"/>
    <s v="- 537"/>
    <s v="- 1/02/2023"/>
    <s v="- 31/05/2023"/>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Mapa de riesgo  Gestión de Contratación,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08-24T00:00:00"/>
    <s v="_x000a__x000a__x000a__x000a_Tratamiento del riesgo"/>
    <s v="Se realiza reprogramación del cumplimiento de la acción 2 &quot;(AP# 114 Aplicativo CHIE) Adelantar la actualización de la 4231000-GS-081-Guía para la estructuración de estudios previos&quot; la cual queda para cumplimiento el 31/08/2022."/>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d v="2023-05-15T00:00:00"/>
    <s v="Identificación del riesgo"/>
    <s v="Se modificó en la ficha del riesgo, el nombre de la fase (propósito) del proyecto de inversión 7873, a la cual está asociado el riesgo."/>
    <n v="0"/>
  </r>
  <r>
    <s v="Gestión de Contratación"/>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n v="135"/>
    <s v="FI-C019"/>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x v="0"/>
    <s v="Fraude interno"/>
    <x v="3"/>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Catastrófico (5)"/>
    <s v="Mayor (4)"/>
    <s v="Mayor (4)"/>
    <s v="Moderado (3)"/>
    <s v="Leve (1)"/>
    <s v="Catastrófico (5)"/>
    <s v="Catastrófico (5)"/>
    <n v="1"/>
    <s v="Extremo"/>
    <s v="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2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1"/>
    <s v="Extremo"/>
    <s v="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s v="-Director de Contratación"/>
    <s v="- PA230-018"/>
    <s v="- 538"/>
    <s v="- 1/03/2023"/>
    <s v="- 30/06/2023"/>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Mapa de riesgo  Gestión de Contratación,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Análisis antes de controles_x000a_Análisis de controles_x000a_Análisis después de controles_x000a_Tratamiento del riesgo"/>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d v="2021-02-22T00:00:00"/>
    <s v="Identificación del riesgo_x000a__x000a__x000a__x000a_"/>
    <s v="_x000a_Teniendo en cuenta el perfil del proyecto de inversión  7873, se elimina la asociación del mismo en la fila 60, ya que las actividades de control del riesgo  no  guardan  relación con las medidas de mitigación de los  riesgos del proyecto de inversión. "/>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d v="2023-04-21T00:00:00"/>
    <s v="Establecimiento de controles"/>
    <s v="Se actualizó el control asociado al procedimiento 42321000-PR-022 &quot;Liquidación de contrato/convenio&quot;"/>
    <s v=""/>
    <s v="_x000a__x000a__x000a__x000a_"/>
    <s v=""/>
    <s v=""/>
    <s v="_x000a__x000a__x000a__x000a_"/>
    <s v=""/>
    <n v="4"/>
  </r>
  <r>
    <s v="Gestión de Recursos Físicos"/>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Administrar los Inventarios de bienes de la entidad."/>
    <n v="141"/>
    <s v="EYADP-C010"/>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x v="0"/>
    <s v="Fraude interno"/>
    <x v="4"/>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Sin asociación"/>
    <s v="- No aplica_x000a__x000a__x000a__x000a_"/>
    <s v="Muy baja (1)"/>
    <n v="0.2"/>
    <s v="Menor (2)"/>
    <s v="Menor (2)"/>
    <s v="Menor (2)"/>
    <s v="Leve (1)"/>
    <s v="Menor (2)"/>
    <s v="Leve (1)"/>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_x000a_- 4 Actividad (9) PR-236 &quot;Egreso o salida definitiva de bienes&quot;:  indica que El profesional especializado, autorizado(a) por el (la) Subdirector(a) de servicios administrativos,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_x000a_- 6 Actividad (28) PR-236 &quot;Egreso o salida definitiva de bienes&quot;: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_x000a_- 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_x000a_- 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Programar y ejecutar socializaciones de las actividades más relevantes con respecto al correcto manejo de los inventarios según procedimientos internos."/>
    <s v="- Profesional Especializado"/>
    <s v="- PA230-024"/>
    <s v="- 546"/>
    <s v="- 1/02/2023"/>
    <s v="- 30/06/2023"/>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Gestión de Recursos Físicos"/>
    <s v="- Subdirector(a) de Servicios Administrativos y Oficina de Tecnologías de la Información y las Comunicaciones_x000a_- Subdirector(a) de Servicios Administrativos_x000a_- Subdirector(a) de Servicios Administrativos_x000a_- Subdirector(a) de Servicios Administrativos_x000a__x000a__x000a__x000a__x000a__x000a_- Subdirector(a) de Servicios Administrativos y Oficina de Tecnologías de la Información y las Comunicacione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d v="2021-09-13T00:00:00"/>
    <s v="_x000a__x000a__x000a__x000a_Tratamiento del riesgo"/>
    <s v="Se actualiza mapa de riesgos incluyendo las acciones preventivas vigentes #819 y #820 registradas en la herramienta CHIE."/>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ingreso y/o salida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_x000a_Se identifica acción preventiva"/>
    <s v=""/>
    <s v="_x000a__x000a__x000a__x000a_"/>
    <s v=""/>
    <n v="2"/>
  </r>
  <r>
    <s v="Gestión de Recursos Físicos"/>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Administrar los Inventarios de bienes de la entidad."/>
    <n v="142"/>
    <s v="FI-C020"/>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x v="0"/>
    <s v="Fraude interno"/>
    <x v="4"/>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Sin asociación"/>
    <s v="- No aplica_x000a__x000a__x000a__x000a_"/>
    <s v="Muy baja (1)"/>
    <n v="0.2"/>
    <s v="Menor (2)"/>
    <s v="Menor (2)"/>
    <s v="Menor (2)"/>
    <s v="Menor (2)"/>
    <s v="Menor (2)"/>
    <s v="Leve (1)"/>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Programar y ejecutar socializaciones de las actividades más relevantes con respecto al correcto manejo de los inventarios según procedimientos internos."/>
    <s v="- Profesional Especializado"/>
    <s v="- PA230-024"/>
    <s v="- 546"/>
    <s v="- 1/02/2023"/>
    <s v="- 30/06/2023"/>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 _x000a__x000a__x000a__x000a__x000a__x000a__x000a_- Actualizar el mapa de riesgos Gestión de Recursos Físicos"/>
    <s v="- Subdirector(a) de Servicios Administrativos y Oficina de Tecnologías de la Información y las Comunicaciones_x000a_- Subdirector(a) de Servicios Administrativos_x000a_- Subdirector(a) de Servicios Administrativos_x000a__x000a__x000a__x000a__x000a__x000a__x000a_- Subdirector(a) de Servicios Administrativos y Oficina de Tecnologías de la Información y las Comunicacione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_x000a__x000a_Tratamiento del riesgo"/>
    <s v="Definición del plan de contingencia."/>
    <d v="2019-11-07T00:00:00"/>
    <s v="Identificación del riesgo_x000a_Análisis antes de controles_x000a__x000a_Análisis después de controles_x000a_"/>
    <s v="Se incluyó una causa externa &quot;Cambios constantes en la normativa vigente&quot;._x000a_Al calificar la probabilidad de riesgos por frecuencia, disminuyó la probabilidad de probable a rara vez y en consecuencia bajo la zona resultante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
    <s v="Se realiza actualización con respecto a categoría &quot;Sin asociación a los proyectos de inversión&quot;"/>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control y seguimiento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_x000a_Se identifica acción preventiva"/>
    <s v=""/>
    <s v="_x000a__x000a__x000a__x000a_"/>
    <s v=""/>
    <s v=""/>
    <s v="_x000a__x000a__x000a__x000a_"/>
    <s v=""/>
    <s v=""/>
    <s v="_x000a__x000a__x000a__x000a_"/>
    <s v=""/>
    <n v="6"/>
  </r>
  <r>
    <s v="Gestión de Servicios Administrativos y Tecnológicos"/>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Manejar y controlar los recursos de la caja menor"/>
    <n v="146"/>
    <s v="FI-C021"/>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x v="0"/>
    <s v="Fraude interno"/>
    <x v="4"/>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por la materialización del riesgo."/>
    <s v="- 1 El procedimiento 4233100-PR-382 “Manejo de Caja Menor&quot;&quot;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_x000a_- 2 El procedimiento 4233100-PR-382 “Manejo de Caja Menor&quot;&quot;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_x000a_- 3 El procedimiento 4233100-PR-382 “Manejo de Caja Menor&quot;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_x000a_- 4 El procedimiento 4233100-PR-382 “Manejo de Caja Menor&quot;&quot;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_x000a_- 5 El procedimiento 4233100-PR-382 “Manejo de Caja Menor&quot;&quot;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_x000a_- 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Se determina la probabilidad (Muy baja (1)) ya que las actividades de control preventivas son fuertes y mitigan la mayoría de las causas. El riesgo no disminuye el impacto."/>
    <s v="Reducir"/>
    <s v="- Actualizar el procedimiento 4233100-PR-382  &quot;Manejo de la Caja Menor&quot;, respecto al  fortalecimiento de los puntos de control."/>
    <s v="- Subdirector(a) de Servicios Administrativos"/>
    <s v="- PA230-016"/>
    <s v="- 536"/>
    <s v="- 15/02/2023"/>
    <s v="- 31/05/2023"/>
    <s v="-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mapa de riesgos Gestión de Servicios Administrativos y Tecnológicos"/>
    <s v="- Subdirector(a) de Servicios Administrativos y Oficina de Tecnologías de la Información y las Comunicaciones_x000a_- Subdirector(a) de Servicios Administrativos._x000a_- Subdirector Servicios Administrativos_x000a__x000a__x000a__x000a__x000a__x000a__x000a_- Subdirector(a) de Servicios Administrativos y Oficina de Tecnologías de la Información y las Comunicaciones"/>
    <s v="-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Mapa de riesgo  Gestión de Servicios Administrativos y Tecnológicos, actualizado."/>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d v="2021-07-30T00:00:00"/>
    <s v="_x000a__x000a__x000a__x000a_Tratamiento del riesgo"/>
    <s v="Se eliminó la acción preventiva No. 2 teniendo en cuenta que se cerró el 30 de junio de 2021 y se incluye la acción de mejora 827 registrada en CHIE. "/>
    <d v="2021-12-16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su alcance_x000a_Se define la probabilidad por frecuencia_x000a_Se ajustó la calificación del impacto_x000a_Se ajustó la redacción y evaluación de los controles según los criterios definidos_x000a_Se incluyeron los controles correctivos _x000a_Se ajustaron las acciones de contingencia"/>
    <d v="2022-08-29T00:00:00"/>
    <s v="_x000a__x000a_Análisis de controles_x000a__x000a_"/>
    <s v="Se actualizaron las actividades de control N° 3 y 5, de tipo detectivo, que se encuentran documentadas en el procedimiento PR-382 Manejo de Caja Menor, que fue actualizado en enero de 2022 a su versión 02, para su correspondencia exacta en forma de redacción."/>
    <d v="2022-12-14T00:00:00"/>
    <s v="Identificación del riesgo_x000a__x000a__x000a__x000a_Tratamiento del riesgo"/>
    <s v="Se asocia el riesgo al nuevo Mapa de procesos de la Secretaría General._x000a_Se complementó el nombre del riesgo_x000a_Se incluyó  acción de tratamiento del riesgo  para la vigencia  2023 _x000a_Se realizó ajuste en las causas internas y externas según el análisis DOFA del nuevo proceso  gestión de servicios administrativos."/>
    <d v="2023-05-31T00:00:00"/>
    <s v="Establecimiento de controles"/>
    <s v="Se actualizaron los controles preventivos y detectivos del riesgo, de acuerdo con la actualización realizada al procedimiento Manejo de caja menor."/>
    <n v="0"/>
  </r>
  <r>
    <s v="Gestión de Servicios Administrativos y Tecnológicos"/>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Planear y administrar la gestión documental institucional"/>
    <n v="147"/>
    <s v="FI-C022"/>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x v="0"/>
    <s v="Fraude interno"/>
    <x v="5"/>
    <s v="- Debilidades en la articulación y comunicación en la operación de las actividades que se gestionan al interior  del proceso._x000a_- Alta rotación de personal y dificultades en la transferencia de conocimiento entre los servidores y/o contratistas que participan en el proceso, en virtud de vinculación, retiro o reasignación de roles._x000a_- Intereses personales_x000a__x000a__x000a__x000a__x000a__x000a__x000a_"/>
    <s v="- Cambios de estructura organizacional que afecten el desempeño del proceso de gestión documental._x000a_- Constante actualización de directrices y normas  Nacionales y Distritales aplicables al proceso._x000a_- Altos costos de la tecnología.  _x000a__x000a__x000a__x000a__x000a__x000a__x000a_"/>
    <s v="- Pérdida de credibilidad del proceso y de la entidad._x000a_- Uso indebido e inadecuado de información de la Secretaría General _x000a_- Sanciones disciplinarias, fiscales y penales._x000a_- Pé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
    <s v=""/>
    <s v=""/>
    <s v=""/>
    <s v=""/>
    <s v=""/>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 2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_x000a_- 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_x000a_- 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sensibilización cuatrimestral sobre el manejo y custodia de los documentos conforme a los lineamientos establecidos en el proceso."/>
    <s v="- Subdirector(a) de Gestión Documental"/>
    <s v="- PA230-027"/>
    <s v="- 549"/>
    <s v="- 1/03/2023"/>
    <s v="- 15/12/2023"/>
    <s v="-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Notificar a la instancia o autoridad competente para que se tomen las medidas pertinentes._x000a__x000a__x000a__x000a__x000a__x000a_- Actualizar el mapa de riesgos Gestión de Servicios Administrativos y Tecnológicos"/>
    <s v="- Subdirector(a) de Servicios Administrativos y Oficina de Tecnologías de la Información y las Comunicaciones_x000a_- Subdirector de Gestión documental_x000a_- Subdirector de Gestión documental_x000a_- Subdirector(a) de Servicios Administrativos_x000a__x000a__x000a__x000a__x000a__x000a_- Subdirector(a) de Servicios Administrativos y Oficina de Tecnologías de la Información y las Comunicaciones"/>
    <s v="-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_x000a_- Correo electrónico informando el acto de corrupción_x000a_- Memorando informando el acto de corrupción_x000a_- Oficio informando el acto de corrupción_x000a__x000a__x000a__x000a__x000a__x000a_- Mapa de riesgo  Gestión de Servicios Administrativos y Tecnológicos, actualizado."/>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_x000a_Se definieron las perspectivas para los efectos ya identificados y se calificaron_x000a_Se eliminó un efecto operativo y se incluyó uno de información_x000a__x000a_Análisis antes de controles: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2-12-14T00:00:00"/>
    <s v="Identificación del riesgo_x000a__x000a__x000a_Análisis después de controles_x000a_Tratamiento del riesgo"/>
    <s v="Se asocia el riesgo al nuevo Mapa de procesos de la Secretaría General._x000a_Se realizó ajuste en las causas internas, externas según el análisis DOFA de nuevo proceso Gestión de Servicios Administrativos._x000a_Se incluyo la acción de tratamiento para la vigencia 2023. "/>
    <d v="2023-05-17T00:00:00"/>
    <s v="Establecimiento de controles"/>
    <s v="Se actualizó en los controles No 1 Preventivo) y No 2 (detectivo) el nombre del cargo que autoriza al responsable de la ejecución de cada control, remplazando al el jefe de la dependencia por Subdirector (a) de Gestión Documental; en los controles correctivos No 1, 2,3, se modificó el cargo responsable de ejecutar cada control y adicionalmente en el control correctivo No 1 se actualizó el cargo que autoriza al responsable de ejecutar el control."/>
    <s v=""/>
    <s v="_x000a__x000a__x000a__x000a_"/>
    <s v=""/>
    <s v=""/>
    <s v="_x000a__x000a__x000a__x000a_"/>
    <s v=""/>
    <s v=""/>
    <s v="_x000a__x000a__x000a__x000a_"/>
    <s v=""/>
    <s v=""/>
    <s v="_x000a__x000a__x000a__x000a_"/>
    <s v=""/>
    <s v=""/>
    <s v="_x000a__x000a__x000a__x000a_"/>
    <s v=""/>
    <s v=""/>
    <s v="_x000a__x000a__x000a__x000a_"/>
    <s v=""/>
    <n v="18"/>
  </r>
  <r>
    <s v="Gestión del Talento Humano"/>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Realizar la vinculación del talento humano de la Secretaría General de la Alcaldía Mayor de Bogotá, D.C., de miembros del Gabinete Distrital y Jefes de Oficina de Control Interno de las entidades del Distrito."/>
    <n v="154"/>
    <s v="FI-C023"/>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x v="0"/>
    <s v="Fraude interno"/>
    <x v="6"/>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 No aplica_x000a__x000a__x000a__x000a_"/>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_x000a_- 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_x000a_- 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_x000a_- 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_x000a_- 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1167999999999999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_x000a__x000a_- Expedir la certificación de cumplimiento de requisitos mínimos con base en la información contenida en los soportes (certificaciones académicas o laborales) aportados por el aspirante en su hoja de vida o historia laboral."/>
    <s v="- Profesional Especializado o Profesional Universitario de la Dirección de Talento Humano autorizado por el(la) Director(a) de Talento Humano._x000a__x000a_- Director(a) Técnico(a) de Talento Humano"/>
    <s v="- PA230-032"/>
    <s v="- 559_x000a__x000a_- 560"/>
    <s v="- 15/02/2023_x000a__x000a_- 15/02/2023"/>
    <s v="- 31/12/2023_x000a__x000a_- 31/12/2023"/>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mapa de riesgos Gestión del Talento Humano"/>
    <s v="- Director(a) de Talento Humano_x000a_- Director/a Técnico/a de Talento Humano y Profesional Especializado o Profesional Universitario de Talento Humano._x000a__x000a__x000a__x000a__x000a__x000a__x000a__x000a_- Director(a)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Mapa de riesgo  Gestión del Talento Humano,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1-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1. "/>
    <d v="2021-12-13T00:00:00"/>
    <s v="Identificación del riesgo_x000a_Análisis antes de controles_x000a_Análisis de controles_x000a_Análisis después de controles_x000a_Tratamiento del riesgo"/>
    <s v="Se actualizó el contexto de la gestión del proceso._x000a_Se ajustó la identificación del riesgo. _x000a_Se ajustó la redacción y evaluación de los controles según los criterios definidos._x000a_Se incluyeron los controles correctivos._x000a_Se ajustaron las acciones de contingencia.  _x000a_Se definieron las acciones de tratamiento."/>
    <d v="2022-12-16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realizó el cambio del nombre del proceso en el control correctivo pasando de Gestión Estratégica de Talento Humano a Gestión del Talento Humano en el marco del nuevo Mapa de procesos de la Secretaría General de la Alcaldía Mayor de Bogotá, D.C._x000a_Se definieron acciones de tratamiento para la vigencia  2023 "/>
    <s v=""/>
    <s v="_x000a__x000a__x000a__x000a_"/>
    <s v=""/>
    <s v=""/>
    <s v="_x000a__x000a__x000a__x000a_"/>
    <s v=""/>
    <n v="4"/>
  </r>
  <r>
    <s v="Gestión del Talento Humano"/>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Preparar y liquidar la nómina, aportes a seguridad social y parafiscales."/>
    <n v="155"/>
    <s v="FI-C024"/>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x v="0"/>
    <s v="Fraude interno"/>
    <x v="6"/>
    <s v="- Conflicto de intereses._x000a_- Desconocimiento de los principios y valores institucionales._x000a_- Amiguismo._x000a_- Abuso de los privilegios de acceso a la información para la liquidación de nómina por la solicitud y/o aceptación de dádivas_x000a_- Personal no calificado para el desempeño de las funciones del cargo.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_x000a_._x000a_- 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_x000a_- 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_x000a_- 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_x000a_- 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_x000a_- 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 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trimestralmente la reprogramación del Plan Anual de Caja con el propósito de proyectar los recursos requeridos para el pago de las nóminas de los(as) servidores(as) de la Entidad."/>
    <s v="- Profesional Especializado o Profesional Universitario de Talento Humano"/>
    <s v="- PA230-033"/>
    <s v="- 561"/>
    <s v="- 15/02/2023"/>
    <s v="- 31/12/2023"/>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r el requerimiento  al/a la servidor/a  sobre la devolución del dinero adicional reconocido en los pagos de nómina  y las demás acciones a que haya lugar para efectiva la recuperación del dinero._x000a__x000a__x000a__x000a__x000a__x000a_- Actualizar el mapa de riesgos Gestión del Talento Humano"/>
    <s v="- Director(a) de Talento Humano_x000a_- Director/a Técnico/a de Talento Humano o quien se designe por competencia._x000a_- Director/a Técnico/a y Profesional Especializado o Profesional Universitario de Talento Humano._x000a_- Director/a Técnico/a de Talento Humano_x000a__x000a__x000a__x000a__x000a__x000a_- Director(a)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Mapa de riesgo  Gestión del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d v="2021-12-13T00:00:00"/>
    <s v="Identificación del riesgo_x000a_Análisis antes de controles_x000a_Análisis de controles_x000a_Análisis después de controles_x000a_Tratamiento del riesgo"/>
    <s v="_x000a_Se actualizó el contexto de la gestión del proceso._x000a_Se ajustó la identificación del riesgo. _x000a_Se ajustó la redacción y evaluación de los controles según los criterios definidos._x000a_Se realizó la eliminación de actividades de control preventivo que no se ejecutan desde el procedimiento Gestión de Nómina y se incluyó control detectivo propio del proceso. _x000a_Se eliminó control detectivo de auditoría. _x000a_Se incluyeron los controles correctivos._x000a_Se ajustaron las acciones de contingencia.  _x000a_Se definieron las acciones de tratamiento._x000a_"/>
    <d v="2022-12-14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realizó el cambio del nombre del proceso en el control correctivo pasando de Gestión Estratégica de Talento Humano a Gestión del Talento Humano en el marco del nuevo Mapa de procesos de la Secretaría General de la Alcaldía Mayor de Bogotá, D.C._x000a_Se definió definieron acciones de tratamiento para la vigencia  2023 "/>
    <d v="2022-12-16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realizó el cambio del nombre del proceso en el control correctivo pasando de Gestión Estratégica de Talento Humano a Gestión del Talento Humano en el marco del nuevo Mapa de procesos de la Secretaría General de la Alcaldía Mayor de Bogotá, D.C._x000a_Se definió acción de tratamiento para la vigencia  2023 "/>
    <s v=""/>
    <s v="_x000a__x000a__x000a__x000a_"/>
    <s v=""/>
    <n v="2"/>
  </r>
  <r>
    <s v="Gestión del Talento Humano"/>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n v="156"/>
    <s v="FI-C025"/>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x v="0"/>
    <s v="Fraude interno"/>
    <x v="6"/>
    <s v="- Deficiencias en la administración (custodio, uso y manejo) de los elementos dispuestos para la atención de emergencias en las distintas sedes de la entidad._x000a_- Amiguismo._x000a_- Desconocimiento de los principios y valores institucionales._x000a__x000a__x000a__x000a__x000a__x000a__x000a_"/>
    <s v="- Presiones o motivaciones individuales, sociales o colectivas, que inciten a realizar conductas contrarias al deber ser._x000a__x000a__x000a__x000a__x000a__x000a__x000a__x000a__x000a_"/>
    <s v="- Pérdida de credibilidad hacia la entidad de parte de los/as servidores/as, colaboradores/as y ciudadanos/as._x000a_- Detrimento patrimonial_x000a_- Investigaciones disciplinarias._x000a_- Generación de reprocesos y desgaste administrativo.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32000-PR-372 -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4232000-FT-1281 Entrega e inspección de elementos de botiquín que contiene la lista de productos que conforman un botiquín, de acuerdo con la normatividad aplicable. En caso de evidenciar observaciones, desviaciones o diferencias, el Profesional Universitario de Talento Humano registra la novedad en el formato 4232000-FT-1281 Entrega e inspección de elementos de botiquín y gestiona la completitud de los elementos que conforman el botiquín, para hacer la posterior entrega de estos. De lo contrario, se registra la conformidad de la entrega del botiquín en el formato 4232000-FT-1281 Entrega e inspección de elementos de botiquín que contiene la lista de productos que conforman un botiquín, de acuerdo con la normatividad aplicable, firmado tanto por el Profesional Universitario o Técnico Operativo de Talento Humano que ejerce la entrega y por el responsable de la custodia del botiquín en la sede._x000a_- 2 El procedimiento 4232000-PR-372 - Gestión de Peligros, Riesgos y Amenazas indica que el Profesional Universitario o el Técnico Operativo de Talento Humano, autorizado(a) por Director(a) Técnico(a) de Talento Humano, cuatrimestralmente, verifica la completitud e idoneidad de los productos contenidos en los botiquines ubicados en las diferentes sedes de la entidad. La(s) fuente(s) de información utilizadas son la normatividad vigente aplicable a los botiquines, el formato 4232000-FT-1281 Entrega e inspección de elementos de botiquín correspondiente al botiquín a verificar y el formato 4232000-FT-1282 Control del uso de elementos de botiquín diligenciado por el(la) responsable del botiquín. En caso de evidenciar observaciones, desviaciones o diferencias, el Profesional Universitario de Talento Humano registra la novedad identificada en el formato 4232000-FT-1281 Entrega e inspección de elementos de botiquín y posteriormente realiza el reporte de la novedad a través de 2211600-FT-011 Memorando, al líder de la sede en la que se identificó novedad y/o desviación en el(los) botiquín(es). De lo contrario, queda como evidencia el registro de la conformidad del contenido de los botiquines en el formato 4232000-FT-1281 Entrega e inspección de elementos de botiquín._x000a_- 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8799999999999991E-2"/>
    <s v="Mayor (4)"/>
    <n v="0.8"/>
    <s v="Alto"/>
    <s v="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
    <s v="Reducir"/>
    <s v="- Definir cronograma 2023 para la realización de la  verificación de la completitud e idoneidad de los productos contenidos en los botiquines de las sedes de la Secretaría General de la Alcaldía Mayor de Bogotá, D.C."/>
    <s v="- Profesional Universitario de Talento Humano autorizado por el(la) Director(a) Técnico(a) de Talento Humano"/>
    <s v="- PA230-034"/>
    <s v="- 562"/>
    <s v="- 15/02/2023"/>
    <s v="- 28/02/2023"/>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mapa de riesgos Gestión del Talento Humano"/>
    <s v="- Director(a) de Talento Humano_x000a_- Profesional Universitario de Talento Humano. _x000a_- Director(a) Técnico(a) y Profesional Universitario de Talento Humano._x000a__x000a__x000a__x000a__x000a__x000a__x000a_- Director(a)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Mapa de riesgo  Gestión del Talento Humano, actualizado."/>
    <d v="2021-12-17T00:00:00"/>
    <s v="Identificación del riesgo_x000a_Análisis antes de controles_x000a_Análisis de controles_x000a_Análisis después de controles_x000a_Tratamiento del riesgo"/>
    <s v="Creación del riesgo."/>
    <d v="2022-02-08T00:00:00"/>
    <s v="_x000a__x000a__x000a__x000a_Tratamiento del riesgo"/>
    <s v="Se modificó la fecha de finalización de la acción de tratamiento &quot;Alinear actividades y puntos de control del procedimiento   4232000-PR-372 - Gestión de Peligros, Riesgos y Amenazas  con los controles preventivos y detectivos definidos en el mapa de riesgo del proceso de Gestión de Seguridad y Salud en el Trabajo&quot; pasando del 01-08-2022 al 30-06-2022, unificándola con las fechas definidas para esta misma acción en las fichas de riesgos No 1, 2 y 3.  "/>
    <d v="2022-12-16T00:00:00"/>
    <s v="Identificación del riesgo_x000a_Análisis antes de controles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modificó la calificación de la probabilidad de ocurrencia del riesgo pasando de la calificación por  factibilidad a la calificación por frecuencia y se ajustó la explicación de la  valoración obtenida antes de controles. _x000a_Se realizó el cambio del nombre del proceso en el control correctivo pasando de Gestión Estratégica de Talento Humano a Gestión del Talento Humano en el marco del nuevo Mapa de procesos de la Secretaría General de la Alcaldía Mayor de Bogotá, D.C._x000a_Se definieron acciones de tratamiento para la vigencia  2023. "/>
    <d v="2023-04-19T00:00:00"/>
    <s v="_x000a__x000a__x000a__x000a_Establecimiento de controles_x000a_Evaluación de controles_x000a__x000a__x000a__x000a_"/>
    <s v="Se actualizaron todos los controles_x000a_A todos los controles se les modificó el estado &quot;sin documentar&quot; por &quot;documentado&quot;"/>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n v="16"/>
  </r>
  <r>
    <s v="Gestión Financiera"/>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Desarrollar adecuada y oportunamente el trámite financiero para cumplir con las obligaciones que afectan el presupuesto de la entidad y que se originan en desarrollo de las actividades propias de la Secretaría General"/>
    <n v="169"/>
    <s v="EYADP-C011"/>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x v="0"/>
    <s v="Ejecución y administración de procesos"/>
    <x v="7"/>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Contratación_x000a_- Procesos de control en el Sistema de Gestión de Calidad_x000a__x000a_"/>
    <s v="Sin asociación"/>
    <s v="- No aplica_x000a__x000a__x000a__x000a_"/>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_x000a_- 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_x000a_- 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s v="- Documentado_x000a_- Documentado_x000a_- Documentado_x000a_- Documentado"/>
    <s v="- Continua_x000a_- Continua_x000a_- Continua_x000a_- Continua"/>
    <s v="- Con registro_x000a_- Con registro_x000a_- Con registro_x000a_- Con registro"/>
    <s v="- Preventivo_x000a_- Preventivo_x000a_- Detectivo_x000a_- Detectivo"/>
    <s v="25%_x000a_25%_x000a_15%_x000a_15%"/>
    <s v="- Manual_x000a_- Manual_x000a_- Manual_x000a_- Manual"/>
    <s v="15%_x000a_15%_x000a_15%_x000a_15%"/>
    <s v="40%_x000a_40%_x000a_30%_x000a_30%"/>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_x000a_- 4 El mapa de riesgos del proceso de Gestión Financiera indica que el equipo operativo del proceso de Gestión Financiera, autorizado(a) por subdirector financiero, cada vez que se identifique la materialización del riesgo Realizar el registro contable de los reintegros."/>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9E-2"/>
    <s v="Catastrófico (5)"/>
    <n v="1"/>
    <s v="Extremo"/>
    <s v="El proceso estima que el riesgo continúa en zona extrem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Realizar un análisis de la ejecución del trámite relacionado con  la gestión de pagos, con el propósito de  encontrar duplicidades con la gestión contable y así poder optimizar su ejecución"/>
    <s v="- Subdirector Financiero"/>
    <s v="- PA230-013"/>
    <s v="- 533"/>
    <s v="- 1/03/2023"/>
    <s v="- 30/04/2023"/>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Gestión Financiera"/>
    <s v="- Subdirector(a) Financiero(a)_x000a_- Subdirector Financiero_x000a_- Subdirector Financiero_x000a_- Subdirector Financiero_x000a_- Profesional de la Subdirección Financiera_x000a__x000a__x000a__x000a__x000a_- Subdirector(a) Financiero(a)"/>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d v="2021-07-15T00:00:00"/>
    <s v="_x000a__x000a__x000a__x000a_Tratamiento del riesgo"/>
    <s v="Se reprogramaron las actividades asociadas a la acción preventiva #30"/>
    <d v="2021-09-10T00:00:00"/>
    <s v="_x000a__x000a__x000a_Análisis después de controles_x000a_Tratamiento del riesgo"/>
    <s v="Se reprogramaron las actividades asociadas a la acción preventiva #30_x000a_Se ajustaron todas las actividades de control de acuerdo con la modificación realizada en el  procedimiento   2211400-PR-333 Gestión de pagos versión 06"/>
    <d v="2021-12-02T00:00:00"/>
    <s v="Identificación del riesgo_x000a_Análisis antes de controles_x000a_Análisis de controles_x000a_Análisis después de controles_x000a_Tratamiento del riesgo"/>
    <s v="_x000a_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Tratamiento del riesgo"/>
    <s v="Se ajusta el objetivo, el alcance del proceso y se establece una acción de tratamiento"/>
    <d v="2023-06-26T00:00:00"/>
    <s v="Establecimiento de controles_x000a__x000a_Evaluación de controles_x000a__x000a_Tratamiento del riesgo"/>
    <s v="En los controles 3 y 4 se determina únicamente el énfasis detectivo, por tanto, se eliminan donde figuran como preventivos. Se ajusta nuevamente el consecutivo de los controles._x000a__x000a_Se valora nuevamente el riesgo quedando en zona extrema ante la aplicación de los controles._x000a__x000a_La opción de reducir el riesgo continúa."/>
    <s v=""/>
    <s v="_x000a__x000a__x000a__x000a_"/>
    <s v=""/>
    <s v=""/>
    <s v="_x000a__x000a__x000a__x000a_"/>
    <s v=""/>
    <s v=""/>
    <s v="_x000a__x000a__x000a__x000a_"/>
    <s v=""/>
    <n v="6"/>
  </r>
  <r>
    <s v="Gestión Financiera"/>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Registrar la gestión contable"/>
    <n v="170"/>
    <s v="EYADP-C012"/>
    <s v="Posibilidad de afectación reputacional por  hallazgos y sanciones impuestas por órganos de control, debido a uso indebido de información privilegiada para el inadecuado registro de los hechos económicos, con el fin de obtener beneficios propios o de terceros  "/>
    <x v="0"/>
    <s v="Ejecución y administración de procesos"/>
    <x v="7"/>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Gestión de Recursos Físicos_x000a_- Gestión Estratégica de Talento Humano_x000a_- Contratación_x000a_"/>
    <s v="Sin asociación"/>
    <s v="- No aplica_x000a__x000a__x000a__x000a_"/>
    <s v="Muy baja (1)"/>
    <n v="0.2"/>
    <s v="Moderado (3)"/>
    <s v="Menor (2)"/>
    <s v="Mayor (4)"/>
    <s v="Moderado (3)"/>
    <s v="Menor (2)"/>
    <s v="Menor (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_x000a_- 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_x000a_- 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s v="- Documentado_x000a_- Documentado_x000a_- Documentado_x000a_- Documentado"/>
    <s v="- Continua_x000a_- Continua_x000a_- Continua_x000a_- Continua"/>
    <s v="- Con registro_x000a_- Con registro_x000a_- Con registro_x000a_- Con registro"/>
    <s v="- Preventivo_x000a_- Detectivo_x000a_- Preventivo_x000a_- Detectivo"/>
    <s v="25%_x000a_15%_x000a_25%_x000a_15%"/>
    <s v="- Manual_x000a_- Manual_x000a_- Manual_x000a_- Manual"/>
    <s v="15%_x000a_15%_x000a_15%_x000a_15%"/>
    <s v="40%_x000a_30%_x000a_40%_x000a_30%"/>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5279999999999992E-2"/>
    <s v="Catastrófico (5)"/>
    <n v="1"/>
    <s v="Extremo"/>
    <s v="El proceso estima que el riesgo continúa en zona extrem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Realizar un análisis de la ejecución del trámite relacionado con  la gestión de pagos, con el propósito de  encontrar duplicidades con la gestión de pagos y así poder optimizar su ejecución"/>
    <s v="- Subdirector Financiero"/>
    <s v="- PA230-014"/>
    <s v="- 534"/>
    <s v="- 1/03/2023"/>
    <s v="- 30/04/2023"/>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Gestión Financiera"/>
    <s v="- Subdirector(a) Financiero(a)_x000a_- Profesional de la Subdirección Financiera_x000a_- Profesional de la Subdirección Financiera_x000a__x000a__x000a__x000a__x000a__x000a__x000a_- Subdirector(a) Financiero(a)"/>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d v="2021-07-15T00:00:00"/>
    <s v="_x000a__x000a__x000a__x000a_Tratamiento del riesgo"/>
    <s v=" Se reprogramaron las actividades asociadas a la acción preventiva #31"/>
    <d v="2021-09-10T00:00:00"/>
    <s v="_x000a__x000a__x000a_Análisis después de controles_x000a_Tratamiento del riesgo"/>
    <s v="Se reprogramaron las actividades asociadas a la acción preventiva #31_x000a_Se ajustaron todas las actividades de control de acuerdo con la modificación realizada en el  procedimiento  Gestión Contable 2211400-PR-025   con versión 16"/>
    <d v="2021-12-02T00:00:00"/>
    <s v="Identificación del riesgo_x000a_Análisis antes de controles_x000a_Análisis de controles_x000a_Análisis después de controles_x000a_Tratamiento del riesgo"/>
    <s v="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Tratamiento del riesgo"/>
    <s v="Se ajusta el objetivo y el alcance del proceso y se establece una acción de tratamiento"/>
    <d v="2023-06-26T00:00:00"/>
    <s v="Establecimiento de controles_x000a__x000a_Evaluación de controles_x000a__x000a_Tratamiento del riesgo"/>
    <s v="En los controles 2 y 3 se determina únicamente el énfasis detectivo, por tanto, se eliminan donde figuran como preventivos. Se ajusta nuevamente el consecutivo de los controles._x000a__x000a_Se valora nuevamente el riesgo quedando en zona extrema ante la aplicación de los controles._x000a__x000a_La opción de reducir el riesgo continúa"/>
    <s v=""/>
    <s v="_x000a__x000a__x000a__x000a_"/>
    <s v=""/>
    <s v=""/>
    <s v="_x000a__x000a__x000a__x000a_"/>
    <s v=""/>
    <n v="4"/>
  </r>
  <r>
    <s v="Gestión Jurídica"/>
    <s v="Asesorar y representar jurídicamente a la Secretaria General de la Alcaldía Mayor Bogotá D.C. mediante el análisis, trámite, defensa y solución de asuntos de carácter jurídico con el fin de solucionar los asuntos de carácter jurídico que surjan en el desarrollo de las funciones."/>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
    <s v="Jefe de Oficina Jurídica"/>
    <s v="Apoyo"/>
    <s v="Gestionar la defensa judicial y extrajudicial de la Secretaría General"/>
    <n v="175"/>
    <s v="FI-C026"/>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x v="0"/>
    <s v="Fraude interno"/>
    <x v="8"/>
    <s v="- Disposición y consulta de la normatividad, falta un normograma integral con  la totalidad y clasificación de las normas _x000a_- Confusión entre normas y directrices a nivel institucional como Secretaría General y directrices a nivel Distrital_x000a_- Posible configuración de Conflicto de Interés entre el apoderado de la Secretaría General y los demandantes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Leve (1)"/>
    <s v="Leve (1)"/>
    <s v="Leve (1)"/>
    <s v="Leve (1)"/>
    <s v="Leve (1)"/>
    <s v="Moderado (3)"/>
    <n v="0.6"/>
    <s v="Moderado"/>
    <s v="La probabilidad de riesgo se ubica en zona Muy baja, teniendo en cuenta que el riesgo no se materializó durante los últimos 4 años. El impacto es moderado de acuerdo al resultado obtenido de diligenciar la encuesta."/>
    <s v="- 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_x000a_- 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_x000a_- 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_x000a_- 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_x000a_.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0239999999999996E-2"/>
    <s v="Moderado (3)"/>
    <n v="0.6"/>
    <s v="Moderado"/>
    <s v="El resultado de la probabilidad es Muy baja, dado que el riesgo no se ha materializado y se tienen 4 controles preventivos. Es impacto es leve ya que se dispone de 3 controles correctivos para disminuir la calificación."/>
    <s v="Reducir"/>
    <s v="- 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_x000a_- Realizar durante el Comité de Conciliación el estudio, evaluación y análisis de las conciliaciones, procesos y laudos arbitrales que fueron de conocimiento de dicho Comité."/>
    <s v="- Jefe de Oficina Jurídica_x000a__x000a_- Comité de Conciliación"/>
    <s v="- PA230-009"/>
    <s v="- 528_x000a__x000a_- 529"/>
    <s v="- 1/03/2023_x000a__x000a_- 15/02/2023"/>
    <s v="- 28/04/2023_x000a__x000a_- 31/12/2023"/>
    <s v="-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Estudia, evalúa y analiza el caso, realiza recomendaciones para prevenir la recurrencia de la causa que originó el proceso o la sentencia lo cual se consigna en el acta de Comité de Conciliación_x000a__x000a__x000a__x000a__x000a__x000a__x000a_- Actualizar el mapa de riesgos Gestión Jurídica"/>
    <s v="- Jefe de Oficina Jurídica_x000a_- Comité de Conciliación_x000a_- Comité de Conciliación_x000a__x000a__x000a__x000a__x000a__x000a__x000a_- Jefe de Oficina Jurídica"/>
    <s v="-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Acta de Comité de Conciliación_x000a_- Acta de Comité de Conciliación_x000a__x000a__x000a__x000a__x000a__x000a__x000a_- Mapa de riesgo  Gestión Jurídica, actualizado."/>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d v="2021-08-11T00:00:00"/>
    <s v="_x000a__x000a_Análisis de controles_x000a__x000a_"/>
    <s v="Se realizó la actualización de los controles detectivos y preventivos"/>
    <d v="2021-12-14T00:00:00"/>
    <s v="Identificación del riesgo_x000a_Análisis antes de controles_x000a_Análisis de controles_x000a_Análisis después de controles_x000a_Tratamiento del riesgo"/>
    <s v="Se actualizó el contexto del proceso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d v="2022-03-25T00:00:00"/>
    <s v="Identificación del riesgo_x000a__x000a__x000a__x000a_"/>
    <s v="Se ajustó la identificación del riesgo, según los parámetros de redacción._x000a_Se complementó y validó el análisis de causas, así como las consecuencias que se pueden ocasionar con la materialización del riesgo "/>
    <d v="2022-12-02T00:00:00"/>
    <s v="Identificación del riesgo_x000a__x000a_Análisis de controles_x000a__x000a_Tratamiento del riesgo"/>
    <s v="Se ajusta la actividad clave asociada al riesgo_x000a_Se ajustaron los controles de conformidad con la nueva versión del procedimiento PR-355 &quot;Gestión Jurídica para la Defensa de los Intereses de la Secretaría General&quot;_x000a_Se ajustó el plan de contingencia para el riesgo identificado_x000a_Se definió la acción de tratamiento a 2023"/>
    <d v="2023-04-26T00:00:00"/>
    <s v="Establecimiento de controles_x000a_Evaluación de controles"/>
    <s v="Establecimiento de controles: Una vez analizado el control de tipo preventivo: “ 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Preventivo Implementación: Manual “, se evidencia que el control es de tipo detectivo, por lo cual se ajustó este atributo en el control del riesgo."/>
    <n v="0"/>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Administrar canales de relacionamiento con la ciudadanía"/>
    <n v="179"/>
    <s v="FI-C027"/>
    <s v="Posibilidad de afectación reputacional por pérdida de credibilidad y confianza en la Secretaría General, debido a realización de cobros indebidos durante la prestación del servicio en el canal presencial de la Red CADE dispuesto para el servicio a la ciudadanía"/>
    <x v="0"/>
    <s v="Fraude interno"/>
    <x v="9"/>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la ejecución de las políticas, programas y proyecto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control en el Sistema de Gestión de Calidad_x000a__x000a__x000a__x000a_"/>
    <s v="Sin asociación"/>
    <s v="- No aplica_x000a__x000a__x000a__x000a_"/>
    <s v="Baja (2)"/>
    <n v="0.4"/>
    <s v="Menor (2)"/>
    <s v="Moderado (3)"/>
    <s v="Menor (2)"/>
    <s v="Menor (2)"/>
    <s v="Menor (2)"/>
    <s v="Moderado (3)"/>
    <s v="Mayor (4)"/>
    <n v="0.8"/>
    <s v="Alto"/>
    <s v="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
    <s v="- 1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_x000a_- 2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_x000a_- 3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1759999999999998"/>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el Sistema Distrital de Servicio a la Ciudadanía sobre los valores de integridad y el Código Disciplinario Único."/>
    <s v="- Gestores de transparencia e integridad de la Dirección del Sistema Distrital de Servicio a la Ciudadana"/>
    <s v="- PA230-010"/>
    <s v="- 530"/>
    <s v="- 1/03/2023"/>
    <s v="- 31/12/2023"/>
    <s v="-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mapa de riesgos Gobierno Abierto y Relacionamiento con la Ciudadanía"/>
    <s v="- Subsecretario(a) de Servicio a la Ciudadanía y Alto(a) Consejero(a) Distrital de Tecnologías de la Información y las Comunicaciones_x000a_- Director (a) del Sistema Distrital de Servicio a la Ciudadanía_x000a__x000a__x000a__x000a__x000a__x000a__x000a__x000a_- Subsecretario(a) de Servicio a la Ciudadanía y Alto(a) Consejero(a) Distrital de Tecnologías de la Información y las Comunicaciones"/>
    <s v="-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Mapa de riesgo  Gobierno Abierto y Relacionamiento con la Ciudadanía, actualizado."/>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d v="2021-07-27T00:00:00"/>
    <s v="_x000a__x000a_Análisis de controles_x000a__x000a_Tratamiento del riesgo"/>
    <s v="Se ajustan los controles detectivos y preventivos en coherencia con la actualización del procedimiento Administración del Modelo Multicanal de Servicio a la Ciudadanía (2213300-PR-036) versión 14._x000a_Se ajusta la fecha de inicio de la Acción Preventiva # 31, de acuerdo con la información registrada en los aplicativos SIG y CHIE."/>
    <d v="2021-09-16T00:00:00"/>
    <s v="_x000a__x000a_Análisis de controles_x000a__x000a_"/>
    <s v="Se ajustan los controles detectivos y preventivos en coherencia con la actualización del procedimiento Administración del Modelo Multicanal de Servicio a la Ciudadanía (2213300-PR-036) versión 15."/>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_x000a_Se define acción de contingencia."/>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detectivos y preventivos, acorde con la actualización del procedimiento Administración del Modelo Multicanal de Relacionamiento con la Ciudadanía (2213300-PR-036)  Versión 16._x000a_Se ajustan los controles correctivos acorde con el nombre del nuevo proceso._x000a_Se define acción de tratamiento para fortalecer la gestión del riesgo._x000a_Se ajustan las acciones de contingencia acorde con el nombre del nuevo proceso."/>
    <s v=""/>
    <s v="_x000a__x000a__x000a__x000a_"/>
    <s v=""/>
    <s v=""/>
    <s v="_x000a__x000a__x000a__x000a_"/>
    <s v=""/>
    <n v="4"/>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Medir y analizar la calidad en la prestación del servicio en los canales de relacionamiento con la Ciudadanía de la administración distrital"/>
    <n v="180"/>
    <s v="UPYP-C002"/>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x v="0"/>
    <s v="Usuarios, productos y prácticas"/>
    <x v="9"/>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Sin asociación"/>
    <s v="- No aplica_x000a__x000a__x000a__x000a_"/>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_x000a_- 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_x000a_- 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DCS sobre los valores de integridad, con relación al servicio a la ciudadanía."/>
    <s v="- Gestor de integridad de la Dirección Distrital de Calidad del Servicio"/>
    <s v="- PA230-012"/>
    <s v="- 532"/>
    <s v="- 1/03/2023"/>
    <s v="- 31/10/2023"/>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mapa de riesgos Gobierno Abierto y Relacionamiento con la Ciudadanía"/>
    <s v="- Subsecretario(a) de Servicio a la Ciudadanía y Alto(a) Consejero(a) Distrital de Tecnologías de la Información y las Comunicaciones_x000a_- Director Distrital de Calidad del Servicio_x000a_- Director Distrital de Calidad del Servicio_x000a__x000a__x000a__x000a__x000a__x000a__x000a_- Subsecretario(a) de Servicio a la Ciudadanía y Alto(a) Consejero(a) Distrital de Tecnologías de la Información y las Comunicaciones"/>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Mapa de riesgo  Gobierno Abierto y Relacionamiento con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define acción de tratamiento para fortalecer la gestión del riesgo._x000a_Se ajustan las acciones de contingencia acorde con el nombre del nuevo proceso._x000a_"/>
    <d v="2023-04-21T00:00:00"/>
    <s v="_x000a__x000a__x000a__x000a_Establecimiento de controles_x000a__x000a__x000a__x000a_"/>
    <s v="Se ajustaron los controles detectivos y preventivos, acorde con la actualización del procedimiento Seguimiento y medición del servicio a la Ciudadanía (4221000-PR-044) Versión 15"/>
    <s v=""/>
    <s v="_x000a__x000a__x000a__x000a_"/>
    <s v=""/>
    <s v=""/>
    <s v="_x000a__x000a__x000a__x000a_"/>
    <s v=""/>
    <n v="4"/>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Gestionar asesorías y formular e implementar proyectos en materia de transformación digital"/>
    <n v="181"/>
    <s v="FI-C028"/>
    <s v="Posibilidad de afectación económica (o presupuestal) por sanción de un ente de control o ente regulador, debido a decisiones ajustadas a intereses propios o de terceros en la ejecución de Proyectos en materia TIC y Transformación digital, para obtener dádivas o beneficios"/>
    <x v="0"/>
    <s v="Fraude interno"/>
    <x v="10"/>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Ningún otro proceso en el Sistema de Gestión de Calidad_x000a__x000a__x000a__x000a_"/>
    <s v="Sin asociación"/>
    <s v="- No aplica_x000a__x000a__x000a__x000a_"/>
    <s v="Muy baja (1)"/>
    <n v="0.2"/>
    <s v=""/>
    <s v=""/>
    <s v=""/>
    <s v=""/>
    <s v=""/>
    <s v=""/>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2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3 El procedimiento 1210200-PR-306 &quot;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quot;Informe parcial/final del proyecto&quot; y el correo electrónico_x000a_Queda como evidencia Informe parcial/Final del proyecto 4130000-FT-1159 Correo electrónico/solicitud aprobación del informe, Correo electrónico/ajustes informe parcial o final del proyect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04E-2"/>
    <s v="Catastrófico (5)"/>
    <n v="1"/>
    <s v="Extremo"/>
    <s v="Se tienen dos actividades que actúan como puntos de control para prevención y detección del riesgo sin embargo, la zona con y sin controles permanece constante, ubicándose en zona extrema (1.5)"/>
    <s v="Reducir"/>
    <s v="- Sensibilizar cuatrimestralmente al equipo de la Alta Consejería Distrital de TIC sobre los valores de integridad."/>
    <s v="- Profesionales responsables de riesgos de la ACDTIC y Gestor de integridad"/>
    <s v="- PA230-015"/>
    <s v="- 535"/>
    <s v="- 1/04/2023"/>
    <s v="- 31/12/2023"/>
    <s v="-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aliza informe del hecho identificado y remite mediante memorando a las oficinas competentes_x000a__x000a__x000a__x000a__x000a__x000a__x000a_- Actualizar el mapa de riesgos Gobierno Abierto y Relacionamiento con la Ciudadanía"/>
    <s v="- Subsecretario(a) de Servicio a la Ciudadanía y Alto(a) Consejero(a) Distrital de Tecnologías de la Información y las Comunicaciones_x000a_- Jefe Oficina de la Alta Consejería Distrital de TIC_x000a_- Jefe Oficina de la Alta Consejería Distrital de TIC_x000a__x000a__x000a__x000a__x000a__x000a__x000a_- Subsecretario(a) de Servicio a la Ciudadanía y Alto(a) Consejero(a) Distrital de Tecnologías de la Información y las Comunicaciones"/>
    <s v="-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Memorando e informe_x000a__x000a__x000a__x000a__x000a__x000a__x000a_- Mapa de riesgo  Gobierno Abierto y Relacionamiento con la Ciudadanía,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
    <d v="2020-03-06T00:00:00"/>
    <s v="Identificación del riesgo_x000a__x000a__x000a__x000a_"/>
    <s v="- Se incluye el proyecto de inversión 1111 “Fortalecimiento de la economía, el gobierno y la ciudad digital de Bogotá D.C. “_x000a_- Se definen las perspectivas para los efectos ya identificados._x000a_- Valoración de la Probabilidad: Se incluyen las evidencias faltantes de la vigencia 2016-2019 y las evidencias de la vigencia 2020."/>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d v="2021-02-22T00:00:00"/>
    <s v="Identificación del riesgo_x000a__x000a_Análisis de controles_x000a__x000a_"/>
    <s v="Se modificó el nombre del riesgo conforme a la nueva forma de operar del proceso._x000a_Se ajustaron las causas del riesgo conforme al nuevo análisis efectuado a los antecedentes y comportamiento del riesgo._x000a_Se ajusta la explicación del riesgo de acuerdo a la nueva realidad del proceso._x000a_Se ajustó al nuevo proyecto de inversión 7872, teniendo en cuenta que el riesgo está directamente asociado al proyecto de inversión._x000a_Se ajustaron las actividades de control conforme a la actualización del procedimiento."/>
    <d v="2021-05-19T00:00:00"/>
    <s v="_x000a__x000a_Análisis de controles_x000a__x000a_"/>
    <s v="Se realizan ajustes menores a las actividades de control preventivas (PC#5),(PC#7)  y detectiva (PC#8). "/>
    <d v="2021-11-3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05-09T00:00:00"/>
    <s v="_x000a__x000a_Análisis de controles_x000a__x000a_"/>
    <s v="Se ajustaron los controles conforme a la actualización del procedimiento"/>
    <d v="2022-12-02T00:00:00"/>
    <s v="Identificación del riesgo_x000a__x000a_Análisis de controles_x000a__x000a_Tratamiento del riesgo"/>
    <s v="_x000a_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define acción de tratamiento para fortalecer la gestión del riesgo._x000a_Se ajustan las acciones de contingencia acorde con el nombre del nuevo proceso._x000a_"/>
    <s v=""/>
    <s v="_x000a__x000a__x000a__x000a_"/>
    <s v=""/>
    <n v="8"/>
  </r>
  <r>
    <s v="Paz, Víctimas y Reconciliación"/>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actividad): Gestionar el funcionamiento administrativo y operativo para el otorgamiento de la ayuda humanitaria."/>
    <n v="197"/>
    <s v="FI-C029"/>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x v="0"/>
    <s v="Fraude interno"/>
    <x v="11"/>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16. Paz, justicia e instituciones sólidas"/>
    <s v="- 7871 Construcción de Bogotá-región como territorio de paz para las víctimas y la reconciliación_x000a__x000a__x000a__x000a_"/>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130000-PR-315 &quot;Otorgar ayuda y atención humanitaria inmediata&quot;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_x000a_- 2 El procedimiento 4130000-PR-315 &quot;Otorgar ayuda y atención humanitaria inmediata&quot;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_x000a_- 3 El procedimiento 4130000-PR-315 &quot;Otorgar ayuda y atención humanitaria inmediata&quot;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_x000a_- 4 El procedimiento 4130000-PR-315 &quot;Otorgar ayuda y atención humanitaria inmediata&quot;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_x000a_- 5 El procedimiento 4130000-PR-315 &quot;Otorgar ayuda y atención humanitaria inmediata&quot;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_x000a_- 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s v="- Director de Reparación Integral"/>
    <s v="- PA230-023"/>
    <s v="- 545"/>
    <s v="- 1/02/2023"/>
    <s v="- 31/03/2023"/>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mapa de riesgos Paz, Víctimas y Reconciliación"/>
    <s v="- Jefe de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Jefe de Oficina Alta Consejería de Paz, Víctimas y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Mapa de riesgo  Paz, Víctimas y Reconciliación, actualizado."/>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realizó el análisis de probabilidad por frecuencia y por tanto se redujo la valoración del riesgo antes de controles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_x000a_Se formulo acción de tratamiento"/>
    <d v="2022-12-09T00:00:00"/>
    <s v="Identificación del riesgo_x000a__x000a_Análisis de controles_x000a__x000a_Tratamiento del riesgo"/>
    <s v="Se ajustan los controles, de acuerdo a la actualización del procedimiento_x000a_Se actualiza el nombre del proceso al cual esta asociado el riesgo._x000a_Se formula la acción de tratamiento a 2023"/>
    <s v=""/>
    <s v="_x000a__x000a__x000a__x000a_"/>
    <s v=""/>
    <s v=""/>
    <s v="_x000a__x000a__x000a__x000a_"/>
    <s v=""/>
    <s v=""/>
    <s v="_x000a__x000a__x000a__x000a_"/>
    <s v=""/>
    <n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A5" firstHeaderRow="1" firstDataRow="1" firstDataCol="1"/>
  <pivotFields count="102">
    <pivotField showAll="0"/>
    <pivotField showAll="0"/>
    <pivotField showAll="0"/>
    <pivotField showAll="0"/>
    <pivotField showAll="0"/>
    <pivotField showAll="0"/>
    <pivotField showAll="0"/>
    <pivotField showAll="0"/>
    <pivotField showAll="0"/>
    <pivotField axis="axisRow" outline="0" showAll="0">
      <items count="4">
        <item x="0"/>
        <item m="1" x="1"/>
        <item m="1" x="2"/>
        <item t="default"/>
      </items>
    </pivotField>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2">
    <i>
      <x/>
    </i>
    <i t="grand">
      <x/>
    </i>
  </rowItems>
  <colItems count="1">
    <i/>
  </colItems>
  <formats count="7">
    <format dxfId="127">
      <pivotArea type="all" dataOnly="0" outline="0" fieldPosition="0"/>
    </format>
    <format dxfId="126">
      <pivotArea outline="0" collapsedLevelsAreSubtotals="1" fieldPosition="0"/>
    </format>
    <format dxfId="125">
      <pivotArea field="9" type="button" dataOnly="0" labelOnly="1" outline="0" axis="axisRow" fieldPosition="0"/>
    </format>
    <format dxfId="124">
      <pivotArea dataOnly="0" labelOnly="1" fieldPosition="0">
        <references count="1">
          <reference field="9" count="0"/>
        </references>
      </pivotArea>
    </format>
    <format dxfId="123">
      <pivotArea dataOnly="0" labelOnly="1" fieldPosition="0">
        <references count="1">
          <reference field="9" count="0" defaultSubtotal="1"/>
        </references>
      </pivotArea>
    </format>
    <format dxfId="122">
      <pivotArea dataOnly="0" labelOnly="1" grandRow="1" outline="0" fieldPosition="0"/>
    </format>
    <format dxfId="12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TablaDinámica3"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7" rowHeaderCaption="Procesos / Proyectos de inversión" colHeaderCaption="Enfoque del riesgo">
  <location ref="A4:C17" firstHeaderRow="1" firstDataRow="2" firstDataCol="1"/>
  <pivotFields count="102">
    <pivotField axis="axisRow" showAll="0">
      <items count="34">
        <item m="1" x="18"/>
        <item m="1" x="13"/>
        <item m="1" x="21"/>
        <item m="1" x="24"/>
        <item m="1" x="12"/>
        <item m="1" x="29"/>
        <item x="0"/>
        <item m="1" x="23"/>
        <item m="1" x="11"/>
        <item m="1" x="30"/>
        <item x="1"/>
        <item m="1" x="22"/>
        <item m="1" x="31"/>
        <item x="4"/>
        <item m="1" x="26"/>
        <item m="1" x="32"/>
        <item m="1" x="28"/>
        <item m="1" x="14"/>
        <item m="1" x="15"/>
        <item x="7"/>
        <item x="8"/>
        <item m="1" x="16"/>
        <item m="1" x="19"/>
        <item x="2"/>
        <item m="1" x="20"/>
        <item m="1" x="25"/>
        <item x="3"/>
        <item x="5"/>
        <item m="1" x="17"/>
        <item x="6"/>
        <item m="1" x="27"/>
        <item x="9"/>
        <item x="10"/>
        <item t="default"/>
      </items>
    </pivotField>
    <pivotField showAll="0"/>
    <pivotField showAll="0"/>
    <pivotField showAll="0"/>
    <pivotField showAll="0"/>
    <pivotField showAll="0"/>
    <pivotField showAll="0"/>
    <pivotField showAll="0"/>
    <pivotField dataField="1" showAll="0"/>
    <pivotField axis="axisCol" showAll="0">
      <items count="4">
        <item x="0"/>
        <item m="1" x="1"/>
        <item m="1" x="2"/>
        <item t="default"/>
      </items>
    </pivotField>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2">
    <i>
      <x v="6"/>
    </i>
    <i>
      <x v="10"/>
    </i>
    <i>
      <x v="13"/>
    </i>
    <i>
      <x v="19"/>
    </i>
    <i>
      <x v="20"/>
    </i>
    <i>
      <x v="23"/>
    </i>
    <i>
      <x v="26"/>
    </i>
    <i>
      <x v="27"/>
    </i>
    <i>
      <x v="29"/>
    </i>
    <i>
      <x v="31"/>
    </i>
    <i>
      <x v="32"/>
    </i>
    <i t="grand">
      <x/>
    </i>
  </rowItems>
  <colFields count="1">
    <field x="9"/>
  </colFields>
  <colItems count="2">
    <i>
      <x/>
    </i>
    <i t="grand">
      <x/>
    </i>
  </colItems>
  <dataFields count="1">
    <dataField name="Número de riesgos" fld="8" subtotal="count" baseField="0" baseItem="0"/>
  </dataFields>
  <formats count="44">
    <format dxfId="65">
      <pivotArea type="all" dataOnly="0" outline="0" fieldPosition="0"/>
    </format>
    <format dxfId="64">
      <pivotArea outline="0" collapsedLevelsAreSubtotals="1" fieldPosition="0"/>
    </format>
    <format dxfId="63">
      <pivotArea dataOnly="0" labelOnly="1" grandRow="1" outline="0" fieldPosition="0"/>
    </format>
    <format dxfId="62">
      <pivotArea dataOnly="0" labelOnly="1" outline="0" axis="axisValues" fieldPosition="0"/>
    </format>
    <format dxfId="61">
      <pivotArea type="all" dataOnly="0" outline="0" fieldPosition="0"/>
    </format>
    <format dxfId="60">
      <pivotArea outline="0" collapsedLevelsAreSubtotals="1" fieldPosition="0"/>
    </format>
    <format dxfId="59">
      <pivotArea dataOnly="0" labelOnly="1" grandRow="1" outline="0" fieldPosition="0"/>
    </format>
    <format dxfId="58">
      <pivotArea dataOnly="0" labelOnly="1" outline="0" axis="axisValues" fieldPosition="0"/>
    </format>
    <format dxfId="57">
      <pivotArea collapsedLevelsAreSubtotals="1" fieldPosition="0">
        <references count="1">
          <reference field="0" count="21">
            <x v="1"/>
            <x v="2"/>
            <x v="3"/>
            <x v="4"/>
            <x v="5"/>
            <x v="6"/>
            <x v="7"/>
            <x v="8"/>
            <x v="9"/>
            <x v="10"/>
            <x v="11"/>
            <x v="12"/>
            <x v="13"/>
            <x v="14"/>
            <x v="15"/>
            <x v="16"/>
            <x v="17"/>
            <x v="18"/>
            <x v="19"/>
            <x v="20"/>
            <x v="21"/>
          </reference>
        </references>
      </pivotArea>
    </format>
    <format dxfId="56">
      <pivotArea outline="0" collapsedLevelsAreSubtotals="1" fieldPosition="0"/>
    </format>
    <format dxfId="55">
      <pivotArea dataOnly="0" labelOnly="1" outline="0" axis="axisValues" fieldPosition="0"/>
    </format>
    <format dxfId="54">
      <pivotArea field="0" type="button" dataOnly="0" labelOnly="1" outline="0" axis="axisRow" fieldPosition="0"/>
    </format>
    <format dxfId="53">
      <pivotArea dataOnly="0" labelOnly="1" outline="0" axis="axisValues" fieldPosition="0"/>
    </format>
    <format dxfId="52">
      <pivotArea dataOnly="0" labelOnly="1" outline="0" axis="axisValues" fieldPosition="0"/>
    </format>
    <format dxfId="51">
      <pivotArea field="0" type="button" dataOnly="0" labelOnly="1" outline="0" axis="axisRow" fieldPosition="0"/>
    </format>
    <format dxfId="50">
      <pivotArea outline="0" collapsedLevelsAreSubtotals="1" fieldPosition="0"/>
    </format>
    <format dxfId="49">
      <pivotArea type="all" dataOnly="0" outline="0" fieldPosition="0"/>
    </format>
    <format dxfId="48">
      <pivotArea outline="0" collapsedLevelsAreSubtotals="1" fieldPosition="0"/>
    </format>
    <format dxfId="47">
      <pivotArea field="0" type="button" dataOnly="0" labelOnly="1" outline="0" axis="axisRow" fieldPosition="0"/>
    </format>
    <format dxfId="46">
      <pivotArea dataOnly="0" labelOnly="1" fieldPosition="0">
        <references count="1">
          <reference field="0" count="0"/>
        </references>
      </pivotArea>
    </format>
    <format dxfId="45">
      <pivotArea dataOnly="0" labelOnly="1" grandRow="1" outline="0" fieldPosition="0"/>
    </format>
    <format dxfId="44">
      <pivotArea dataOnly="0" labelOnly="1" outline="0" axis="axisValues" fieldPosition="0"/>
    </format>
    <format dxfId="43">
      <pivotArea collapsedLevelsAreSubtotals="1" fieldPosition="0">
        <references count="1">
          <reference field="0" count="0"/>
        </references>
      </pivotArea>
    </format>
    <format dxfId="42">
      <pivotArea dataOnly="0" labelOnly="1" fieldPosition="0">
        <references count="1">
          <reference field="0" count="0"/>
        </references>
      </pivotArea>
    </format>
    <format dxfId="41">
      <pivotArea collapsedLevelsAreSubtotals="1" fieldPosition="0">
        <references count="1">
          <reference field="0" count="15">
            <x v="6"/>
            <x v="7"/>
            <x v="10"/>
            <x v="13"/>
            <x v="19"/>
            <x v="20"/>
            <x v="23"/>
            <x v="24"/>
            <x v="25"/>
            <x v="26"/>
            <x v="27"/>
            <x v="28"/>
            <x v="29"/>
            <x v="30"/>
            <x v="31"/>
          </reference>
        </references>
      </pivotArea>
    </format>
    <format dxfId="40">
      <pivotArea dataOnly="0" labelOnly="1" fieldPosition="0">
        <references count="1">
          <reference field="0" count="15">
            <x v="6"/>
            <x v="7"/>
            <x v="10"/>
            <x v="13"/>
            <x v="19"/>
            <x v="20"/>
            <x v="23"/>
            <x v="24"/>
            <x v="25"/>
            <x v="26"/>
            <x v="27"/>
            <x v="28"/>
            <x v="29"/>
            <x v="30"/>
            <x v="31"/>
          </reference>
        </references>
      </pivotArea>
    </format>
    <format dxfId="39">
      <pivotArea dataOnly="0" outline="0" fieldPosition="0">
        <references count="1">
          <reference field="9" count="2">
            <x v="1"/>
            <x v="2"/>
          </reference>
        </references>
      </pivotArea>
    </format>
    <format dxfId="38">
      <pivotArea field="0" type="button" dataOnly="0" labelOnly="1" outline="0" axis="axisRow" fieldPosition="0"/>
    </format>
    <format dxfId="37">
      <pivotArea dataOnly="0" labelOnly="1" fieldPosition="0">
        <references count="1">
          <reference field="9" count="0"/>
        </references>
      </pivotArea>
    </format>
    <format dxfId="36">
      <pivotArea dataOnly="0" labelOnly="1" grandCol="1" outline="0" fieldPosition="0"/>
    </format>
    <format dxfId="35">
      <pivotArea type="origin" dataOnly="0" labelOnly="1" outline="0" fieldPosition="0"/>
    </format>
    <format dxfId="34">
      <pivotArea field="9" type="button" dataOnly="0" labelOnly="1" outline="0" axis="axisCol" fieldPosition="0"/>
    </format>
    <format dxfId="33">
      <pivotArea type="topRight" dataOnly="0" labelOnly="1" outline="0" fieldPosition="0"/>
    </format>
    <format dxfId="32">
      <pivotArea field="0" type="button" dataOnly="0" labelOnly="1" outline="0" axis="axisRow" fieldPosition="0"/>
    </format>
    <format dxfId="31">
      <pivotArea dataOnly="0" labelOnly="1" fieldPosition="0">
        <references count="1">
          <reference field="9" count="0"/>
        </references>
      </pivotArea>
    </format>
    <format dxfId="30">
      <pivotArea dataOnly="0" labelOnly="1" grandCol="1" outline="0" fieldPosition="0"/>
    </format>
    <format dxfId="29">
      <pivotArea field="0" type="button" dataOnly="0" labelOnly="1" outline="0" axis="axisRow" fieldPosition="0"/>
    </format>
    <format dxfId="28">
      <pivotArea dataOnly="0" labelOnly="1" fieldPosition="0">
        <references count="1">
          <reference field="9" count="0"/>
        </references>
      </pivotArea>
    </format>
    <format dxfId="27">
      <pivotArea dataOnly="0" labelOnly="1" grandCol="1" outline="0" fieldPosition="0"/>
    </format>
    <format dxfId="26">
      <pivotArea type="origin" dataOnly="0" labelOnly="1" outline="0" fieldPosition="0"/>
    </format>
    <format dxfId="25">
      <pivotArea grandRow="1" outline="0" collapsedLevelsAreSubtotals="1" fieldPosition="0"/>
    </format>
    <format dxfId="24">
      <pivotArea field="0" type="button" dataOnly="0" labelOnly="1" outline="0" axis="axisRow" fieldPosition="0"/>
    </format>
    <format dxfId="23">
      <pivotArea dataOnly="0" labelOnly="1" fieldPosition="0">
        <references count="1">
          <reference field="9" count="0"/>
        </references>
      </pivotArea>
    </format>
    <format dxfId="22">
      <pivotArea dataOnly="0" labelOnly="1" grandCol="1" outline="0" fieldPosition="0"/>
    </format>
  </formats>
  <chartFormats count="7">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2">
          <reference field="4294967294" count="1" selected="0">
            <x v="0"/>
          </reference>
          <reference field="9" count="1" selected="0">
            <x v="1"/>
          </reference>
        </references>
      </pivotArea>
    </chartFormat>
    <chartFormat chart="0" format="4" series="1">
      <pivotArea type="data" outline="0" fieldPosition="0">
        <references count="2">
          <reference field="4294967294" count="1" selected="0">
            <x v="0"/>
          </reference>
          <reference field="9" count="1" selected="0">
            <x v="2"/>
          </reference>
        </references>
      </pivotArea>
    </chartFormat>
    <chartFormat chart="0" format="5" series="1">
      <pivotArea type="data" outline="0" fieldPosition="0">
        <references count="2">
          <reference field="4294967294" count="1" selected="0">
            <x v="0"/>
          </reference>
          <reference field="9" count="1" selected="0">
            <x v="0"/>
          </reference>
        </references>
      </pivotArea>
    </chartFormat>
    <chartFormat chart="0" format="6">
      <pivotArea type="data" outline="0" fieldPosition="0">
        <references count="3">
          <reference field="4294967294" count="1" selected="0">
            <x v="0"/>
          </reference>
          <reference field="0" count="1" selected="0">
            <x v="32"/>
          </reference>
          <reference field="9" count="1" selected="0">
            <x v="0"/>
          </reference>
        </references>
      </pivotArea>
    </chartFormat>
    <chartFormat chart="0" format="6">
      <pivotArea type="data" outline="0" fieldPosition="0">
        <references count="3">
          <reference field="4294967294" count="1" selected="0">
            <x v="0"/>
          </reference>
          <reference field="0" count="1" selected="0">
            <x v="32"/>
          </reference>
          <reference field="9" count="1" selected="0">
            <x v="1"/>
          </reference>
        </references>
      </pivotArea>
    </chartFormat>
    <chartFormat chart="0" format="7">
      <pivotArea type="data" outline="0" fieldPosition="0">
        <references count="3">
          <reference field="4294967294" count="1" selected="0">
            <x v="0"/>
          </reference>
          <reference field="0" count="1" selected="0">
            <x v="31"/>
          </reference>
          <reference field="9"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4" rowHeaderCaption="Dependencia" colHeaderCaption="Enfoque del riesgo">
  <location ref="A30:C44" firstHeaderRow="1" firstDataRow="2" firstDataCol="1"/>
  <pivotFields count="103">
    <pivotField showAll="0"/>
    <pivotField showAll="0"/>
    <pivotField showAll="0"/>
    <pivotField showAll="0"/>
    <pivotField showAll="0"/>
    <pivotField showAll="0"/>
    <pivotField showAll="0"/>
    <pivotField showAll="0"/>
    <pivotField dataField="1" showAll="0"/>
    <pivotField axis="axisCol" showAll="0">
      <items count="4">
        <item x="0"/>
        <item m="1" x="1"/>
        <item m="1" x="2"/>
        <item t="default"/>
      </items>
    </pivotField>
    <pivotField showAll="0"/>
    <pivotField axis="axisRow" showAll="0">
      <items count="20">
        <item x="3"/>
        <item x="6"/>
        <item x="2"/>
        <item m="1" x="15"/>
        <item m="1" x="16"/>
        <item x="11"/>
        <item x="10"/>
        <item m="1" x="12"/>
        <item m="1" x="13"/>
        <item x="0"/>
        <item x="1"/>
        <item m="1" x="18"/>
        <item x="8"/>
        <item x="5"/>
        <item m="1" x="14"/>
        <item x="4"/>
        <item x="7"/>
        <item x="9"/>
        <item m="1" x="17"/>
        <item t="default"/>
      </items>
    </pivotField>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13">
    <i>
      <x/>
    </i>
    <i>
      <x v="1"/>
    </i>
    <i>
      <x v="2"/>
    </i>
    <i>
      <x v="5"/>
    </i>
    <i>
      <x v="6"/>
    </i>
    <i>
      <x v="9"/>
    </i>
    <i>
      <x v="10"/>
    </i>
    <i>
      <x v="12"/>
    </i>
    <i>
      <x v="13"/>
    </i>
    <i>
      <x v="15"/>
    </i>
    <i>
      <x v="16"/>
    </i>
    <i>
      <x v="17"/>
    </i>
    <i t="grand">
      <x/>
    </i>
  </rowItems>
  <colFields count="1">
    <field x="9"/>
  </colFields>
  <colItems count="2">
    <i>
      <x/>
    </i>
    <i t="grand">
      <x/>
    </i>
  </colItems>
  <dataFields count="1">
    <dataField name="Número de riesgos" fld="8" subtotal="count" baseField="0" baseItem="0"/>
  </dataFields>
  <formats count="55">
    <format dxfId="120">
      <pivotArea type="all" dataOnly="0" outline="0" fieldPosition="0"/>
    </format>
    <format dxfId="119">
      <pivotArea outline="0" collapsedLevelsAreSubtotals="1" fieldPosition="0"/>
    </format>
    <format dxfId="118">
      <pivotArea dataOnly="0" labelOnly="1" grandRow="1" outline="0" fieldPosition="0"/>
    </format>
    <format dxfId="117">
      <pivotArea dataOnly="0" labelOnly="1" outline="0" axis="axisValues" fieldPosition="0"/>
    </format>
    <format dxfId="116">
      <pivotArea type="all" dataOnly="0" outline="0" fieldPosition="0"/>
    </format>
    <format dxfId="115">
      <pivotArea outline="0" collapsedLevelsAreSubtotals="1" fieldPosition="0"/>
    </format>
    <format dxfId="114">
      <pivotArea dataOnly="0" labelOnly="1" grandRow="1" outline="0" fieldPosition="0"/>
    </format>
    <format dxfId="113">
      <pivotArea dataOnly="0" labelOnly="1" outline="0" axis="axisValues" fieldPosition="0"/>
    </format>
    <format dxfId="112">
      <pivotArea dataOnly="0" labelOnly="1" outline="0" axis="axisValues" fieldPosition="0"/>
    </format>
    <format dxfId="111">
      <pivotArea outline="0" collapsedLevelsAreSubtotals="1" fieldPosition="0">
        <references count="1">
          <reference field="9" count="1" selected="0">
            <x v="2"/>
          </reference>
        </references>
      </pivotArea>
    </format>
    <format dxfId="110">
      <pivotArea dataOnly="0" labelOnly="1" fieldPosition="0">
        <references count="1">
          <reference field="9" count="1">
            <x v="2"/>
          </reference>
        </references>
      </pivotArea>
    </format>
    <format dxfId="109">
      <pivotArea dataOnly="0" outline="0" fieldPosition="0">
        <references count="1">
          <reference field="9" count="1">
            <x v="1"/>
          </reference>
        </references>
      </pivotArea>
    </format>
    <format dxfId="108">
      <pivotArea type="origin" dataOnly="0" labelOnly="1" outline="0" fieldPosition="0"/>
    </format>
    <format dxfId="107">
      <pivotArea field="9" type="button" dataOnly="0" labelOnly="1" outline="0" axis="axisCol" fieldPosition="0"/>
    </format>
    <format dxfId="106">
      <pivotArea type="topRight" dataOnly="0" labelOnly="1" outline="0" fieldPosition="0"/>
    </format>
    <format dxfId="105">
      <pivotArea dataOnly="0" labelOnly="1" fieldPosition="0">
        <references count="1">
          <reference field="9" count="1">
            <x v="0"/>
          </reference>
        </references>
      </pivotArea>
    </format>
    <format dxfId="104">
      <pivotArea type="origin" dataOnly="0" labelOnly="1" outline="0" fieldPosition="0"/>
    </format>
    <format dxfId="103">
      <pivotArea field="9" type="button" dataOnly="0" labelOnly="1" outline="0" axis="axisCol" fieldPosition="0"/>
    </format>
    <format dxfId="102">
      <pivotArea type="topRight" dataOnly="0" labelOnly="1" outline="0" fieldPosition="0"/>
    </format>
    <format dxfId="101">
      <pivotArea dataOnly="0" labelOnly="1" fieldPosition="0">
        <references count="1">
          <reference field="9" count="0"/>
        </references>
      </pivotArea>
    </format>
    <format dxfId="100">
      <pivotArea dataOnly="0" labelOnly="1" grandCol="1" outline="0" fieldPosition="0"/>
    </format>
    <format dxfId="99">
      <pivotArea type="origin" dataOnly="0" labelOnly="1" outline="0" fieldPosition="0"/>
    </format>
    <format dxfId="98">
      <pivotArea grandRow="1" outline="0" collapsedLevelsAreSubtotals="1" fieldPosition="0"/>
    </format>
    <format dxfId="97">
      <pivotArea dataOnly="0" labelOnly="1" fieldPosition="0">
        <references count="1">
          <reference field="9" count="0"/>
        </references>
      </pivotArea>
    </format>
    <format dxfId="96">
      <pivotArea dataOnly="0" labelOnly="1" grandCol="1" outline="0" fieldPosition="0"/>
    </format>
    <format dxfId="95">
      <pivotArea type="origin" dataOnly="0" labelOnly="1" outline="0" fieldPosition="0"/>
    </format>
    <format dxfId="94">
      <pivotArea field="9" type="button" dataOnly="0" labelOnly="1" outline="0" axis="axisCol" fieldPosition="0"/>
    </format>
    <format dxfId="93">
      <pivotArea type="topRight" dataOnly="0" labelOnly="1" outline="0" fieldPosition="0"/>
    </format>
    <format dxfId="92">
      <pivotArea dataOnly="0" labelOnly="1" fieldPosition="0">
        <references count="1">
          <reference field="9" count="0"/>
        </references>
      </pivotArea>
    </format>
    <format dxfId="91">
      <pivotArea dataOnly="0" labelOnly="1" grandCol="1" outline="0" fieldPosition="0"/>
    </format>
    <format dxfId="90">
      <pivotArea grandRow="1" outline="0" collapsedLevelsAreSubtotals="1" fieldPosition="0"/>
    </format>
    <format dxfId="89">
      <pivotArea dataOnly="0" labelOnly="1" grandRow="1" outline="0" fieldPosition="0"/>
    </format>
    <format dxfId="88">
      <pivotArea type="all" dataOnly="0" outline="0" fieldPosition="0"/>
    </format>
    <format dxfId="87">
      <pivotArea outline="0" collapsedLevelsAreSubtotals="1" fieldPosition="0"/>
    </format>
    <format dxfId="86">
      <pivotArea type="origin" dataOnly="0" labelOnly="1" outline="0" fieldPosition="0"/>
    </format>
    <format dxfId="85">
      <pivotArea field="9" type="button" dataOnly="0" labelOnly="1" outline="0" axis="axisCol" fieldPosition="0"/>
    </format>
    <format dxfId="84">
      <pivotArea type="topRight" dataOnly="0" labelOnly="1" outline="0" fieldPosition="0"/>
    </format>
    <format dxfId="83">
      <pivotArea field="11" type="button" dataOnly="0" labelOnly="1" outline="0" axis="axisRow" fieldPosition="0"/>
    </format>
    <format dxfId="82">
      <pivotArea dataOnly="0" labelOnly="1" fieldPosition="0">
        <references count="1">
          <reference field="11" count="0"/>
        </references>
      </pivotArea>
    </format>
    <format dxfId="81">
      <pivotArea dataOnly="0" labelOnly="1" grandRow="1" outline="0" fieldPosition="0"/>
    </format>
    <format dxfId="80">
      <pivotArea dataOnly="0" labelOnly="1" fieldPosition="0">
        <references count="1">
          <reference field="9" count="0"/>
        </references>
      </pivotArea>
    </format>
    <format dxfId="79">
      <pivotArea dataOnly="0" labelOnly="1" grandCol="1" outline="0" fieldPosition="0"/>
    </format>
    <format dxfId="78">
      <pivotArea collapsedLevelsAreSubtotals="1" fieldPosition="0">
        <references count="1">
          <reference field="11" count="17">
            <x v="1"/>
            <x v="2"/>
            <x v="3"/>
            <x v="4"/>
            <x v="5"/>
            <x v="6"/>
            <x v="7"/>
            <x v="8"/>
            <x v="9"/>
            <x v="10"/>
            <x v="11"/>
            <x v="12"/>
            <x v="13"/>
            <x v="14"/>
            <x v="15"/>
            <x v="16"/>
            <x v="17"/>
          </reference>
        </references>
      </pivotArea>
    </format>
    <format dxfId="77">
      <pivotArea dataOnly="0" labelOnly="1" fieldPosition="0">
        <references count="1">
          <reference field="11" count="17">
            <x v="1"/>
            <x v="2"/>
            <x v="3"/>
            <x v="4"/>
            <x v="5"/>
            <x v="6"/>
            <x v="7"/>
            <x v="8"/>
            <x v="9"/>
            <x v="10"/>
            <x v="11"/>
            <x v="12"/>
            <x v="13"/>
            <x v="14"/>
            <x v="15"/>
            <x v="16"/>
            <x v="17"/>
          </reference>
        </references>
      </pivotArea>
    </format>
    <format dxfId="76">
      <pivotArea grandRow="1" outline="0" collapsedLevelsAreSubtotals="1" fieldPosition="0"/>
    </format>
    <format dxfId="75">
      <pivotArea dataOnly="0" labelOnly="1" grandRow="1" outline="0" fieldPosition="0"/>
    </format>
    <format dxfId="74">
      <pivotArea field="11" type="button" dataOnly="0" labelOnly="1" outline="0" axis="axisRow" fieldPosition="0"/>
    </format>
    <format dxfId="73">
      <pivotArea dataOnly="0" labelOnly="1" fieldPosition="0">
        <references count="1">
          <reference field="9" count="0"/>
        </references>
      </pivotArea>
    </format>
    <format dxfId="72">
      <pivotArea dataOnly="0" labelOnly="1" grandCol="1" outline="0" fieldPosition="0"/>
    </format>
    <format dxfId="71">
      <pivotArea field="9" type="button" dataOnly="0" labelOnly="1" outline="0" axis="axisCol" fieldPosition="0"/>
    </format>
    <format dxfId="70">
      <pivotArea collapsedLevelsAreSubtotals="1" fieldPosition="0">
        <references count="1">
          <reference field="11" count="0"/>
        </references>
      </pivotArea>
    </format>
    <format dxfId="69">
      <pivotArea field="11" type="button" dataOnly="0" labelOnly="1" outline="0" axis="axisRow" fieldPosition="0"/>
    </format>
    <format dxfId="68">
      <pivotArea field="11" type="button" dataOnly="0" labelOnly="1" outline="0" axis="axisRow" fieldPosition="0"/>
    </format>
    <format dxfId="67">
      <pivotArea collapsedLevelsAreSubtotals="1" fieldPosition="0">
        <references count="1">
          <reference field="11" count="0"/>
        </references>
      </pivotArea>
    </format>
    <format dxfId="66">
      <pivotArea dataOnly="0" labelOnly="1" fieldPosition="0">
        <references count="1">
          <reference field="11" count="0"/>
        </references>
      </pivotArea>
    </format>
  </formats>
  <chartFormats count="6">
    <chartFormat chart="0" format="2" series="1">
      <pivotArea type="data" outline="0" fieldPosition="0">
        <references count="1">
          <reference field="4294967294" count="1" selected="0">
            <x v="0"/>
          </reference>
        </references>
      </pivotArea>
    </chartFormat>
    <chartFormat chart="2" format="4" series="1">
      <pivotArea type="data" outline="0" fieldPosition="0">
        <references count="1">
          <reference field="4294967294" count="1" selected="0">
            <x v="0"/>
          </reference>
        </references>
      </pivotArea>
    </chartFormat>
    <chartFormat chart="3" format="0" series="1">
      <pivotArea type="data" outline="0" fieldPosition="0">
        <references count="2">
          <reference field="4294967294" count="1" selected="0">
            <x v="0"/>
          </reference>
          <reference field="9" count="1" selected="0">
            <x v="0"/>
          </reference>
        </references>
      </pivotArea>
    </chartFormat>
    <chartFormat chart="3" format="1" series="1">
      <pivotArea type="data" outline="0" fieldPosition="0">
        <references count="2">
          <reference field="4294967294" count="1" selected="0">
            <x v="0"/>
          </reference>
          <reference field="9" count="1" selected="0">
            <x v="1"/>
          </reference>
        </references>
      </pivotArea>
    </chartFormat>
    <chartFormat chart="3" format="2" series="1">
      <pivotArea type="data" outline="0" fieldPosition="0">
        <references count="2">
          <reference field="4294967294" count="1" selected="0">
            <x v="0"/>
          </reference>
          <reference field="9" count="1" selected="0">
            <x v="2"/>
          </reference>
        </references>
      </pivotArea>
    </chartFormat>
    <chartFormat chart="3" format="3">
      <pivotArea type="data" outline="0" fieldPosition="0">
        <references count="3">
          <reference field="4294967294" count="1" selected="0">
            <x v="0"/>
          </reference>
          <reference field="9" count="1" selected="0">
            <x v="2"/>
          </reference>
          <reference field="11" count="1" selected="0">
            <x v="1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J25"/>
  <sheetViews>
    <sheetView topLeftCell="V18" workbookViewId="0">
      <selection activeCell="AJ24" sqref="AJ24"/>
    </sheetView>
  </sheetViews>
  <sheetFormatPr baseColWidth="10" defaultColWidth="11.42578125" defaultRowHeight="15" x14ac:dyDescent="0.25"/>
  <cols>
    <col min="1" max="1" width="12.42578125" style="1" customWidth="1"/>
    <col min="2" max="2" width="11.42578125" style="1"/>
    <col min="3" max="3" width="56.5703125" style="1" customWidth="1"/>
    <col min="4" max="5" width="77.5703125" style="1" customWidth="1"/>
    <col min="6" max="6" width="18.28515625" style="1" customWidth="1"/>
    <col min="7" max="7" width="21.140625" style="1" customWidth="1"/>
    <col min="8" max="9" width="14" style="1" customWidth="1"/>
    <col min="10" max="10" width="18" style="1" customWidth="1"/>
    <col min="11" max="11" width="36.7109375" style="1" customWidth="1"/>
    <col min="12" max="12" width="34.85546875" style="1" customWidth="1"/>
    <col min="13" max="13" width="14.42578125" style="1" customWidth="1"/>
    <col min="14" max="14" width="13.85546875" style="1" customWidth="1"/>
    <col min="15" max="16" width="11.42578125" style="1"/>
    <col min="17" max="17" width="17.85546875" style="1" customWidth="1"/>
    <col min="18" max="18" width="23.85546875" style="1" customWidth="1"/>
    <col min="19" max="19" width="11.42578125" style="1"/>
    <col min="20" max="20" width="20.28515625" style="1" customWidth="1"/>
    <col min="21" max="21" width="21" style="1" customWidth="1"/>
    <col min="22" max="22" width="11.42578125" style="1"/>
    <col min="23" max="23" width="13.85546875" style="1" customWidth="1"/>
    <col min="24" max="24" width="21.7109375" style="1" customWidth="1"/>
    <col min="25" max="25" width="17.85546875" style="1" customWidth="1"/>
    <col min="26" max="27" width="11.42578125" style="1"/>
    <col min="28" max="28" width="15" style="1" customWidth="1"/>
    <col min="29" max="29" width="15.85546875" style="1" customWidth="1"/>
    <col min="30" max="30" width="16" style="1" customWidth="1"/>
    <col min="31" max="31" width="15" style="1" customWidth="1"/>
    <col min="32" max="32" width="11.42578125" style="1"/>
    <col min="33" max="33" width="18.42578125" style="1" customWidth="1"/>
    <col min="34" max="34" width="11.140625" style="1" bestFit="1" customWidth="1"/>
    <col min="35" max="35" width="15.140625" style="1" customWidth="1"/>
    <col min="36" max="36" width="19" style="1" customWidth="1"/>
    <col min="37" max="16384" width="11.42578125" style="1"/>
  </cols>
  <sheetData>
    <row r="1" spans="1:36" ht="38.25" x14ac:dyDescent="0.25">
      <c r="A1" s="4" t="s">
        <v>0</v>
      </c>
      <c r="B1" s="4" t="s">
        <v>1</v>
      </c>
      <c r="C1" s="5" t="s">
        <v>2</v>
      </c>
      <c r="D1" s="5" t="s">
        <v>3</v>
      </c>
      <c r="E1" s="5" t="s">
        <v>4</v>
      </c>
      <c r="F1" s="6" t="s">
        <v>5</v>
      </c>
      <c r="G1" s="6" t="s">
        <v>6</v>
      </c>
      <c r="H1" s="7" t="s">
        <v>7</v>
      </c>
      <c r="I1" s="7" t="s">
        <v>8</v>
      </c>
      <c r="J1" s="8" t="s">
        <v>9</v>
      </c>
      <c r="K1" s="8" t="s">
        <v>10</v>
      </c>
      <c r="L1" s="8" t="s">
        <v>11</v>
      </c>
      <c r="M1" s="9" t="s">
        <v>12</v>
      </c>
      <c r="N1" s="9" t="s">
        <v>13</v>
      </c>
      <c r="O1" s="10" t="s">
        <v>14</v>
      </c>
      <c r="P1" s="6" t="s">
        <v>15</v>
      </c>
      <c r="Q1" s="11" t="s">
        <v>16</v>
      </c>
      <c r="R1" s="11" t="s">
        <v>17</v>
      </c>
      <c r="S1" s="5" t="s">
        <v>18</v>
      </c>
      <c r="T1" s="12" t="s">
        <v>19</v>
      </c>
      <c r="U1" s="12" t="s">
        <v>20</v>
      </c>
      <c r="V1" s="5" t="s">
        <v>21</v>
      </c>
      <c r="W1" s="12" t="s">
        <v>22</v>
      </c>
      <c r="X1" s="8" t="s">
        <v>23</v>
      </c>
      <c r="Y1" s="8" t="s">
        <v>24</v>
      </c>
      <c r="Z1" s="8" t="s">
        <v>25</v>
      </c>
      <c r="AA1" s="13" t="s">
        <v>26</v>
      </c>
      <c r="AB1" s="8" t="s">
        <v>27</v>
      </c>
      <c r="AC1" s="8" t="s">
        <v>28</v>
      </c>
      <c r="AD1" s="14" t="s">
        <v>29</v>
      </c>
      <c r="AE1" s="15" t="s">
        <v>30</v>
      </c>
      <c r="AF1" s="15" t="s">
        <v>31</v>
      </c>
      <c r="AG1" s="5" t="s">
        <v>32</v>
      </c>
      <c r="AH1" s="46" t="s">
        <v>33</v>
      </c>
      <c r="AI1" s="46" t="s">
        <v>34</v>
      </c>
      <c r="AJ1" s="138" t="s">
        <v>262</v>
      </c>
    </row>
    <row r="2" spans="1:36" ht="90" x14ac:dyDescent="0.25">
      <c r="A2" s="16">
        <v>1</v>
      </c>
      <c r="B2" s="16" t="s">
        <v>35</v>
      </c>
      <c r="C2" s="17" t="s">
        <v>36</v>
      </c>
      <c r="D2" s="18" t="s">
        <v>37</v>
      </c>
      <c r="E2" s="19" t="s">
        <v>38</v>
      </c>
      <c r="F2" s="20" t="s">
        <v>39</v>
      </c>
      <c r="G2" s="21" t="s">
        <v>40</v>
      </c>
      <c r="H2" s="22" t="s">
        <v>41</v>
      </c>
      <c r="I2" s="23" t="s">
        <v>42</v>
      </c>
      <c r="J2" s="24" t="s">
        <v>43</v>
      </c>
      <c r="K2" s="18" t="s">
        <v>44</v>
      </c>
      <c r="L2" s="18" t="s">
        <v>45</v>
      </c>
      <c r="M2" s="22" t="s">
        <v>46</v>
      </c>
      <c r="N2" s="25" t="s">
        <v>47</v>
      </c>
      <c r="O2" s="18" t="e">
        <f>IF(#REF!="","",#REF!)</f>
        <v>#REF!</v>
      </c>
      <c r="P2" s="18" t="e">
        <f>IF(#REF!="","",#REF!)</f>
        <v>#REF!</v>
      </c>
      <c r="Q2" s="26" t="s">
        <v>48</v>
      </c>
      <c r="R2" s="26" t="s">
        <v>49</v>
      </c>
      <c r="S2" s="18" t="s">
        <v>50</v>
      </c>
      <c r="T2" s="26" t="s">
        <v>314</v>
      </c>
      <c r="U2" s="26" t="s">
        <v>51</v>
      </c>
      <c r="V2" s="18" t="s">
        <v>52</v>
      </c>
      <c r="W2" s="27" t="s">
        <v>53</v>
      </c>
      <c r="X2" s="18" t="s">
        <v>54</v>
      </c>
      <c r="Y2" s="28" t="s">
        <v>55</v>
      </c>
      <c r="Z2" s="18" t="s">
        <v>56</v>
      </c>
      <c r="AA2" s="28" t="s">
        <v>57</v>
      </c>
      <c r="AB2" s="18" t="s">
        <v>58</v>
      </c>
      <c r="AC2" s="18" t="s">
        <v>59</v>
      </c>
      <c r="AD2" s="29" t="s">
        <v>60</v>
      </c>
      <c r="AE2" s="22" t="s">
        <v>61</v>
      </c>
      <c r="AF2" s="22" t="s">
        <v>61</v>
      </c>
      <c r="AG2" s="17" t="s">
        <v>62</v>
      </c>
      <c r="AH2" s="47" t="e">
        <f>IF(#REF!="","",#REF!)</f>
        <v>#REF!</v>
      </c>
      <c r="AI2" s="56">
        <v>43585</v>
      </c>
      <c r="AJ2" s="47" t="s">
        <v>317</v>
      </c>
    </row>
    <row r="3" spans="1:36" ht="75" x14ac:dyDescent="0.25">
      <c r="A3" s="16">
        <v>2</v>
      </c>
      <c r="B3" s="16" t="s">
        <v>63</v>
      </c>
      <c r="C3" s="17" t="s">
        <v>64</v>
      </c>
      <c r="D3" s="18" t="s">
        <v>65</v>
      </c>
      <c r="E3" s="19" t="s">
        <v>38</v>
      </c>
      <c r="F3" s="20" t="s">
        <v>66</v>
      </c>
      <c r="G3" s="21" t="s">
        <v>67</v>
      </c>
      <c r="H3" s="22" t="s">
        <v>68</v>
      </c>
      <c r="I3" s="23" t="s">
        <v>69</v>
      </c>
      <c r="J3" s="30" t="s">
        <v>70</v>
      </c>
      <c r="K3" s="18" t="s">
        <v>71</v>
      </c>
      <c r="L3" s="18" t="s">
        <v>72</v>
      </c>
      <c r="M3" s="22" t="s">
        <v>73</v>
      </c>
      <c r="N3" s="25" t="s">
        <v>74</v>
      </c>
      <c r="O3" s="18" t="e">
        <f>IF(#REF!="","",#REF!)</f>
        <v>#REF!</v>
      </c>
      <c r="P3" s="18" t="e">
        <f>IF(#REF!="","",#REF!)</f>
        <v>#REF!</v>
      </c>
      <c r="Q3" s="26" t="s">
        <v>75</v>
      </c>
      <c r="R3" s="26" t="s">
        <v>76</v>
      </c>
      <c r="T3" s="26" t="s">
        <v>313</v>
      </c>
      <c r="U3" s="26" t="s">
        <v>77</v>
      </c>
      <c r="V3" s="18" t="s">
        <v>78</v>
      </c>
      <c r="W3" s="31" t="s">
        <v>79</v>
      </c>
      <c r="X3" s="18" t="s">
        <v>80</v>
      </c>
      <c r="Y3" s="28" t="s">
        <v>80</v>
      </c>
      <c r="Z3" s="18" t="s">
        <v>81</v>
      </c>
      <c r="AA3" s="28" t="s">
        <v>82</v>
      </c>
      <c r="AB3" s="18" t="s">
        <v>83</v>
      </c>
      <c r="AC3" s="18" t="s">
        <v>83</v>
      </c>
      <c r="AD3" s="32" t="s">
        <v>84</v>
      </c>
      <c r="AE3" s="22" t="s">
        <v>85</v>
      </c>
      <c r="AF3" s="22" t="s">
        <v>86</v>
      </c>
      <c r="AG3" s="17" t="s">
        <v>87</v>
      </c>
      <c r="AH3" s="47" t="e">
        <f>IF(#REF!="","",#REF!)</f>
        <v>#REF!</v>
      </c>
      <c r="AI3" s="56">
        <v>43708</v>
      </c>
      <c r="AJ3" s="47" t="s">
        <v>318</v>
      </c>
    </row>
    <row r="4" spans="1:36" ht="120" x14ac:dyDescent="0.25">
      <c r="B4" s="33"/>
      <c r="C4" s="17" t="s">
        <v>88</v>
      </c>
      <c r="D4" s="18" t="s">
        <v>89</v>
      </c>
      <c r="E4" s="19" t="s">
        <v>90</v>
      </c>
      <c r="F4" s="34" t="s">
        <v>91</v>
      </c>
      <c r="G4" s="21" t="s">
        <v>92</v>
      </c>
      <c r="H4" s="22" t="s">
        <v>93</v>
      </c>
      <c r="I4" s="23" t="s">
        <v>94</v>
      </c>
      <c r="J4" s="30" t="s">
        <v>95</v>
      </c>
      <c r="K4" s="18" t="s">
        <v>96</v>
      </c>
      <c r="L4" s="18" t="s">
        <v>97</v>
      </c>
      <c r="M4" s="22" t="s">
        <v>2</v>
      </c>
      <c r="N4" s="25" t="s">
        <v>98</v>
      </c>
      <c r="O4" s="18" t="e">
        <f>IF(#REF!="","",#REF!)</f>
        <v>#REF!</v>
      </c>
      <c r="P4" s="18" t="e">
        <f>IF(#REF!="","",#REF!)</f>
        <v>#REF!</v>
      </c>
      <c r="Q4" s="26" t="s">
        <v>99</v>
      </c>
      <c r="R4" s="26" t="s">
        <v>100</v>
      </c>
      <c r="T4" s="26" t="s">
        <v>312</v>
      </c>
      <c r="U4" s="26" t="s">
        <v>101</v>
      </c>
      <c r="W4" s="35" t="s">
        <v>102</v>
      </c>
      <c r="Z4" s="18" t="s">
        <v>103</v>
      </c>
      <c r="AA4" s="28" t="s">
        <v>104</v>
      </c>
      <c r="AB4" s="18" t="s">
        <v>105</v>
      </c>
      <c r="AC4" s="18" t="s">
        <v>106</v>
      </c>
      <c r="AD4" s="36" t="s">
        <v>107</v>
      </c>
      <c r="AF4" s="22" t="s">
        <v>85</v>
      </c>
      <c r="AG4" s="17" t="s">
        <v>108</v>
      </c>
      <c r="AH4" s="47" t="e">
        <f>IF(#REF!="","",#REF!)</f>
        <v>#REF!</v>
      </c>
      <c r="AI4" s="56">
        <v>43830</v>
      </c>
      <c r="AJ4" s="47" t="s">
        <v>319</v>
      </c>
    </row>
    <row r="5" spans="1:36" ht="75" x14ac:dyDescent="0.25">
      <c r="B5" s="37"/>
      <c r="C5" s="17" t="s">
        <v>109</v>
      </c>
      <c r="D5" s="18" t="s">
        <v>110</v>
      </c>
      <c r="E5" s="19" t="s">
        <v>111</v>
      </c>
      <c r="F5" s="34" t="s">
        <v>112</v>
      </c>
      <c r="G5" s="21" t="s">
        <v>113</v>
      </c>
      <c r="H5" s="22" t="s">
        <v>114</v>
      </c>
      <c r="I5" s="23" t="s">
        <v>90</v>
      </c>
      <c r="J5" s="24" t="s">
        <v>115</v>
      </c>
      <c r="K5" s="18" t="s">
        <v>116</v>
      </c>
      <c r="L5" s="18" t="s">
        <v>117</v>
      </c>
      <c r="M5" s="22" t="s">
        <v>94</v>
      </c>
      <c r="N5" s="25" t="s">
        <v>118</v>
      </c>
      <c r="O5" s="18" t="e">
        <f>IF(#REF!="","",#REF!)</f>
        <v>#REF!</v>
      </c>
      <c r="P5" s="18" t="e">
        <f>IF(#REF!="","",#REF!)</f>
        <v>#REF!</v>
      </c>
      <c r="Q5" s="26" t="s">
        <v>119</v>
      </c>
      <c r="R5" s="26" t="s">
        <v>120</v>
      </c>
      <c r="T5" s="26" t="s">
        <v>309</v>
      </c>
      <c r="U5" s="26" t="s">
        <v>121</v>
      </c>
      <c r="W5" s="38" t="s">
        <v>122</v>
      </c>
      <c r="AB5" s="18" t="s">
        <v>123</v>
      </c>
      <c r="AC5" s="18" t="s">
        <v>124</v>
      </c>
      <c r="AG5" s="17" t="s">
        <v>125</v>
      </c>
      <c r="AH5" s="47" t="e">
        <f>IF(#REF!="","",#REF!)</f>
        <v>#REF!</v>
      </c>
      <c r="AI5" s="57"/>
      <c r="AJ5" s="47" t="s">
        <v>256</v>
      </c>
    </row>
    <row r="6" spans="1:36" ht="60" x14ac:dyDescent="0.25">
      <c r="B6" s="37"/>
      <c r="C6" s="17" t="s">
        <v>126</v>
      </c>
      <c r="D6" s="18" t="s">
        <v>127</v>
      </c>
      <c r="E6" s="18" t="s">
        <v>128</v>
      </c>
      <c r="F6" s="34" t="s">
        <v>129</v>
      </c>
      <c r="G6" s="21" t="s">
        <v>130</v>
      </c>
      <c r="H6" s="22" t="s">
        <v>131</v>
      </c>
      <c r="I6" s="23" t="s">
        <v>132</v>
      </c>
      <c r="J6" s="30" t="s">
        <v>133</v>
      </c>
      <c r="K6" s="18" t="s">
        <v>134</v>
      </c>
      <c r="L6" s="18" t="s">
        <v>135</v>
      </c>
      <c r="M6" s="22" t="s">
        <v>136</v>
      </c>
      <c r="N6" s="25" t="s">
        <v>137</v>
      </c>
      <c r="O6" s="18" t="e">
        <f>IF(#REF!="","",#REF!)</f>
        <v>#REF!</v>
      </c>
      <c r="P6" s="18" t="e">
        <f>IF(#REF!="","",#REF!)</f>
        <v>#REF!</v>
      </c>
      <c r="Q6" s="26" t="s">
        <v>138</v>
      </c>
      <c r="R6" s="26" t="s">
        <v>139</v>
      </c>
      <c r="T6" s="26" t="s">
        <v>311</v>
      </c>
      <c r="U6" s="26" t="s">
        <v>310</v>
      </c>
      <c r="AG6" s="17" t="s">
        <v>607</v>
      </c>
      <c r="AH6" s="47" t="e">
        <f>IF(#REF!="","",#REF!)</f>
        <v>#REF!</v>
      </c>
      <c r="AI6" s="58"/>
      <c r="AJ6" s="47" t="s">
        <v>608</v>
      </c>
    </row>
    <row r="7" spans="1:36" ht="90" x14ac:dyDescent="0.25">
      <c r="B7" s="37"/>
      <c r="C7" s="17" t="s">
        <v>140</v>
      </c>
      <c r="D7" s="18" t="s">
        <v>141</v>
      </c>
      <c r="E7" s="18" t="s">
        <v>90</v>
      </c>
      <c r="F7" s="34" t="s">
        <v>142</v>
      </c>
      <c r="G7" s="21" t="s">
        <v>143</v>
      </c>
      <c r="H7" s="22" t="s">
        <v>144</v>
      </c>
      <c r="I7" s="23" t="s">
        <v>145</v>
      </c>
      <c r="J7" s="30" t="s">
        <v>146</v>
      </c>
      <c r="K7" s="18" t="s">
        <v>147</v>
      </c>
      <c r="L7" s="18" t="s">
        <v>148</v>
      </c>
      <c r="M7" s="22" t="s">
        <v>149</v>
      </c>
      <c r="N7" s="25" t="s">
        <v>150</v>
      </c>
      <c r="O7" s="18" t="e">
        <f>IF(#REF!="","",#REF!)</f>
        <v>#REF!</v>
      </c>
      <c r="P7" s="18" t="e">
        <f>IF(#REF!="","",#REF!)</f>
        <v>#REF!</v>
      </c>
      <c r="AG7" s="17" t="s">
        <v>151</v>
      </c>
      <c r="AH7" s="47" t="e">
        <f>IF(#REF!="","",#REF!)</f>
        <v>#REF!</v>
      </c>
      <c r="AI7" s="59"/>
      <c r="AJ7" s="47" t="s">
        <v>244</v>
      </c>
    </row>
    <row r="8" spans="1:36" ht="90" x14ac:dyDescent="0.25">
      <c r="B8" s="37"/>
      <c r="C8" s="17" t="s">
        <v>152</v>
      </c>
      <c r="D8" s="18" t="s">
        <v>153</v>
      </c>
      <c r="E8" s="18" t="s">
        <v>38</v>
      </c>
      <c r="F8" s="34" t="s">
        <v>154</v>
      </c>
      <c r="H8" s="22" t="s">
        <v>155</v>
      </c>
      <c r="I8" s="39"/>
      <c r="J8" s="30" t="s">
        <v>156</v>
      </c>
      <c r="K8" s="40" t="s">
        <v>157</v>
      </c>
      <c r="L8" s="18" t="s">
        <v>158</v>
      </c>
      <c r="M8" s="22" t="s">
        <v>159</v>
      </c>
      <c r="N8" s="23" t="s">
        <v>160</v>
      </c>
      <c r="O8" s="18" t="e">
        <f>IF(#REF!="","",#REF!)</f>
        <v>#REF!</v>
      </c>
      <c r="P8" s="18" t="e">
        <f>IF(#REF!="","",#REF!)</f>
        <v>#REF!</v>
      </c>
      <c r="AG8" s="17" t="s">
        <v>161</v>
      </c>
      <c r="AH8" s="47" t="e">
        <f>IF(#REF!="","",#REF!)</f>
        <v>#REF!</v>
      </c>
      <c r="AJ8" s="47" t="s">
        <v>250</v>
      </c>
    </row>
    <row r="9" spans="1:36" ht="90" x14ac:dyDescent="0.25">
      <c r="B9" s="37"/>
      <c r="C9" s="17" t="s">
        <v>162</v>
      </c>
      <c r="D9" s="18" t="s">
        <v>163</v>
      </c>
      <c r="E9" s="18" t="s">
        <v>90</v>
      </c>
      <c r="F9" s="34" t="s">
        <v>164</v>
      </c>
      <c r="H9" s="22" t="s">
        <v>165</v>
      </c>
      <c r="I9" s="41"/>
      <c r="J9" s="42" t="s">
        <v>166</v>
      </c>
      <c r="L9" s="18" t="s">
        <v>167</v>
      </c>
      <c r="O9" s="18" t="e">
        <f>IF(#REF!="","",#REF!)</f>
        <v>#REF!</v>
      </c>
      <c r="P9" s="18" t="e">
        <f>IF(#REF!="","",#REF!)</f>
        <v>#REF!</v>
      </c>
      <c r="AG9" s="17" t="s">
        <v>168</v>
      </c>
      <c r="AH9" s="47" t="e">
        <f>IF(#REF!="","",#REF!)</f>
        <v>#REF!</v>
      </c>
      <c r="AJ9" s="47" t="s">
        <v>320</v>
      </c>
    </row>
    <row r="10" spans="1:36" ht="75" x14ac:dyDescent="0.25">
      <c r="B10" s="37"/>
      <c r="C10" s="17" t="s">
        <v>169</v>
      </c>
      <c r="D10" s="18" t="s">
        <v>170</v>
      </c>
      <c r="E10" s="18" t="s">
        <v>128</v>
      </c>
      <c r="F10" s="34" t="s">
        <v>171</v>
      </c>
      <c r="H10" s="22" t="s">
        <v>172</v>
      </c>
      <c r="I10" s="43"/>
      <c r="L10" s="18" t="s">
        <v>173</v>
      </c>
      <c r="O10" s="18" t="e">
        <f>IF(#REF!="","",#REF!)</f>
        <v>#REF!</v>
      </c>
      <c r="P10" s="18" t="e">
        <f>IF(#REF!="","",#REF!)</f>
        <v>#REF!</v>
      </c>
      <c r="AG10" s="17" t="s">
        <v>174</v>
      </c>
      <c r="AH10" s="47" t="e">
        <f>IF(#REF!="","",#REF!)</f>
        <v>#REF!</v>
      </c>
      <c r="AJ10" s="47" t="s">
        <v>321</v>
      </c>
    </row>
    <row r="11" spans="1:36" ht="45" x14ac:dyDescent="0.25">
      <c r="B11" s="37"/>
      <c r="C11" s="17" t="s">
        <v>175</v>
      </c>
      <c r="D11" s="18" t="s">
        <v>176</v>
      </c>
      <c r="E11" s="18" t="s">
        <v>38</v>
      </c>
      <c r="L11" s="18" t="s">
        <v>177</v>
      </c>
      <c r="O11" s="18" t="e">
        <f>IF(#REF!="","",#REF!)</f>
        <v>#REF!</v>
      </c>
      <c r="P11" s="18" t="e">
        <f>IF(#REF!="","",#REF!)</f>
        <v>#REF!</v>
      </c>
      <c r="AG11" s="17" t="s">
        <v>178</v>
      </c>
      <c r="AH11" s="47" t="e">
        <f>IF(#REF!="","",#REF!)</f>
        <v>#REF!</v>
      </c>
      <c r="AJ11" s="47" t="s">
        <v>249</v>
      </c>
    </row>
    <row r="12" spans="1:36" ht="90" x14ac:dyDescent="0.25">
      <c r="B12" s="37"/>
      <c r="C12" s="17" t="s">
        <v>179</v>
      </c>
      <c r="D12" s="18" t="s">
        <v>180</v>
      </c>
      <c r="E12" s="18" t="s">
        <v>111</v>
      </c>
      <c r="L12" s="18" t="s">
        <v>181</v>
      </c>
      <c r="AG12" s="17" t="s">
        <v>168</v>
      </c>
      <c r="AH12" s="47" t="e">
        <f>IF(#REF!="","",#REF!)</f>
        <v>#REF!</v>
      </c>
      <c r="AJ12" s="47" t="s">
        <v>320</v>
      </c>
    </row>
    <row r="13" spans="1:36" ht="90" x14ac:dyDescent="0.25">
      <c r="B13" s="37"/>
      <c r="C13" s="17" t="s">
        <v>182</v>
      </c>
      <c r="D13" s="18" t="s">
        <v>183</v>
      </c>
      <c r="E13" s="18" t="s">
        <v>38</v>
      </c>
      <c r="L13" s="18" t="s">
        <v>184</v>
      </c>
      <c r="AG13" s="17" t="s">
        <v>185</v>
      </c>
      <c r="AH13" s="47" t="e">
        <f>IF(#REF!="","",#REF!)</f>
        <v>#REF!</v>
      </c>
      <c r="AJ13" s="47" t="s">
        <v>251</v>
      </c>
    </row>
    <row r="14" spans="1:36" ht="75" x14ac:dyDescent="0.25">
      <c r="B14" s="37"/>
      <c r="C14" s="17" t="s">
        <v>186</v>
      </c>
      <c r="D14" s="18" t="s">
        <v>187</v>
      </c>
      <c r="E14" s="18" t="s">
        <v>38</v>
      </c>
      <c r="L14" s="18" t="s">
        <v>188</v>
      </c>
      <c r="AG14" s="17" t="s">
        <v>189</v>
      </c>
      <c r="AH14" s="47" t="e">
        <f>IF(#REF!="","",#REF!)</f>
        <v>#REF!</v>
      </c>
      <c r="AJ14" s="1" t="s">
        <v>322</v>
      </c>
    </row>
    <row r="15" spans="1:36" ht="60" x14ac:dyDescent="0.25">
      <c r="B15" s="37"/>
      <c r="C15" s="17" t="s">
        <v>190</v>
      </c>
      <c r="D15" s="18" t="s">
        <v>191</v>
      </c>
      <c r="E15" s="18" t="s">
        <v>111</v>
      </c>
      <c r="L15" s="18" t="s">
        <v>192</v>
      </c>
      <c r="AG15" s="17" t="s">
        <v>193</v>
      </c>
      <c r="AH15" s="47" t="e">
        <f>IF(#REF!="","",#REF!)</f>
        <v>#REF!</v>
      </c>
      <c r="AJ15" s="47" t="s">
        <v>258</v>
      </c>
    </row>
    <row r="16" spans="1:36" ht="90" x14ac:dyDescent="0.25">
      <c r="B16" s="37"/>
      <c r="C16" s="17" t="s">
        <v>194</v>
      </c>
      <c r="D16" s="18" t="s">
        <v>195</v>
      </c>
      <c r="E16" s="18" t="s">
        <v>111</v>
      </c>
      <c r="L16" s="18" t="s">
        <v>196</v>
      </c>
      <c r="AG16" s="17" t="s">
        <v>197</v>
      </c>
      <c r="AH16" s="47" t="e">
        <f>IF(#REF!="","",#REF!)</f>
        <v>#REF!</v>
      </c>
      <c r="AJ16" s="47" t="s">
        <v>246</v>
      </c>
    </row>
    <row r="17" spans="2:36" ht="75" x14ac:dyDescent="0.25">
      <c r="B17" s="37"/>
      <c r="C17" s="17" t="s">
        <v>198</v>
      </c>
      <c r="D17" s="18" t="s">
        <v>199</v>
      </c>
      <c r="E17" s="18" t="s">
        <v>111</v>
      </c>
      <c r="L17" s="18" t="s">
        <v>200</v>
      </c>
      <c r="AG17" s="17" t="s">
        <v>201</v>
      </c>
      <c r="AJ17" s="47" t="s">
        <v>258</v>
      </c>
    </row>
    <row r="18" spans="2:36" ht="75" x14ac:dyDescent="0.25">
      <c r="B18" s="37"/>
      <c r="C18" s="17" t="s">
        <v>202</v>
      </c>
      <c r="D18" s="18" t="s">
        <v>203</v>
      </c>
      <c r="E18" s="18" t="s">
        <v>38</v>
      </c>
      <c r="L18" s="40" t="s">
        <v>204</v>
      </c>
      <c r="AG18" s="17" t="s">
        <v>205</v>
      </c>
      <c r="AJ18" s="47" t="s">
        <v>248</v>
      </c>
    </row>
    <row r="19" spans="2:36" ht="75" x14ac:dyDescent="0.25">
      <c r="B19" s="37"/>
      <c r="C19" s="17" t="s">
        <v>206</v>
      </c>
      <c r="D19" s="18" t="s">
        <v>207</v>
      </c>
      <c r="E19" s="18" t="s">
        <v>111</v>
      </c>
      <c r="L19" s="40" t="s">
        <v>208</v>
      </c>
      <c r="AG19" s="17" t="s">
        <v>193</v>
      </c>
      <c r="AJ19" s="47" t="s">
        <v>258</v>
      </c>
    </row>
    <row r="20" spans="2:36" ht="150" x14ac:dyDescent="0.25">
      <c r="B20" s="37"/>
      <c r="C20" s="17" t="s">
        <v>209</v>
      </c>
      <c r="D20" s="18" t="s">
        <v>210</v>
      </c>
      <c r="E20" s="18" t="s">
        <v>90</v>
      </c>
      <c r="AG20" s="17" t="s">
        <v>211</v>
      </c>
      <c r="AJ20" s="47" t="s">
        <v>246</v>
      </c>
    </row>
    <row r="21" spans="2:36" ht="45" x14ac:dyDescent="0.25">
      <c r="B21" s="37"/>
      <c r="C21" s="17" t="s">
        <v>212</v>
      </c>
      <c r="D21" s="18" t="s">
        <v>213</v>
      </c>
      <c r="E21" s="18" t="s">
        <v>111</v>
      </c>
      <c r="AG21" s="17" t="s">
        <v>214</v>
      </c>
      <c r="AJ21" s="47" t="s">
        <v>257</v>
      </c>
    </row>
    <row r="22" spans="2:36" ht="60" x14ac:dyDescent="0.25">
      <c r="B22" s="37"/>
      <c r="C22" s="17" t="s">
        <v>215</v>
      </c>
      <c r="D22" s="18" t="s">
        <v>216</v>
      </c>
      <c r="E22" s="18" t="s">
        <v>111</v>
      </c>
      <c r="AG22" s="17" t="s">
        <v>605</v>
      </c>
      <c r="AJ22" s="47" t="s">
        <v>606</v>
      </c>
    </row>
    <row r="23" spans="2:36" ht="51" x14ac:dyDescent="0.25">
      <c r="B23" s="37"/>
      <c r="C23" s="17" t="s">
        <v>217</v>
      </c>
      <c r="D23" s="18" t="s">
        <v>218</v>
      </c>
      <c r="E23" s="18" t="s">
        <v>38</v>
      </c>
      <c r="AG23" s="17" t="s">
        <v>219</v>
      </c>
      <c r="AJ23" s="47" t="s">
        <v>252</v>
      </c>
    </row>
    <row r="24" spans="2:36" ht="60" x14ac:dyDescent="0.25">
      <c r="C24" s="17" t="s">
        <v>279</v>
      </c>
      <c r="AJ24" s="47" t="s">
        <v>281</v>
      </c>
    </row>
    <row r="25" spans="2:36" ht="30" x14ac:dyDescent="0.25">
      <c r="C25" s="17" t="s">
        <v>280</v>
      </c>
      <c r="AJ25" s="47" t="s">
        <v>244</v>
      </c>
    </row>
  </sheetData>
  <conditionalFormatting sqref="AC16">
    <cfRule type="cellIs" priority="1" operator="equal">
      <formula>$W$4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8"/>
  <dimension ref="A1:B25"/>
  <sheetViews>
    <sheetView workbookViewId="0">
      <selection activeCell="D4" sqref="D4"/>
    </sheetView>
  </sheetViews>
  <sheetFormatPr baseColWidth="10" defaultRowHeight="15" x14ac:dyDescent="0.25"/>
  <cols>
    <col min="1" max="1" width="64" customWidth="1"/>
    <col min="2" max="2" width="72.42578125" customWidth="1"/>
  </cols>
  <sheetData>
    <row r="1" spans="1:2" x14ac:dyDescent="0.25">
      <c r="A1" s="5" t="s">
        <v>2</v>
      </c>
      <c r="B1" s="66" t="s">
        <v>262</v>
      </c>
    </row>
    <row r="2" spans="1:2" x14ac:dyDescent="0.25">
      <c r="A2" s="17" t="s">
        <v>140</v>
      </c>
      <c r="B2" t="s">
        <v>244</v>
      </c>
    </row>
    <row r="3" spans="1:2" x14ac:dyDescent="0.25">
      <c r="A3" s="17" t="s">
        <v>88</v>
      </c>
      <c r="B3" t="s">
        <v>245</v>
      </c>
    </row>
    <row r="4" spans="1:2" x14ac:dyDescent="0.25">
      <c r="A4" s="17" t="s">
        <v>209</v>
      </c>
      <c r="B4" t="s">
        <v>246</v>
      </c>
    </row>
    <row r="5" spans="1:2" x14ac:dyDescent="0.25">
      <c r="A5" s="17" t="s">
        <v>194</v>
      </c>
      <c r="B5" t="s">
        <v>246</v>
      </c>
    </row>
    <row r="6" spans="1:2" x14ac:dyDescent="0.25">
      <c r="A6" s="17" t="s">
        <v>162</v>
      </c>
      <c r="B6" t="s">
        <v>247</v>
      </c>
    </row>
    <row r="7" spans="1:2" ht="25.5" x14ac:dyDescent="0.25">
      <c r="A7" s="17" t="s">
        <v>179</v>
      </c>
      <c r="B7" t="s">
        <v>247</v>
      </c>
    </row>
    <row r="8" spans="1:2" x14ac:dyDescent="0.25">
      <c r="A8" s="17" t="s">
        <v>202</v>
      </c>
      <c r="B8" t="s">
        <v>248</v>
      </c>
    </row>
    <row r="9" spans="1:2" x14ac:dyDescent="0.25">
      <c r="A9" s="17" t="s">
        <v>175</v>
      </c>
      <c r="B9" t="s">
        <v>249</v>
      </c>
    </row>
    <row r="10" spans="1:2" x14ac:dyDescent="0.25">
      <c r="A10" s="17" t="s">
        <v>152</v>
      </c>
      <c r="B10" t="s">
        <v>250</v>
      </c>
    </row>
    <row r="11" spans="1:2" ht="25.5" x14ac:dyDescent="0.25">
      <c r="A11" s="17" t="s">
        <v>182</v>
      </c>
      <c r="B11" t="s">
        <v>251</v>
      </c>
    </row>
    <row r="12" spans="1:2" x14ac:dyDescent="0.25">
      <c r="A12" s="17" t="s">
        <v>217</v>
      </c>
      <c r="B12" t="s">
        <v>252</v>
      </c>
    </row>
    <row r="13" spans="1:2" x14ac:dyDescent="0.25">
      <c r="A13" s="17" t="s">
        <v>36</v>
      </c>
      <c r="B13" t="s">
        <v>253</v>
      </c>
    </row>
    <row r="14" spans="1:2" ht="38.25" x14ac:dyDescent="0.25">
      <c r="A14" s="17" t="s">
        <v>64</v>
      </c>
      <c r="B14" t="s">
        <v>254</v>
      </c>
    </row>
    <row r="15" spans="1:2" x14ac:dyDescent="0.25">
      <c r="A15" s="17" t="s">
        <v>186</v>
      </c>
      <c r="B15" t="s">
        <v>255</v>
      </c>
    </row>
    <row r="16" spans="1:2" x14ac:dyDescent="0.25">
      <c r="A16" s="17" t="s">
        <v>109</v>
      </c>
      <c r="B16" t="s">
        <v>256</v>
      </c>
    </row>
    <row r="17" spans="1:2" x14ac:dyDescent="0.25">
      <c r="A17" s="17" t="s">
        <v>212</v>
      </c>
      <c r="B17" t="s">
        <v>257</v>
      </c>
    </row>
    <row r="18" spans="1:2" x14ac:dyDescent="0.25">
      <c r="A18" s="17" t="s">
        <v>190</v>
      </c>
      <c r="B18" t="s">
        <v>258</v>
      </c>
    </row>
    <row r="19" spans="1:2" x14ac:dyDescent="0.25">
      <c r="A19" s="17" t="s">
        <v>206</v>
      </c>
      <c r="B19" t="s">
        <v>258</v>
      </c>
    </row>
    <row r="20" spans="1:2" x14ac:dyDescent="0.25">
      <c r="A20" s="17" t="s">
        <v>198</v>
      </c>
      <c r="B20" t="s">
        <v>258</v>
      </c>
    </row>
    <row r="21" spans="1:2" x14ac:dyDescent="0.25">
      <c r="A21" s="17" t="s">
        <v>215</v>
      </c>
      <c r="B21" t="s">
        <v>259</v>
      </c>
    </row>
    <row r="22" spans="1:2" x14ac:dyDescent="0.25">
      <c r="A22" s="17" t="s">
        <v>169</v>
      </c>
      <c r="B22" t="s">
        <v>260</v>
      </c>
    </row>
    <row r="23" spans="1:2" x14ac:dyDescent="0.25">
      <c r="A23" s="17" t="s">
        <v>126</v>
      </c>
      <c r="B23" t="s">
        <v>261</v>
      </c>
    </row>
    <row r="24" spans="1:2" x14ac:dyDescent="0.25">
      <c r="A24" s="17" t="s">
        <v>279</v>
      </c>
      <c r="B24" t="s">
        <v>281</v>
      </c>
    </row>
    <row r="25" spans="1:2" ht="25.5" x14ac:dyDescent="0.25">
      <c r="A25" s="17" t="s">
        <v>280</v>
      </c>
      <c r="B25" t="s">
        <v>244</v>
      </c>
    </row>
  </sheetData>
  <autoFilter ref="B1:G1"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92D050"/>
  </sheetPr>
  <dimension ref="A3:C19"/>
  <sheetViews>
    <sheetView zoomScale="80" zoomScaleNormal="80" workbookViewId="0">
      <selection activeCell="A17" sqref="A17"/>
    </sheetView>
  </sheetViews>
  <sheetFormatPr baseColWidth="10" defaultColWidth="11.42578125" defaultRowHeight="15" x14ac:dyDescent="0.25"/>
  <cols>
    <col min="1" max="1" width="18.42578125" style="69" bestFit="1" customWidth="1"/>
    <col min="2" max="2" width="56.5703125" style="69" bestFit="1" customWidth="1"/>
    <col min="3" max="3" width="16.7109375" style="69" bestFit="1" customWidth="1"/>
    <col min="4" max="4" width="23.140625" style="69" bestFit="1" customWidth="1"/>
    <col min="5" max="16384" width="11.42578125" style="69"/>
  </cols>
  <sheetData>
    <row r="3" spans="1:3" x14ac:dyDescent="0.25">
      <c r="A3" s="96" t="s">
        <v>242</v>
      </c>
      <c r="B3"/>
      <c r="C3"/>
    </row>
    <row r="4" spans="1:3" x14ac:dyDescent="0.25">
      <c r="A4" s="69" t="s">
        <v>63</v>
      </c>
      <c r="B4"/>
      <c r="C4"/>
    </row>
    <row r="5" spans="1:3" x14ac:dyDescent="0.25">
      <c r="A5" s="69" t="s">
        <v>243</v>
      </c>
      <c r="B5"/>
      <c r="C5"/>
    </row>
    <row r="6" spans="1:3" x14ac:dyDescent="0.25">
      <c r="A6"/>
      <c r="B6"/>
      <c r="C6"/>
    </row>
    <row r="7" spans="1:3" x14ac:dyDescent="0.25">
      <c r="A7"/>
      <c r="B7"/>
      <c r="C7"/>
    </row>
    <row r="8" spans="1:3" x14ac:dyDescent="0.25">
      <c r="A8"/>
      <c r="B8"/>
      <c r="C8"/>
    </row>
    <row r="9" spans="1:3" x14ac:dyDescent="0.25">
      <c r="A9"/>
      <c r="B9"/>
      <c r="C9"/>
    </row>
    <row r="10" spans="1:3" x14ac:dyDescent="0.25">
      <c r="A10"/>
      <c r="B10"/>
      <c r="C10"/>
    </row>
    <row r="11" spans="1:3" x14ac:dyDescent="0.25">
      <c r="A11"/>
      <c r="B11"/>
      <c r="C11"/>
    </row>
    <row r="12" spans="1:3" x14ac:dyDescent="0.25">
      <c r="A12"/>
      <c r="B12"/>
      <c r="C12"/>
    </row>
    <row r="13" spans="1:3" x14ac:dyDescent="0.25">
      <c r="A13"/>
      <c r="B13"/>
      <c r="C13"/>
    </row>
    <row r="14" spans="1:3" x14ac:dyDescent="0.25">
      <c r="A14"/>
      <c r="B14"/>
      <c r="C14"/>
    </row>
    <row r="15" spans="1:3" x14ac:dyDescent="0.25">
      <c r="A15"/>
      <c r="B15"/>
      <c r="C15"/>
    </row>
    <row r="16" spans="1:3" x14ac:dyDescent="0.25">
      <c r="A16"/>
      <c r="B16"/>
      <c r="C16"/>
    </row>
    <row r="17" spans="1:3" x14ac:dyDescent="0.25">
      <c r="A17"/>
      <c r="B17"/>
      <c r="C17"/>
    </row>
    <row r="18" spans="1:3" x14ac:dyDescent="0.25">
      <c r="A18"/>
      <c r="B18"/>
      <c r="C18"/>
    </row>
    <row r="19" spans="1:3" x14ac:dyDescent="0.25">
      <c r="A19"/>
      <c r="B19"/>
      <c r="C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8">
    <tabColor theme="5" tint="-0.249977111117893"/>
  </sheetPr>
  <dimension ref="A1:FR35"/>
  <sheetViews>
    <sheetView showGridLines="0" tabSelected="1" view="pageBreakPreview" zoomScale="70" zoomScaleNormal="60" zoomScaleSheetLayoutView="70" workbookViewId="0">
      <pane ySplit="11" topLeftCell="A12" activePane="bottomLeft" state="frozen"/>
      <selection pane="bottomLeft" activeCell="A12" sqref="A12"/>
    </sheetView>
  </sheetViews>
  <sheetFormatPr baseColWidth="10" defaultColWidth="11.42578125" defaultRowHeight="12.75" x14ac:dyDescent="0.2"/>
  <cols>
    <col min="1" max="1" width="35.5703125" style="147" customWidth="1"/>
    <col min="2" max="2" width="30.7109375" style="2" customWidth="1"/>
    <col min="3" max="3" width="53.85546875" style="2" customWidth="1"/>
    <col min="4" max="4" width="25" style="2" customWidth="1"/>
    <col min="5" max="5" width="19" style="2" customWidth="1"/>
    <col min="6" max="6" width="53.85546875" style="2" customWidth="1"/>
    <col min="7" max="7" width="14.85546875" style="2" bestFit="1" customWidth="1"/>
    <col min="8" max="8" width="14.85546875" style="2" customWidth="1"/>
    <col min="9" max="9" width="57.5703125" style="2" customWidth="1"/>
    <col min="10" max="10" width="15.7109375" style="2" customWidth="1"/>
    <col min="11" max="11" width="19.42578125" style="2" customWidth="1"/>
    <col min="12" max="12" width="17.140625" style="2" customWidth="1"/>
    <col min="13" max="15" width="41" style="2" customWidth="1"/>
    <col min="16" max="16" width="44.85546875" style="2" customWidth="1"/>
    <col min="17" max="20" width="50.7109375" style="2" customWidth="1"/>
    <col min="21" max="21" width="5.28515625" style="2" customWidth="1"/>
    <col min="22" max="22" width="8.140625" style="2" customWidth="1"/>
    <col min="23" max="24" width="5.28515625" style="2" customWidth="1"/>
    <col min="25" max="25" width="18.85546875" style="2" customWidth="1"/>
    <col min="26" max="26" width="52.28515625" style="2" customWidth="1"/>
    <col min="27" max="27" width="5.28515625" style="2" customWidth="1"/>
    <col min="28" max="28" width="8.42578125" style="2" customWidth="1"/>
    <col min="29" max="29" width="5.28515625" style="2" customWidth="1"/>
    <col min="30" max="30" width="8.42578125" style="2" customWidth="1"/>
    <col min="31" max="31" width="18.85546875" style="2" customWidth="1"/>
    <col min="32" max="32" width="31.140625" style="2" customWidth="1"/>
    <col min="33" max="33" width="15.85546875" style="2" customWidth="1"/>
    <col min="34" max="34" width="70.85546875" style="2" customWidth="1"/>
    <col min="35" max="35" width="46.5703125" style="2" customWidth="1"/>
    <col min="36" max="36" width="30.7109375" style="2" customWidth="1"/>
    <col min="37" max="39" width="20.42578125" style="2" customWidth="1"/>
    <col min="40" max="42" width="70.7109375" style="2" customWidth="1"/>
    <col min="43" max="43" width="14.7109375" style="2" customWidth="1"/>
    <col min="44" max="44" width="23.42578125" style="2" customWidth="1"/>
    <col min="45" max="45" width="31.42578125" style="2" customWidth="1"/>
    <col min="46" max="46" width="14.7109375" style="2" customWidth="1"/>
    <col min="47" max="47" width="23.42578125" style="2" customWidth="1"/>
    <col min="48" max="48" width="31.42578125" style="2" customWidth="1"/>
    <col min="49" max="49" width="14.7109375" style="2" customWidth="1"/>
    <col min="50" max="50" width="23.42578125" style="2" customWidth="1"/>
    <col min="51" max="51" width="31.42578125" style="2" customWidth="1"/>
    <col min="52" max="52" width="14.7109375" style="2" customWidth="1"/>
    <col min="53" max="53" width="23.42578125" style="2" customWidth="1"/>
    <col min="54" max="54" width="31.42578125" style="2" customWidth="1"/>
    <col min="55" max="55" width="14.7109375" style="2" customWidth="1"/>
    <col min="56" max="56" width="23.42578125" style="2" customWidth="1"/>
    <col min="57" max="57" width="31.42578125" style="2" customWidth="1"/>
    <col min="58" max="58" width="14.7109375" style="2" customWidth="1"/>
    <col min="59" max="59" width="23.42578125" style="2" customWidth="1"/>
    <col min="60" max="60" width="31.42578125" style="2" customWidth="1"/>
    <col min="61" max="61" width="14.7109375" style="2" customWidth="1"/>
    <col min="62" max="62" width="23.42578125" style="2" customWidth="1"/>
    <col min="63" max="63" width="31.42578125" style="2" customWidth="1"/>
    <col min="64" max="64" width="14.7109375" style="2" customWidth="1"/>
    <col min="65" max="65" width="23.42578125" style="2" customWidth="1"/>
    <col min="66" max="66" width="31.42578125" style="2" customWidth="1"/>
    <col min="67" max="67" width="14.7109375" style="2" customWidth="1"/>
    <col min="68" max="68" width="23.42578125" style="2" customWidth="1"/>
    <col min="69" max="69" width="31.42578125" style="2" customWidth="1"/>
    <col min="70" max="70" width="14.7109375" style="2" customWidth="1"/>
    <col min="71" max="71" width="23.42578125" style="2" customWidth="1"/>
    <col min="72" max="72" width="31.42578125" style="2" customWidth="1"/>
    <col min="73" max="73" width="14.7109375" style="2" customWidth="1"/>
    <col min="74" max="74" width="23.42578125" style="2" customWidth="1"/>
    <col min="75" max="75" width="31.42578125" style="2" customWidth="1"/>
    <col min="76" max="76" width="14.7109375" style="2" customWidth="1"/>
    <col min="77" max="77" width="23.42578125" style="2" customWidth="1"/>
    <col min="78" max="78" width="31.42578125" style="2" customWidth="1"/>
    <col min="79" max="79" width="11.42578125" style="2" hidden="1" customWidth="1"/>
    <col min="80" max="81" width="22" style="2" hidden="1" customWidth="1"/>
    <col min="82" max="82" width="11.42578125" style="2" hidden="1" customWidth="1"/>
    <col min="83" max="83" width="16.28515625" style="2" hidden="1" customWidth="1"/>
    <col min="84" max="85" width="11.42578125" style="2" hidden="1" customWidth="1"/>
    <col min="86" max="86" width="16.28515625" style="2" hidden="1" customWidth="1"/>
    <col min="87" max="87" width="11.42578125" style="2" hidden="1" customWidth="1"/>
    <col min="88" max="88" width="15.140625" style="2" hidden="1" customWidth="1"/>
    <col min="89" max="89" width="26.42578125" style="2" hidden="1" customWidth="1"/>
    <col min="90" max="90" width="15" style="2" hidden="1" customWidth="1"/>
    <col min="91" max="91" width="11.42578125" style="2" hidden="1" customWidth="1"/>
    <col min="92" max="92" width="15" style="2" hidden="1" customWidth="1"/>
    <col min="93" max="93" width="17.140625" style="2" hidden="1" customWidth="1"/>
    <col min="94" max="94" width="15" style="2" hidden="1" customWidth="1"/>
    <col min="95" max="95" width="17.140625" style="2" hidden="1" customWidth="1"/>
    <col min="96" max="96" width="55.42578125" style="2" hidden="1" customWidth="1"/>
    <col min="97" max="97" width="17.140625" style="2" hidden="1" customWidth="1"/>
    <col min="98" max="98" width="55.42578125" style="2" hidden="1" customWidth="1"/>
    <col min="99" max="99" width="17.140625" style="2" hidden="1" customWidth="1"/>
    <col min="100" max="100" width="55.42578125" style="2" hidden="1" customWidth="1"/>
    <col min="101" max="101" width="17.140625" style="2" hidden="1" customWidth="1"/>
    <col min="102" max="102" width="55.42578125" style="2" hidden="1" customWidth="1"/>
    <col min="103" max="144" width="11.42578125" style="2" hidden="1" customWidth="1"/>
    <col min="145" max="145" width="0" style="2" hidden="1" customWidth="1"/>
    <col min="146" max="146" width="15.28515625" style="2" hidden="1" customWidth="1"/>
    <col min="147" max="149" width="22.85546875" style="2" hidden="1" customWidth="1"/>
    <col min="150" max="150" width="21.140625" style="2" hidden="1" customWidth="1"/>
    <col min="151" max="151" width="0" style="2" hidden="1" customWidth="1"/>
    <col min="152" max="16384" width="11.42578125" style="2"/>
  </cols>
  <sheetData>
    <row r="1" spans="1:151" ht="81" customHeight="1" x14ac:dyDescent="0.2">
      <c r="A1" s="216" t="s">
        <v>323</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128"/>
      <c r="AG1" s="129"/>
      <c r="AH1" s="128"/>
      <c r="AI1" s="128"/>
      <c r="AJ1" s="128"/>
      <c r="AK1" s="128"/>
      <c r="AL1" s="128"/>
      <c r="AM1" s="128"/>
      <c r="AN1" s="128"/>
      <c r="AO1" s="128"/>
      <c r="AP1" s="130"/>
      <c r="EP1" s="186">
        <v>45017</v>
      </c>
      <c r="EQ1" s="186">
        <v>45107</v>
      </c>
      <c r="ER1" s="191"/>
      <c r="ES1" s="190"/>
      <c r="ET1" s="190"/>
    </row>
    <row r="2" spans="1:151" ht="9.75" customHeight="1" x14ac:dyDescent="0.2">
      <c r="A2" s="242" t="s">
        <v>241</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104"/>
      <c r="AG2" s="105"/>
      <c r="AH2" s="65"/>
      <c r="AI2" s="65"/>
      <c r="AJ2" s="65"/>
      <c r="AK2" s="65"/>
      <c r="AL2" s="65"/>
      <c r="AM2" s="65"/>
      <c r="AN2" s="65"/>
      <c r="AO2" s="65"/>
      <c r="AP2" s="131"/>
      <c r="EP2" s="205" t="s">
        <v>1009</v>
      </c>
      <c r="EQ2" s="205" t="s">
        <v>1010</v>
      </c>
      <c r="ES2" s="206"/>
      <c r="ET2" s="65"/>
    </row>
    <row r="3" spans="1:151" ht="9.75" customHeight="1" x14ac:dyDescent="0.2">
      <c r="A3" s="242"/>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104"/>
      <c r="AG3" s="105"/>
      <c r="AH3" s="65"/>
      <c r="AI3" s="65"/>
      <c r="AJ3" s="65"/>
      <c r="AK3" s="65"/>
      <c r="AL3" s="65"/>
      <c r="AM3" s="65"/>
      <c r="AN3" s="65"/>
      <c r="AO3" s="65"/>
      <c r="AP3" s="131"/>
      <c r="EP3" s="205"/>
      <c r="EQ3" s="205"/>
      <c r="ES3" s="206"/>
      <c r="ET3" s="65"/>
    </row>
    <row r="4" spans="1:151" ht="9.75" customHeight="1" x14ac:dyDescent="0.2">
      <c r="A4" s="242"/>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104"/>
      <c r="AG4" s="105"/>
      <c r="AH4" s="65"/>
      <c r="AI4" s="65"/>
      <c r="AJ4" s="65"/>
      <c r="AK4" s="65"/>
      <c r="AL4" s="65"/>
      <c r="AM4" s="65"/>
      <c r="AN4" s="65"/>
      <c r="AO4" s="65"/>
      <c r="AP4" s="131"/>
      <c r="EP4" s="205"/>
      <c r="EQ4" s="205"/>
      <c r="ES4" s="206"/>
      <c r="ET4" s="65"/>
    </row>
    <row r="5" spans="1:151" ht="5.25" customHeight="1" thickBot="1" x14ac:dyDescent="0.25">
      <c r="A5" s="244"/>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3"/>
      <c r="AG5" s="106"/>
      <c r="AH5" s="65"/>
      <c r="AI5" s="65"/>
      <c r="AJ5" s="65"/>
      <c r="AK5" s="65"/>
      <c r="AL5" s="65"/>
      <c r="AM5" s="65"/>
      <c r="AN5" s="65"/>
      <c r="AO5" s="65"/>
      <c r="AP5" s="131"/>
    </row>
    <row r="6" spans="1:151" ht="50.1" customHeight="1" x14ac:dyDescent="0.2">
      <c r="A6" s="132" t="s">
        <v>229</v>
      </c>
      <c r="B6" s="115">
        <v>45107</v>
      </c>
      <c r="C6" s="3"/>
      <c r="D6" s="133"/>
      <c r="E6" s="133"/>
      <c r="F6" s="167"/>
      <c r="G6" s="133"/>
      <c r="H6" s="133"/>
      <c r="I6" s="133"/>
      <c r="J6" s="133"/>
      <c r="K6" s="133"/>
      <c r="L6" s="133"/>
      <c r="M6" s="133"/>
      <c r="N6" s="133"/>
      <c r="O6" s="133"/>
      <c r="P6" s="133"/>
      <c r="Q6" s="133"/>
      <c r="R6" s="133"/>
      <c r="S6" s="133"/>
      <c r="T6" s="133"/>
      <c r="U6" s="256" t="s">
        <v>1019</v>
      </c>
      <c r="V6" s="257"/>
      <c r="W6" s="257"/>
      <c r="X6" s="257"/>
      <c r="Y6" s="257"/>
      <c r="Z6" s="257"/>
      <c r="AA6" s="257"/>
      <c r="AB6" s="257"/>
      <c r="AC6" s="257"/>
      <c r="AD6" s="257"/>
      <c r="AE6" s="257"/>
      <c r="AF6" s="258"/>
      <c r="AG6" s="50"/>
      <c r="AH6" s="65"/>
      <c r="AI6" s="65"/>
      <c r="AJ6" s="65"/>
      <c r="AK6" s="65"/>
      <c r="AL6" s="65"/>
      <c r="AM6" s="65"/>
      <c r="AN6" s="65"/>
      <c r="AO6" s="65"/>
      <c r="AP6" s="131"/>
    </row>
    <row r="7" spans="1:151" ht="4.5" customHeight="1" thickBot="1" x14ac:dyDescent="0.25">
      <c r="A7" s="3"/>
      <c r="B7" s="65"/>
      <c r="C7" s="65"/>
      <c r="D7" s="65"/>
      <c r="E7" s="65"/>
      <c r="F7" s="65"/>
      <c r="G7" s="65"/>
      <c r="H7" s="65"/>
      <c r="I7" s="65"/>
      <c r="J7" s="65"/>
      <c r="K7" s="65"/>
      <c r="L7" s="65"/>
      <c r="M7" s="65"/>
      <c r="N7" s="65"/>
      <c r="O7" s="65"/>
      <c r="P7" s="65"/>
      <c r="Q7" s="65"/>
      <c r="R7" s="65"/>
      <c r="S7" s="65"/>
      <c r="T7" s="65"/>
      <c r="U7" s="259"/>
      <c r="V7" s="260"/>
      <c r="W7" s="260"/>
      <c r="X7" s="260"/>
      <c r="Y7" s="260"/>
      <c r="Z7" s="260"/>
      <c r="AA7" s="260"/>
      <c r="AB7" s="260"/>
      <c r="AC7" s="260"/>
      <c r="AD7" s="260"/>
      <c r="AE7" s="260"/>
      <c r="AF7" s="261"/>
      <c r="AG7" s="44"/>
      <c r="AH7" s="65"/>
      <c r="AI7" s="65"/>
      <c r="AJ7" s="65"/>
      <c r="AK7" s="65"/>
      <c r="AL7" s="65"/>
      <c r="AM7" s="65"/>
      <c r="AN7" s="65"/>
      <c r="AO7" s="65"/>
      <c r="AP7" s="131"/>
    </row>
    <row r="8" spans="1:151" ht="5.25" customHeight="1" thickBot="1" x14ac:dyDescent="0.25">
      <c r="A8" s="134"/>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44"/>
      <c r="AH8" s="65"/>
      <c r="AI8" s="65"/>
      <c r="AJ8" s="65"/>
      <c r="AK8" s="65"/>
      <c r="AL8" s="65"/>
      <c r="AM8" s="65"/>
      <c r="AN8" s="65"/>
      <c r="AO8" s="65"/>
      <c r="AP8" s="131"/>
    </row>
    <row r="9" spans="1:151" ht="18" customHeight="1" x14ac:dyDescent="0.2">
      <c r="A9" s="135"/>
      <c r="B9" s="116"/>
      <c r="C9" s="135"/>
      <c r="D9" s="135"/>
      <c r="E9" s="116"/>
      <c r="F9" s="54"/>
      <c r="G9" s="119"/>
      <c r="H9" s="119"/>
      <c r="I9" s="119"/>
      <c r="J9" s="120"/>
      <c r="K9" s="54"/>
      <c r="L9" s="120"/>
      <c r="M9" s="218" t="s">
        <v>230</v>
      </c>
      <c r="N9" s="219"/>
      <c r="O9" s="220"/>
      <c r="P9" s="224" t="s">
        <v>231</v>
      </c>
      <c r="Q9" s="225"/>
      <c r="R9" s="225"/>
      <c r="S9" s="225"/>
      <c r="T9" s="226"/>
      <c r="U9" s="230"/>
      <c r="V9" s="230"/>
      <c r="W9" s="231" t="s">
        <v>232</v>
      </c>
      <c r="X9" s="231"/>
      <c r="Y9" s="231"/>
      <c r="Z9" s="232"/>
      <c r="AA9" s="236" t="s">
        <v>233</v>
      </c>
      <c r="AB9" s="237"/>
      <c r="AC9" s="237"/>
      <c r="AD9" s="237"/>
      <c r="AE9" s="237"/>
      <c r="AF9" s="238"/>
      <c r="AG9" s="207" t="s">
        <v>228</v>
      </c>
      <c r="AH9" s="208"/>
      <c r="AI9" s="208"/>
      <c r="AJ9" s="208"/>
      <c r="AK9" s="208"/>
      <c r="AL9" s="208"/>
      <c r="AM9" s="208"/>
      <c r="AN9" s="208"/>
      <c r="AO9" s="208"/>
      <c r="AP9" s="208"/>
      <c r="AQ9" s="209" t="s">
        <v>226</v>
      </c>
      <c r="AR9" s="209"/>
      <c r="AS9" s="209"/>
      <c r="AT9" s="209"/>
      <c r="AU9" s="209"/>
      <c r="AV9" s="209"/>
      <c r="AW9" s="209"/>
      <c r="AX9" s="209"/>
      <c r="AY9" s="209"/>
      <c r="AZ9" s="209"/>
      <c r="BA9" s="209"/>
      <c r="BB9" s="209"/>
      <c r="BC9" s="209"/>
      <c r="BD9" s="209"/>
      <c r="BE9" s="209"/>
      <c r="BF9" s="209"/>
      <c r="BG9" s="209"/>
      <c r="BH9" s="209"/>
      <c r="BI9" s="209"/>
      <c r="BJ9" s="209"/>
      <c r="BK9" s="209"/>
      <c r="BL9" s="209"/>
      <c r="BM9" s="209"/>
      <c r="BN9" s="209"/>
      <c r="BO9" s="209"/>
      <c r="BP9" s="209"/>
      <c r="BQ9" s="209"/>
      <c r="BR9" s="209"/>
      <c r="BS9" s="209"/>
      <c r="BT9" s="209"/>
      <c r="BU9" s="209"/>
      <c r="BV9" s="209"/>
      <c r="BW9" s="209"/>
      <c r="BX9" s="209"/>
      <c r="BY9" s="209"/>
      <c r="BZ9" s="210"/>
    </row>
    <row r="10" spans="1:151" ht="21.95" customHeight="1" x14ac:dyDescent="0.2">
      <c r="A10" s="136"/>
      <c r="B10" s="117"/>
      <c r="C10" s="136"/>
      <c r="D10" s="136"/>
      <c r="E10" s="117"/>
      <c r="F10" s="123"/>
      <c r="G10" s="121"/>
      <c r="H10" s="121"/>
      <c r="I10" s="121"/>
      <c r="J10" s="122"/>
      <c r="K10" s="123"/>
      <c r="L10" s="122"/>
      <c r="M10" s="221"/>
      <c r="N10" s="222"/>
      <c r="O10" s="223"/>
      <c r="P10" s="227"/>
      <c r="Q10" s="228"/>
      <c r="R10" s="228"/>
      <c r="S10" s="228"/>
      <c r="T10" s="229"/>
      <c r="U10" s="124"/>
      <c r="V10" s="125"/>
      <c r="W10" s="233"/>
      <c r="X10" s="234"/>
      <c r="Y10" s="234"/>
      <c r="Z10" s="235"/>
      <c r="AA10" s="239"/>
      <c r="AB10" s="240"/>
      <c r="AC10" s="240"/>
      <c r="AD10" s="240"/>
      <c r="AE10" s="240"/>
      <c r="AF10" s="241"/>
      <c r="AG10" s="55"/>
      <c r="AH10" s="213" t="s">
        <v>904</v>
      </c>
      <c r="AI10" s="214"/>
      <c r="AJ10" s="214"/>
      <c r="AK10" s="214"/>
      <c r="AL10" s="214"/>
      <c r="AM10" s="215"/>
      <c r="AN10" s="246" t="s">
        <v>234</v>
      </c>
      <c r="AO10" s="247"/>
      <c r="AP10" s="248"/>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211"/>
      <c r="BY10" s="211"/>
      <c r="BZ10" s="212"/>
      <c r="CD10" s="202" t="s">
        <v>775</v>
      </c>
      <c r="CE10" s="202"/>
      <c r="CF10" s="162" t="s">
        <v>772</v>
      </c>
      <c r="CG10" s="202" t="s">
        <v>776</v>
      </c>
      <c r="CH10" s="202"/>
      <c r="CI10" s="202" t="s">
        <v>777</v>
      </c>
      <c r="CJ10" s="202"/>
      <c r="CK10" s="202"/>
      <c r="CL10" s="202" t="s">
        <v>783</v>
      </c>
      <c r="CM10" s="202"/>
      <c r="CN10" s="202" t="s">
        <v>788</v>
      </c>
      <c r="CO10" s="202"/>
      <c r="CP10" s="202" t="s">
        <v>789</v>
      </c>
      <c r="CQ10" s="202"/>
      <c r="CR10" s="202" t="s">
        <v>791</v>
      </c>
      <c r="CS10" s="202"/>
      <c r="CT10" s="202" t="s">
        <v>857</v>
      </c>
      <c r="CU10" s="202"/>
      <c r="CV10" s="202" t="s">
        <v>855</v>
      </c>
      <c r="CW10" s="202"/>
      <c r="CX10" s="163" t="s">
        <v>858</v>
      </c>
      <c r="DK10" s="202" t="s">
        <v>862</v>
      </c>
      <c r="DL10" s="202"/>
      <c r="DM10" s="202"/>
      <c r="DN10" s="202"/>
      <c r="DO10" s="202"/>
      <c r="DP10" s="202"/>
      <c r="DQ10" s="202"/>
      <c r="DR10" s="202"/>
      <c r="EP10" s="189"/>
      <c r="EQ10" s="189" t="s">
        <v>1004</v>
      </c>
      <c r="ER10" s="189"/>
      <c r="ES10" s="189"/>
      <c r="ET10" s="189"/>
      <c r="EU10" s="189"/>
    </row>
    <row r="11" spans="1:151" ht="132" customHeight="1" x14ac:dyDescent="0.2">
      <c r="A11" s="137" t="s">
        <v>282</v>
      </c>
      <c r="B11" s="118" t="s">
        <v>285</v>
      </c>
      <c r="C11" s="137" t="s">
        <v>286</v>
      </c>
      <c r="D11" s="137" t="s">
        <v>287</v>
      </c>
      <c r="E11" s="118" t="s">
        <v>288</v>
      </c>
      <c r="F11" s="109" t="s">
        <v>298</v>
      </c>
      <c r="G11" s="161" t="s">
        <v>901</v>
      </c>
      <c r="H11" s="161" t="s">
        <v>902</v>
      </c>
      <c r="I11" s="126" t="s">
        <v>289</v>
      </c>
      <c r="J11" s="109" t="s">
        <v>220</v>
      </c>
      <c r="K11" s="109" t="s">
        <v>299</v>
      </c>
      <c r="L11" s="109" t="s">
        <v>903</v>
      </c>
      <c r="M11" s="45" t="s">
        <v>221</v>
      </c>
      <c r="N11" s="45" t="s">
        <v>222</v>
      </c>
      <c r="O11" s="48" t="s">
        <v>290</v>
      </c>
      <c r="P11" s="45" t="s">
        <v>283</v>
      </c>
      <c r="Q11" s="45" t="s">
        <v>291</v>
      </c>
      <c r="R11" s="45" t="s">
        <v>236</v>
      </c>
      <c r="S11" s="45" t="s">
        <v>749</v>
      </c>
      <c r="T11" s="45" t="s">
        <v>292</v>
      </c>
      <c r="U11" s="52" t="s">
        <v>293</v>
      </c>
      <c r="V11" s="52" t="s">
        <v>300</v>
      </c>
      <c r="W11" s="52" t="s">
        <v>294</v>
      </c>
      <c r="X11" s="52" t="s">
        <v>301</v>
      </c>
      <c r="Y11" s="53" t="s">
        <v>295</v>
      </c>
      <c r="Z11" s="53" t="s">
        <v>237</v>
      </c>
      <c r="AA11" s="49" t="s">
        <v>296</v>
      </c>
      <c r="AB11" s="52" t="s">
        <v>302</v>
      </c>
      <c r="AC11" s="49" t="s">
        <v>303</v>
      </c>
      <c r="AD11" s="52" t="s">
        <v>304</v>
      </c>
      <c r="AE11" s="48" t="s">
        <v>297</v>
      </c>
      <c r="AF11" s="48" t="s">
        <v>237</v>
      </c>
      <c r="AG11" s="45" t="s">
        <v>238</v>
      </c>
      <c r="AH11" s="48" t="s">
        <v>305</v>
      </c>
      <c r="AI11" s="48" t="s">
        <v>905</v>
      </c>
      <c r="AJ11" s="48" t="s">
        <v>906</v>
      </c>
      <c r="AK11" s="48" t="s">
        <v>907</v>
      </c>
      <c r="AL11" s="48" t="s">
        <v>908</v>
      </c>
      <c r="AM11" s="48" t="s">
        <v>909</v>
      </c>
      <c r="AN11" s="48" t="s">
        <v>306</v>
      </c>
      <c r="AO11" s="48" t="s">
        <v>307</v>
      </c>
      <c r="AP11" s="48" t="s">
        <v>308</v>
      </c>
      <c r="AQ11" s="127" t="s">
        <v>239</v>
      </c>
      <c r="AR11" s="64" t="s">
        <v>240</v>
      </c>
      <c r="AS11" s="61" t="s">
        <v>227</v>
      </c>
      <c r="AT11" s="48" t="s">
        <v>239</v>
      </c>
      <c r="AU11" s="62" t="s">
        <v>240</v>
      </c>
      <c r="AV11" s="60" t="s">
        <v>227</v>
      </c>
      <c r="AW11" s="45" t="s">
        <v>239</v>
      </c>
      <c r="AX11" s="64" t="s">
        <v>240</v>
      </c>
      <c r="AY11" s="61" t="s">
        <v>227</v>
      </c>
      <c r="AZ11" s="48" t="s">
        <v>239</v>
      </c>
      <c r="BA11" s="62" t="s">
        <v>240</v>
      </c>
      <c r="BB11" s="60" t="s">
        <v>227</v>
      </c>
      <c r="BC11" s="45" t="s">
        <v>239</v>
      </c>
      <c r="BD11" s="64" t="s">
        <v>240</v>
      </c>
      <c r="BE11" s="61" t="s">
        <v>227</v>
      </c>
      <c r="BF11" s="48" t="s">
        <v>239</v>
      </c>
      <c r="BG11" s="62" t="s">
        <v>240</v>
      </c>
      <c r="BH11" s="60" t="s">
        <v>227</v>
      </c>
      <c r="BI11" s="45" t="s">
        <v>239</v>
      </c>
      <c r="BJ11" s="64" t="s">
        <v>240</v>
      </c>
      <c r="BK11" s="61" t="s">
        <v>227</v>
      </c>
      <c r="BL11" s="48" t="s">
        <v>239</v>
      </c>
      <c r="BM11" s="62" t="s">
        <v>240</v>
      </c>
      <c r="BN11" s="60" t="s">
        <v>227</v>
      </c>
      <c r="BO11" s="45" t="s">
        <v>239</v>
      </c>
      <c r="BP11" s="64" t="s">
        <v>240</v>
      </c>
      <c r="BQ11" s="61" t="s">
        <v>227</v>
      </c>
      <c r="BR11" s="48" t="s">
        <v>239</v>
      </c>
      <c r="BS11" s="62" t="s">
        <v>240</v>
      </c>
      <c r="BT11" s="60" t="s">
        <v>227</v>
      </c>
      <c r="BU11" s="45" t="s">
        <v>239</v>
      </c>
      <c r="BV11" s="64" t="s">
        <v>240</v>
      </c>
      <c r="BW11" s="61" t="s">
        <v>227</v>
      </c>
      <c r="BX11" s="48" t="s">
        <v>239</v>
      </c>
      <c r="BY11" s="64" t="s">
        <v>240</v>
      </c>
      <c r="BZ11" s="63" t="s">
        <v>227</v>
      </c>
      <c r="CA11" s="2" t="s">
        <v>620</v>
      </c>
      <c r="CB11" s="48" t="s">
        <v>853</v>
      </c>
      <c r="CC11" s="48" t="s">
        <v>854</v>
      </c>
      <c r="CD11" s="48" t="s">
        <v>771</v>
      </c>
      <c r="CE11" s="48" t="s">
        <v>756</v>
      </c>
      <c r="CF11" s="160" t="s">
        <v>773</v>
      </c>
      <c r="CG11" s="48" t="s">
        <v>776</v>
      </c>
      <c r="CH11" s="48" t="s">
        <v>756</v>
      </c>
      <c r="CI11" s="48" t="s">
        <v>776</v>
      </c>
      <c r="CJ11" s="48" t="s">
        <v>756</v>
      </c>
      <c r="CK11" s="48" t="s">
        <v>887</v>
      </c>
      <c r="CL11" s="48" t="s">
        <v>784</v>
      </c>
      <c r="CM11" s="48" t="s">
        <v>756</v>
      </c>
      <c r="CN11" s="48" t="s">
        <v>787</v>
      </c>
      <c r="CO11" s="48" t="s">
        <v>756</v>
      </c>
      <c r="CP11" s="48" t="s">
        <v>790</v>
      </c>
      <c r="CQ11" s="48" t="s">
        <v>756</v>
      </c>
      <c r="CR11" s="48" t="s">
        <v>809</v>
      </c>
      <c r="CS11" s="48" t="s">
        <v>756</v>
      </c>
      <c r="CT11" s="48" t="s">
        <v>809</v>
      </c>
      <c r="CU11" s="48" t="s">
        <v>756</v>
      </c>
      <c r="CV11" s="48" t="s">
        <v>809</v>
      </c>
      <c r="CW11" s="48" t="s">
        <v>756</v>
      </c>
      <c r="CX11" s="48" t="s">
        <v>859</v>
      </c>
      <c r="CZ11" s="164" t="s">
        <v>861</v>
      </c>
      <c r="DA11" s="202" t="s">
        <v>860</v>
      </c>
      <c r="DB11" s="202"/>
      <c r="DC11" s="202"/>
      <c r="DD11" s="202"/>
      <c r="DE11" s="202"/>
      <c r="DF11" s="202"/>
      <c r="DG11" s="202"/>
      <c r="DH11" s="164" t="s">
        <v>861</v>
      </c>
      <c r="DI11" s="164" t="s">
        <v>861</v>
      </c>
      <c r="DK11" s="164" t="s">
        <v>863</v>
      </c>
      <c r="DL11" s="164" t="s">
        <v>864</v>
      </c>
      <c r="DM11" s="164" t="s">
        <v>865</v>
      </c>
      <c r="DN11" s="164" t="s">
        <v>866</v>
      </c>
      <c r="DO11" s="164" t="s">
        <v>867</v>
      </c>
      <c r="DP11" s="164" t="s">
        <v>888</v>
      </c>
      <c r="DQ11" s="164" t="s">
        <v>868</v>
      </c>
      <c r="DR11" s="164" t="s">
        <v>869</v>
      </c>
      <c r="DS11" s="164" t="s">
        <v>870</v>
      </c>
      <c r="DT11" s="164" t="s">
        <v>871</v>
      </c>
      <c r="DU11" s="164" t="s">
        <v>872</v>
      </c>
      <c r="DV11" s="164" t="s">
        <v>873</v>
      </c>
      <c r="DW11" s="164" t="s">
        <v>874</v>
      </c>
      <c r="DX11" s="164" t="s">
        <v>875</v>
      </c>
      <c r="DY11" s="164" t="s">
        <v>876</v>
      </c>
      <c r="DZ11" s="164" t="s">
        <v>877</v>
      </c>
      <c r="EA11" s="164" t="s">
        <v>875</v>
      </c>
      <c r="EB11" s="203" t="s">
        <v>878</v>
      </c>
      <c r="EC11" s="203"/>
      <c r="ED11" s="203"/>
      <c r="EE11" s="203"/>
      <c r="EF11" s="203"/>
      <c r="EG11" s="203"/>
      <c r="EH11" s="203"/>
      <c r="EI11" s="203"/>
      <c r="EJ11" s="203"/>
      <c r="EK11" s="203"/>
      <c r="EL11" s="203"/>
      <c r="EM11" s="203"/>
      <c r="EN11" s="203"/>
      <c r="EP11" s="45" t="s">
        <v>1005</v>
      </c>
      <c r="EQ11" s="45" t="s">
        <v>1017</v>
      </c>
      <c r="ER11" s="45" t="s">
        <v>1000</v>
      </c>
      <c r="ES11" s="45" t="s">
        <v>1001</v>
      </c>
      <c r="ET11" s="45" t="s">
        <v>1002</v>
      </c>
      <c r="EU11" s="45" t="s">
        <v>1003</v>
      </c>
    </row>
    <row r="12" spans="1:151" ht="399.95" customHeight="1" x14ac:dyDescent="0.2">
      <c r="A12" s="192" t="s">
        <v>272</v>
      </c>
      <c r="B12" s="192" t="s">
        <v>611</v>
      </c>
      <c r="C12" s="173" t="s">
        <v>612</v>
      </c>
      <c r="D12" s="192" t="s">
        <v>734</v>
      </c>
      <c r="E12" s="193" t="s">
        <v>613</v>
      </c>
      <c r="F12" s="173" t="s">
        <v>614</v>
      </c>
      <c r="G12" s="193">
        <v>113</v>
      </c>
      <c r="H12" s="193" t="s">
        <v>830</v>
      </c>
      <c r="I12" s="168" t="s">
        <v>615</v>
      </c>
      <c r="J12" s="192" t="s">
        <v>63</v>
      </c>
      <c r="K12" s="193" t="s">
        <v>350</v>
      </c>
      <c r="L12" s="173" t="s">
        <v>758</v>
      </c>
      <c r="M12" s="179" t="s">
        <v>616</v>
      </c>
      <c r="N12" s="173" t="s">
        <v>387</v>
      </c>
      <c r="O12" s="173" t="s">
        <v>388</v>
      </c>
      <c r="P12" s="173" t="s">
        <v>351</v>
      </c>
      <c r="Q12" s="173" t="s">
        <v>325</v>
      </c>
      <c r="R12" s="173" t="s">
        <v>352</v>
      </c>
      <c r="S12" s="173" t="s">
        <v>750</v>
      </c>
      <c r="T12" s="196" t="s">
        <v>346</v>
      </c>
      <c r="U12" s="194" t="s">
        <v>311</v>
      </c>
      <c r="V12" s="195">
        <v>0.2</v>
      </c>
      <c r="W12" s="194" t="s">
        <v>77</v>
      </c>
      <c r="X12" s="195">
        <v>0.8</v>
      </c>
      <c r="Y12" s="67" t="s">
        <v>270</v>
      </c>
      <c r="Z12" s="173" t="s">
        <v>389</v>
      </c>
      <c r="AA12" s="194" t="s">
        <v>311</v>
      </c>
      <c r="AB12" s="197">
        <v>2.6138246399999999E-3</v>
      </c>
      <c r="AC12" s="194" t="s">
        <v>77</v>
      </c>
      <c r="AD12" s="197">
        <v>0.8</v>
      </c>
      <c r="AE12" s="67" t="s">
        <v>270</v>
      </c>
      <c r="AF12" s="173" t="s">
        <v>390</v>
      </c>
      <c r="AG12" s="192" t="s">
        <v>349</v>
      </c>
      <c r="AH12" s="196" t="s">
        <v>1011</v>
      </c>
      <c r="AI12" s="196" t="s">
        <v>910</v>
      </c>
      <c r="AJ12" s="196" t="s">
        <v>911</v>
      </c>
      <c r="AK12" s="196" t="s">
        <v>912</v>
      </c>
      <c r="AL12" s="198" t="s">
        <v>914</v>
      </c>
      <c r="AM12" s="196" t="s">
        <v>913</v>
      </c>
      <c r="AN12" s="173" t="s">
        <v>617</v>
      </c>
      <c r="AO12" s="173" t="s">
        <v>735</v>
      </c>
      <c r="AP12" s="173" t="s">
        <v>618</v>
      </c>
      <c r="AQ12" s="174">
        <v>43353</v>
      </c>
      <c r="AR12" s="175" t="s">
        <v>326</v>
      </c>
      <c r="AS12" s="176" t="s">
        <v>386</v>
      </c>
      <c r="AT12" s="177">
        <v>43593</v>
      </c>
      <c r="AU12" s="178" t="s">
        <v>326</v>
      </c>
      <c r="AV12" s="179" t="s">
        <v>391</v>
      </c>
      <c r="AW12" s="177">
        <v>43763</v>
      </c>
      <c r="AX12" s="175" t="s">
        <v>354</v>
      </c>
      <c r="AY12" s="176" t="s">
        <v>392</v>
      </c>
      <c r="AZ12" s="177">
        <v>43895</v>
      </c>
      <c r="BA12" s="178" t="s">
        <v>393</v>
      </c>
      <c r="BB12" s="179" t="s">
        <v>394</v>
      </c>
      <c r="BC12" s="177">
        <v>44074</v>
      </c>
      <c r="BD12" s="175" t="s">
        <v>337</v>
      </c>
      <c r="BE12" s="176" t="s">
        <v>395</v>
      </c>
      <c r="BF12" s="177">
        <v>44167</v>
      </c>
      <c r="BG12" s="178" t="s">
        <v>369</v>
      </c>
      <c r="BH12" s="179" t="s">
        <v>396</v>
      </c>
      <c r="BI12" s="177">
        <v>44245</v>
      </c>
      <c r="BJ12" s="175" t="s">
        <v>356</v>
      </c>
      <c r="BK12" s="176" t="s">
        <v>397</v>
      </c>
      <c r="BL12" s="177">
        <v>44293</v>
      </c>
      <c r="BM12" s="178" t="s">
        <v>354</v>
      </c>
      <c r="BN12" s="179" t="s">
        <v>398</v>
      </c>
      <c r="BO12" s="177">
        <v>44532</v>
      </c>
      <c r="BP12" s="175" t="s">
        <v>399</v>
      </c>
      <c r="BQ12" s="176" t="s">
        <v>400</v>
      </c>
      <c r="BR12" s="177">
        <v>44748</v>
      </c>
      <c r="BS12" s="178" t="s">
        <v>369</v>
      </c>
      <c r="BT12" s="179" t="s">
        <v>602</v>
      </c>
      <c r="BU12" s="177">
        <v>44897</v>
      </c>
      <c r="BV12" s="175" t="s">
        <v>355</v>
      </c>
      <c r="BW12" s="176" t="s">
        <v>619</v>
      </c>
      <c r="BX12" s="177" t="s">
        <v>340</v>
      </c>
      <c r="BY12" s="178" t="s">
        <v>341</v>
      </c>
      <c r="BZ12" s="180" t="s">
        <v>340</v>
      </c>
      <c r="CA12" s="147">
        <f>COUNTBLANK(A12:BZ12)</f>
        <v>2</v>
      </c>
      <c r="CB12" s="51" t="s">
        <v>856</v>
      </c>
      <c r="CC12" s="51" t="s">
        <v>822</v>
      </c>
      <c r="CD12" s="51" t="s">
        <v>759</v>
      </c>
      <c r="CE12" s="51" t="s">
        <v>760</v>
      </c>
      <c r="CF12" s="51" t="s">
        <v>757</v>
      </c>
      <c r="CG12" s="51" t="s">
        <v>757</v>
      </c>
      <c r="CH12" s="51" t="s">
        <v>774</v>
      </c>
      <c r="CI12" s="51" t="s">
        <v>757</v>
      </c>
      <c r="CJ12" s="51" t="s">
        <v>779</v>
      </c>
      <c r="CK12" s="51"/>
      <c r="CL12" s="51" t="s">
        <v>778</v>
      </c>
      <c r="CM12" s="51" t="s">
        <v>785</v>
      </c>
      <c r="CN12" s="51" t="s">
        <v>778</v>
      </c>
      <c r="CO12" s="51" t="s">
        <v>778</v>
      </c>
      <c r="CP12" s="51" t="s">
        <v>778</v>
      </c>
      <c r="CQ12" s="51" t="s">
        <v>778</v>
      </c>
      <c r="CR12" s="51" t="s">
        <v>807</v>
      </c>
      <c r="CS12" s="51" t="s">
        <v>778</v>
      </c>
      <c r="CT12" s="51"/>
      <c r="CU12" s="51"/>
      <c r="CV12" s="51"/>
      <c r="CW12" s="51"/>
      <c r="CX12" s="51" t="s">
        <v>778</v>
      </c>
      <c r="CZ12" s="166" t="str">
        <f>J12</f>
        <v>Corrupción</v>
      </c>
      <c r="DA12" s="204" t="str">
        <f>I12</f>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v>
      </c>
      <c r="DB12" s="204"/>
      <c r="DC12" s="204"/>
      <c r="DD12" s="204"/>
      <c r="DE12" s="204"/>
      <c r="DF12" s="204"/>
      <c r="DG12" s="204"/>
      <c r="DH12" s="166" t="str">
        <f>Y12</f>
        <v>Alto</v>
      </c>
      <c r="DI12" s="166" t="str">
        <f t="shared" ref="DI12:DI19" si="0">AE12</f>
        <v>Alto</v>
      </c>
      <c r="DK12" s="160" t="e">
        <f>SUM(LEN(#REF!)-LEN(SUBSTITUTE(#REF!,"- Preventivo","")))/LEN("- Preventivo")</f>
        <v>#REF!</v>
      </c>
      <c r="DL12" s="160" t="e">
        <f>SUMIFS($DK$12:$DK$31,$A$12:$A$31,A12)</f>
        <v>#REF!</v>
      </c>
      <c r="DM12" s="160" t="e">
        <f>SUM(LEN(#REF!)-LEN(SUBSTITUTE(#REF!,"- Detectivo","")))/LEN("- Detectivo")</f>
        <v>#REF!</v>
      </c>
      <c r="DN12" s="160" t="e">
        <f>SUMIFS($DM$12:$DM$31,$A$12:$A$31,A12)</f>
        <v>#REF!</v>
      </c>
      <c r="DO12" s="160" t="e">
        <f>SUM(LEN(#REF!)-LEN(SUBSTITUTE(#REF!,"- Correctivo","")))/LEN("- Correctivo")</f>
        <v>#REF!</v>
      </c>
      <c r="DP12" s="160" t="e">
        <f>SUMIFS($DO$12:$DO$31,$A$12:$A$31,A12)</f>
        <v>#REF!</v>
      </c>
      <c r="DQ12" s="160" t="e">
        <f t="shared" ref="DQ12:DQ27" si="1">DK12+DM12+DO12</f>
        <v>#REF!</v>
      </c>
      <c r="DR12" s="160" t="e">
        <f>SUMIFS($DQ$12:$DQ$31,$A$12:$A$31,A12)</f>
        <v>#REF!</v>
      </c>
      <c r="DS12" s="160" t="e">
        <f>SUM(LEN(#REF!)-LEN(SUBSTITUTE(#REF!,"- Documentado","")))/LEN("- Documentado")</f>
        <v>#REF!</v>
      </c>
      <c r="DT12" s="160" t="e">
        <f>SUM(LEN(#REF!)-LEN(SUBSTITUTE(#REF!,"- Documentado","")))/LEN("- Documentado")</f>
        <v>#REF!</v>
      </c>
      <c r="DU12" s="160" t="e">
        <f>SUMIFS($DS$12:$DS$31,$A$12:$A$31,A12)+SUMIFS($DT$12:$DT$31,$A$12:$A$31,A12)</f>
        <v>#REF!</v>
      </c>
      <c r="DV12" s="160" t="e">
        <f>SUM(LEN(#REF!)-LEN(SUBSTITUTE(#REF!,"- Continua","")))/LEN("- Continua")</f>
        <v>#REF!</v>
      </c>
      <c r="DW12" s="160" t="e">
        <f>SUM(LEN(#REF!)-LEN(SUBSTITUTE(#REF!,"- Continua","")))/LEN("- Continua")</f>
        <v>#REF!</v>
      </c>
      <c r="DX12" s="160" t="e">
        <f>SUMIFS($DV$12:$DV$31,$A$12:$A$31,A12)+SUMIFS($DW$12:$DW$31,$A$12:$A$31,A12)</f>
        <v>#REF!</v>
      </c>
      <c r="DY12" s="160" t="e">
        <f>SUM(LEN(#REF!)-LEN(SUBSTITUTE(#REF!,"- Con registro","")))/LEN("- Con registro")</f>
        <v>#REF!</v>
      </c>
      <c r="DZ12" s="160" t="e">
        <f>SUM(LEN(#REF!)-LEN(SUBSTITUTE(#REF!,"- Con registro","")))/LEN("- Con registro")</f>
        <v>#REF!</v>
      </c>
      <c r="EA12" s="160" t="e">
        <f>SUMIFS($DY$12:$DY$31,$A$12:$A$31,A12)+SUMIFS($DZ$12:$DZ$31,$A$12:$A$31,A12)</f>
        <v>#REF!</v>
      </c>
      <c r="EB12" s="165" t="e">
        <f t="shared" ref="EB12:EB27" si="2">CONCATENATE("El proceso estableció ",DR12," controles frente a los riesgos identificados, de los cuales:
")</f>
        <v>#REF!</v>
      </c>
      <c r="EC12" s="165" t="e">
        <f t="shared" ref="EC12:EC27" si="3">CONCATENATE("- ",DL12," son preventivos, ",DN12," detectivos y ",DP12," correctivos.
")</f>
        <v>#REF!</v>
      </c>
      <c r="ED12" s="165" t="e">
        <f t="shared" ref="ED12:ED27" si="4">CONCATENATE("- ",DU12," están documentados, ",DX12," se aplican continuamente de acuerdo con la periodicidad establecida y en ",EA12," se deja registro de la aplicación.")</f>
        <v>#REF!</v>
      </c>
      <c r="EE12" s="200" t="e">
        <f t="shared" ref="EE12:EE27" si="5">CONCATENATE(EB12,EC12,ED12)</f>
        <v>#REF!</v>
      </c>
      <c r="EF12" s="200"/>
      <c r="EG12" s="200"/>
      <c r="EH12" s="200"/>
      <c r="EI12" s="200"/>
      <c r="EJ12" s="200"/>
      <c r="EK12" s="200"/>
      <c r="EL12" s="200"/>
      <c r="EM12" s="200"/>
      <c r="EN12" s="200"/>
      <c r="EP12" s="187" t="str">
        <f t="shared" ref="EP12:EP27" si="6">IF(AQ12&gt;=$EP$1,AQ12,IF(AT12&gt;=$EP$1,AT12,IF(AW12&gt;=$EP$1,AW12,IF(AZ12&gt;=$EP$1,AZ12,IF(BC12&gt;=$EP$1,BC12,IF(BF12&gt;=$EP$1,BF12,IF(BI12&gt;=$EP$1,BI12,IF(BL12&gt;=$EP$1,BL12,IF(BO12&gt;=$EP$1,BO12,IF(BR12&gt;=$EP$1,BR12,IF(BU12&gt;=$EP$1,BU12,IF(BX12&gt;=$EP$1,BX12,""))))))))))))</f>
        <v/>
      </c>
      <c r="EQ12" s="188" t="str">
        <f t="shared" ref="EQ12:EQ27" si="7">IF(EP12="","",$B$6)</f>
        <v/>
      </c>
      <c r="ER12" s="160" t="str">
        <f t="shared" ref="ER12:ER27" si="8">IF(EQ12="","","Riesgos")</f>
        <v/>
      </c>
      <c r="ES12" s="160" t="str">
        <f>IF(ER12="","",I12)</f>
        <v/>
      </c>
      <c r="ET12" s="160" t="str">
        <f>IF(ES12="","",CONCATENATE("Ajuste en ",VLOOKUP(EP12,AQ12:BZ12,(MATCH(EP12,AQ12:BZ12,10)+1))," del Mapa de riesgos de ",A12))</f>
        <v/>
      </c>
      <c r="EU12" s="160" t="str">
        <f>IF(ET12="","",CONCATENATE("Solicitud de cambio realizada y aprobada por la ",L12," a través del Aplicativo DARUMA"))</f>
        <v/>
      </c>
    </row>
    <row r="13" spans="1:151" ht="399.95" customHeight="1" x14ac:dyDescent="0.2">
      <c r="A13" s="192" t="s">
        <v>273</v>
      </c>
      <c r="B13" s="192" t="s">
        <v>621</v>
      </c>
      <c r="C13" s="173" t="s">
        <v>622</v>
      </c>
      <c r="D13" s="192" t="s">
        <v>174</v>
      </c>
      <c r="E13" s="193" t="s">
        <v>613</v>
      </c>
      <c r="F13" s="173" t="s">
        <v>623</v>
      </c>
      <c r="G13" s="193">
        <v>119</v>
      </c>
      <c r="H13" s="193" t="s">
        <v>831</v>
      </c>
      <c r="I13" s="168" t="s">
        <v>407</v>
      </c>
      <c r="J13" s="192" t="s">
        <v>63</v>
      </c>
      <c r="K13" s="193" t="s">
        <v>350</v>
      </c>
      <c r="L13" s="173" t="s">
        <v>321</v>
      </c>
      <c r="M13" s="179" t="s">
        <v>408</v>
      </c>
      <c r="N13" s="173" t="s">
        <v>406</v>
      </c>
      <c r="O13" s="173" t="s">
        <v>409</v>
      </c>
      <c r="P13" s="173" t="s">
        <v>351</v>
      </c>
      <c r="Q13" s="173" t="s">
        <v>325</v>
      </c>
      <c r="R13" s="173" t="s">
        <v>352</v>
      </c>
      <c r="S13" s="173" t="s">
        <v>750</v>
      </c>
      <c r="T13" s="173" t="s">
        <v>346</v>
      </c>
      <c r="U13" s="194" t="s">
        <v>311</v>
      </c>
      <c r="V13" s="195">
        <v>0.2</v>
      </c>
      <c r="W13" s="194" t="s">
        <v>77</v>
      </c>
      <c r="X13" s="195">
        <v>0.8</v>
      </c>
      <c r="Y13" s="67" t="s">
        <v>270</v>
      </c>
      <c r="Z13" s="173" t="s">
        <v>389</v>
      </c>
      <c r="AA13" s="194" t="s">
        <v>311</v>
      </c>
      <c r="AB13" s="197">
        <v>7.1999999999999995E-2</v>
      </c>
      <c r="AC13" s="194" t="s">
        <v>77</v>
      </c>
      <c r="AD13" s="197">
        <v>0.8</v>
      </c>
      <c r="AE13" s="67" t="s">
        <v>270</v>
      </c>
      <c r="AF13" s="173" t="s">
        <v>390</v>
      </c>
      <c r="AG13" s="192" t="s">
        <v>349</v>
      </c>
      <c r="AH13" s="196" t="s">
        <v>915</v>
      </c>
      <c r="AI13" s="196" t="s">
        <v>916</v>
      </c>
      <c r="AJ13" s="196" t="s">
        <v>917</v>
      </c>
      <c r="AK13" s="196" t="s">
        <v>918</v>
      </c>
      <c r="AL13" s="198" t="s">
        <v>919</v>
      </c>
      <c r="AM13" s="198" t="s">
        <v>920</v>
      </c>
      <c r="AN13" s="173" t="s">
        <v>410</v>
      </c>
      <c r="AO13" s="173" t="s">
        <v>411</v>
      </c>
      <c r="AP13" s="173" t="s">
        <v>412</v>
      </c>
      <c r="AQ13" s="174">
        <v>43496</v>
      </c>
      <c r="AR13" s="175" t="s">
        <v>326</v>
      </c>
      <c r="AS13" s="176" t="s">
        <v>413</v>
      </c>
      <c r="AT13" s="177">
        <v>43594</v>
      </c>
      <c r="AU13" s="178" t="s">
        <v>326</v>
      </c>
      <c r="AV13" s="179" t="s">
        <v>414</v>
      </c>
      <c r="AW13" s="177">
        <v>43902</v>
      </c>
      <c r="AX13" s="175" t="s">
        <v>393</v>
      </c>
      <c r="AY13" s="176" t="s">
        <v>415</v>
      </c>
      <c r="AZ13" s="177">
        <v>44075</v>
      </c>
      <c r="BA13" s="178" t="s">
        <v>337</v>
      </c>
      <c r="BB13" s="179" t="s">
        <v>416</v>
      </c>
      <c r="BC13" s="177">
        <v>44167</v>
      </c>
      <c r="BD13" s="175" t="s">
        <v>369</v>
      </c>
      <c r="BE13" s="176" t="s">
        <v>417</v>
      </c>
      <c r="BF13" s="177">
        <v>44246</v>
      </c>
      <c r="BG13" s="178" t="s">
        <v>356</v>
      </c>
      <c r="BH13" s="179" t="s">
        <v>418</v>
      </c>
      <c r="BI13" s="177">
        <v>44533</v>
      </c>
      <c r="BJ13" s="175" t="s">
        <v>356</v>
      </c>
      <c r="BK13" s="176" t="s">
        <v>419</v>
      </c>
      <c r="BL13" s="177">
        <v>44904</v>
      </c>
      <c r="BM13" s="178" t="s">
        <v>355</v>
      </c>
      <c r="BN13" s="179" t="s">
        <v>889</v>
      </c>
      <c r="BO13" s="177" t="s">
        <v>340</v>
      </c>
      <c r="BP13" s="175" t="s">
        <v>341</v>
      </c>
      <c r="BQ13" s="176" t="s">
        <v>340</v>
      </c>
      <c r="BR13" s="177" t="s">
        <v>340</v>
      </c>
      <c r="BS13" s="178" t="s">
        <v>341</v>
      </c>
      <c r="BT13" s="179" t="s">
        <v>340</v>
      </c>
      <c r="BU13" s="177" t="s">
        <v>340</v>
      </c>
      <c r="BV13" s="175" t="s">
        <v>341</v>
      </c>
      <c r="BW13" s="176" t="s">
        <v>340</v>
      </c>
      <c r="BX13" s="177" t="s">
        <v>340</v>
      </c>
      <c r="BY13" s="178" t="s">
        <v>341</v>
      </c>
      <c r="BZ13" s="180" t="s">
        <v>340</v>
      </c>
      <c r="CA13" s="147">
        <f>COUNTBLANK(A13:BZ13)</f>
        <v>8</v>
      </c>
      <c r="CB13" s="51" t="s">
        <v>820</v>
      </c>
      <c r="CC13" s="51" t="s">
        <v>852</v>
      </c>
      <c r="CD13" s="149" t="s">
        <v>761</v>
      </c>
      <c r="CE13" s="51" t="s">
        <v>778</v>
      </c>
      <c r="CF13" s="51" t="s">
        <v>757</v>
      </c>
      <c r="CG13" s="51" t="s">
        <v>757</v>
      </c>
      <c r="CH13" s="51" t="s">
        <v>774</v>
      </c>
      <c r="CI13" s="51" t="s">
        <v>757</v>
      </c>
      <c r="CJ13" s="51" t="s">
        <v>778</v>
      </c>
      <c r="CK13" s="51"/>
      <c r="CL13" s="51" t="s">
        <v>786</v>
      </c>
      <c r="CM13" s="51" t="s">
        <v>785</v>
      </c>
      <c r="CN13" s="51" t="s">
        <v>778</v>
      </c>
      <c r="CO13" s="51" t="s">
        <v>778</v>
      </c>
      <c r="CP13" s="51" t="s">
        <v>778</v>
      </c>
      <c r="CQ13" s="51" t="s">
        <v>778</v>
      </c>
      <c r="CR13" s="51" t="s">
        <v>808</v>
      </c>
      <c r="CS13" s="51" t="s">
        <v>778</v>
      </c>
      <c r="CT13" s="51" t="s">
        <v>778</v>
      </c>
      <c r="CU13" s="51" t="s">
        <v>778</v>
      </c>
      <c r="CV13" s="51" t="s">
        <v>778</v>
      </c>
      <c r="CW13" s="51" t="s">
        <v>778</v>
      </c>
      <c r="CX13" s="51" t="s">
        <v>778</v>
      </c>
      <c r="CZ13" s="166" t="str">
        <f>J13</f>
        <v>Corrupción</v>
      </c>
      <c r="DA13" s="204" t="str">
        <f>I13</f>
        <v>Posibilidad de afectación reputacional por uso indebido de información privilegiada para beneficio propio o de un tercero, debido a debilidades en el proceder ético del auditor</v>
      </c>
      <c r="DB13" s="204"/>
      <c r="DC13" s="204"/>
      <c r="DD13" s="204"/>
      <c r="DE13" s="204"/>
      <c r="DF13" s="204"/>
      <c r="DG13" s="204"/>
      <c r="DH13" s="166" t="str">
        <f>Y13</f>
        <v>Alto</v>
      </c>
      <c r="DI13" s="166" t="str">
        <f t="shared" si="0"/>
        <v>Alto</v>
      </c>
      <c r="DK13" s="160" t="e">
        <f>SUM(LEN(#REF!)-LEN(SUBSTITUTE(#REF!,"- Preventivo","")))/LEN("- Preventivo")</f>
        <v>#REF!</v>
      </c>
      <c r="DL13" s="160" t="e">
        <f>SUMIFS($DK$12:$DK$31,$A$12:$A$31,A13)</f>
        <v>#REF!</v>
      </c>
      <c r="DM13" s="160" t="e">
        <f>SUM(LEN(#REF!)-LEN(SUBSTITUTE(#REF!,"- Detectivo","")))/LEN("- Detectivo")</f>
        <v>#REF!</v>
      </c>
      <c r="DN13" s="160" t="e">
        <f>SUMIFS($DM$12:$DM$31,$A$12:$A$31,A13)</f>
        <v>#REF!</v>
      </c>
      <c r="DO13" s="160" t="e">
        <f>SUM(LEN(#REF!)-LEN(SUBSTITUTE(#REF!,"- Correctivo","")))/LEN("- Correctivo")</f>
        <v>#REF!</v>
      </c>
      <c r="DP13" s="160" t="e">
        <f>SUMIFS($DO$12:$DO$31,$A$12:$A$31,A13)</f>
        <v>#REF!</v>
      </c>
      <c r="DQ13" s="160" t="e">
        <f t="shared" si="1"/>
        <v>#REF!</v>
      </c>
      <c r="DR13" s="160" t="e">
        <f>SUMIFS($DQ$12:$DQ$31,$A$12:$A$31,A13)</f>
        <v>#REF!</v>
      </c>
      <c r="DS13" s="160" t="e">
        <f>SUM(LEN(#REF!)-LEN(SUBSTITUTE(#REF!,"- Documentado","")))/LEN("- Documentado")</f>
        <v>#REF!</v>
      </c>
      <c r="DT13" s="160" t="e">
        <f>SUM(LEN(#REF!)-LEN(SUBSTITUTE(#REF!,"- Documentado","")))/LEN("- Documentado")</f>
        <v>#REF!</v>
      </c>
      <c r="DU13" s="160" t="e">
        <f>SUMIFS($DS$12:$DS$31,$A$12:$A$31,A13)+SUMIFS($DT$12:$DT$31,$A$12:$A$31,A13)</f>
        <v>#REF!</v>
      </c>
      <c r="DV13" s="160" t="e">
        <f>SUM(LEN(#REF!)-LEN(SUBSTITUTE(#REF!,"- Continua","")))/LEN("- Continua")</f>
        <v>#REF!</v>
      </c>
      <c r="DW13" s="160" t="e">
        <f>SUM(LEN(#REF!)-LEN(SUBSTITUTE(#REF!,"- Continua","")))/LEN("- Continua")</f>
        <v>#REF!</v>
      </c>
      <c r="DX13" s="160" t="e">
        <f>SUMIFS($DV$12:$DV$31,$A$12:$A$31,A13)+SUMIFS($DW$12:$DW$31,$A$12:$A$31,A13)</f>
        <v>#REF!</v>
      </c>
      <c r="DY13" s="160" t="e">
        <f>SUM(LEN(#REF!)-LEN(SUBSTITUTE(#REF!,"- Con registro","")))/LEN("- Con registro")</f>
        <v>#REF!</v>
      </c>
      <c r="DZ13" s="160" t="e">
        <f>SUM(LEN(#REF!)-LEN(SUBSTITUTE(#REF!,"- Con registro","")))/LEN("- Con registro")</f>
        <v>#REF!</v>
      </c>
      <c r="EA13" s="160" t="e">
        <f>SUMIFS($DY$12:$DY$31,$A$12:$A$31,A13)+SUMIFS($DZ$12:$DZ$31,$A$12:$A$31,A13)</f>
        <v>#REF!</v>
      </c>
      <c r="EB13" s="165" t="e">
        <f t="shared" si="2"/>
        <v>#REF!</v>
      </c>
      <c r="EC13" s="165" t="e">
        <f t="shared" si="3"/>
        <v>#REF!</v>
      </c>
      <c r="ED13" s="165" t="e">
        <f t="shared" si="4"/>
        <v>#REF!</v>
      </c>
      <c r="EE13" s="200" t="e">
        <f t="shared" si="5"/>
        <v>#REF!</v>
      </c>
      <c r="EF13" s="200"/>
      <c r="EG13" s="200"/>
      <c r="EH13" s="200"/>
      <c r="EI13" s="200"/>
      <c r="EJ13" s="200"/>
      <c r="EK13" s="200"/>
      <c r="EL13" s="200"/>
      <c r="EM13" s="200"/>
      <c r="EN13" s="200"/>
      <c r="EP13" s="187" t="str">
        <f t="shared" si="6"/>
        <v/>
      </c>
      <c r="EQ13" s="188" t="str">
        <f t="shared" si="7"/>
        <v/>
      </c>
      <c r="ER13" s="160" t="str">
        <f t="shared" si="8"/>
        <v/>
      </c>
      <c r="ES13" s="160" t="str">
        <f>IF(ER13="","",I13)</f>
        <v/>
      </c>
      <c r="ET13" s="160" t="str">
        <f>IF(ES13="","",CONCATENATE("Ajuste en ",VLOOKUP(EP13,AQ13:BZ13,(MATCH(EP13,AQ13:BZ13,10)+1))," del Mapa de riesgos de ",A13))</f>
        <v/>
      </c>
      <c r="EU13" s="160" t="str">
        <f>IF(ET13="","",CONCATENATE("Solicitud de cambio realizada y aprobada por la ",L13," a través del Aplicativo DARUMA"))</f>
        <v/>
      </c>
    </row>
    <row r="14" spans="1:151" ht="399.95" customHeight="1" x14ac:dyDescent="0.2">
      <c r="A14" s="192" t="s">
        <v>624</v>
      </c>
      <c r="B14" s="192" t="s">
        <v>625</v>
      </c>
      <c r="C14" s="173" t="s">
        <v>626</v>
      </c>
      <c r="D14" s="192" t="s">
        <v>746</v>
      </c>
      <c r="E14" s="193" t="s">
        <v>38</v>
      </c>
      <c r="F14" s="173" t="s">
        <v>627</v>
      </c>
      <c r="G14" s="193">
        <v>121</v>
      </c>
      <c r="H14" s="193" t="s">
        <v>832</v>
      </c>
      <c r="I14" s="168" t="s">
        <v>482</v>
      </c>
      <c r="J14" s="192" t="s">
        <v>63</v>
      </c>
      <c r="K14" s="193" t="s">
        <v>343</v>
      </c>
      <c r="L14" s="173" t="s">
        <v>251</v>
      </c>
      <c r="M14" s="179" t="s">
        <v>483</v>
      </c>
      <c r="N14" s="173" t="s">
        <v>484</v>
      </c>
      <c r="O14" s="173" t="s">
        <v>485</v>
      </c>
      <c r="P14" s="173" t="s">
        <v>351</v>
      </c>
      <c r="Q14" s="173" t="s">
        <v>325</v>
      </c>
      <c r="R14" s="173" t="s">
        <v>345</v>
      </c>
      <c r="S14" s="173" t="s">
        <v>750</v>
      </c>
      <c r="T14" s="173" t="s">
        <v>346</v>
      </c>
      <c r="U14" s="194" t="s">
        <v>311</v>
      </c>
      <c r="V14" s="195">
        <v>0.2</v>
      </c>
      <c r="W14" s="194" t="s">
        <v>51</v>
      </c>
      <c r="X14" s="195">
        <v>1</v>
      </c>
      <c r="Y14" s="67" t="s">
        <v>271</v>
      </c>
      <c r="Z14" s="173" t="s">
        <v>486</v>
      </c>
      <c r="AA14" s="194" t="s">
        <v>311</v>
      </c>
      <c r="AB14" s="197">
        <v>1.2700799999999998E-2</v>
      </c>
      <c r="AC14" s="194" t="s">
        <v>51</v>
      </c>
      <c r="AD14" s="197">
        <v>1</v>
      </c>
      <c r="AE14" s="67" t="s">
        <v>271</v>
      </c>
      <c r="AF14" s="173" t="s">
        <v>487</v>
      </c>
      <c r="AG14" s="192" t="s">
        <v>349</v>
      </c>
      <c r="AH14" s="196" t="s">
        <v>1018</v>
      </c>
      <c r="AI14" s="196" t="s">
        <v>921</v>
      </c>
      <c r="AJ14" s="196" t="s">
        <v>922</v>
      </c>
      <c r="AK14" s="196" t="s">
        <v>999</v>
      </c>
      <c r="AL14" s="198" t="s">
        <v>923</v>
      </c>
      <c r="AM14" s="198" t="s">
        <v>1012</v>
      </c>
      <c r="AN14" s="173" t="s">
        <v>628</v>
      </c>
      <c r="AO14" s="173" t="s">
        <v>747</v>
      </c>
      <c r="AP14" s="173" t="s">
        <v>629</v>
      </c>
      <c r="AQ14" s="174">
        <v>43496</v>
      </c>
      <c r="AR14" s="175" t="s">
        <v>401</v>
      </c>
      <c r="AS14" s="176" t="s">
        <v>480</v>
      </c>
      <c r="AT14" s="177">
        <v>43594</v>
      </c>
      <c r="AU14" s="178" t="s">
        <v>361</v>
      </c>
      <c r="AV14" s="179" t="s">
        <v>488</v>
      </c>
      <c r="AW14" s="177">
        <v>43787</v>
      </c>
      <c r="AX14" s="175" t="s">
        <v>326</v>
      </c>
      <c r="AY14" s="176" t="s">
        <v>481</v>
      </c>
      <c r="AZ14" s="177">
        <v>43916</v>
      </c>
      <c r="BA14" s="178" t="s">
        <v>326</v>
      </c>
      <c r="BB14" s="179" t="s">
        <v>630</v>
      </c>
      <c r="BC14" s="177">
        <v>44169</v>
      </c>
      <c r="BD14" s="175" t="s">
        <v>369</v>
      </c>
      <c r="BE14" s="176" t="s">
        <v>489</v>
      </c>
      <c r="BF14" s="177">
        <v>44249</v>
      </c>
      <c r="BG14" s="178" t="s">
        <v>355</v>
      </c>
      <c r="BH14" s="179" t="s">
        <v>490</v>
      </c>
      <c r="BI14" s="177">
        <v>44448</v>
      </c>
      <c r="BJ14" s="175" t="s">
        <v>369</v>
      </c>
      <c r="BK14" s="176" t="s">
        <v>491</v>
      </c>
      <c r="BL14" s="177">
        <v>44546</v>
      </c>
      <c r="BM14" s="178" t="s">
        <v>326</v>
      </c>
      <c r="BN14" s="179" t="s">
        <v>492</v>
      </c>
      <c r="BO14" s="177">
        <v>44834</v>
      </c>
      <c r="BP14" s="175" t="s">
        <v>334</v>
      </c>
      <c r="BQ14" s="176" t="s">
        <v>609</v>
      </c>
      <c r="BR14" s="177">
        <v>44897</v>
      </c>
      <c r="BS14" s="178" t="s">
        <v>356</v>
      </c>
      <c r="BT14" s="179" t="s">
        <v>631</v>
      </c>
      <c r="BU14" s="177">
        <v>44897</v>
      </c>
      <c r="BV14" s="175" t="s">
        <v>356</v>
      </c>
      <c r="BW14" s="176" t="s">
        <v>632</v>
      </c>
      <c r="BX14" s="177" t="s">
        <v>340</v>
      </c>
      <c r="BY14" s="178" t="s">
        <v>341</v>
      </c>
      <c r="BZ14" s="180" t="s">
        <v>340</v>
      </c>
      <c r="CA14" s="147">
        <f>COUNTBLANK(A14:BZ14)</f>
        <v>2</v>
      </c>
      <c r="CB14" s="51" t="s">
        <v>827</v>
      </c>
      <c r="CC14" s="51" t="s">
        <v>828</v>
      </c>
      <c r="CD14" s="51" t="s">
        <v>762</v>
      </c>
      <c r="CE14" s="51" t="s">
        <v>778</v>
      </c>
      <c r="CF14" s="51" t="s">
        <v>757</v>
      </c>
      <c r="CG14" s="51" t="s">
        <v>757</v>
      </c>
      <c r="CH14" s="51" t="s">
        <v>774</v>
      </c>
      <c r="CI14" s="51" t="s">
        <v>757</v>
      </c>
      <c r="CJ14" s="51" t="s">
        <v>778</v>
      </c>
      <c r="CK14" s="51"/>
      <c r="CL14" s="51" t="s">
        <v>778</v>
      </c>
      <c r="CM14" s="51" t="s">
        <v>785</v>
      </c>
      <c r="CN14" s="51" t="s">
        <v>778</v>
      </c>
      <c r="CO14" s="51" t="s">
        <v>778</v>
      </c>
      <c r="CP14" s="51" t="s">
        <v>778</v>
      </c>
      <c r="CQ14" s="51" t="s">
        <v>778</v>
      </c>
      <c r="CR14" s="51" t="s">
        <v>792</v>
      </c>
      <c r="CS14" s="51" t="s">
        <v>778</v>
      </c>
      <c r="CT14" s="51" t="s">
        <v>778</v>
      </c>
      <c r="CU14" s="51" t="s">
        <v>778</v>
      </c>
      <c r="CV14" s="51" t="s">
        <v>778</v>
      </c>
      <c r="CW14" s="51" t="s">
        <v>778</v>
      </c>
      <c r="CX14" s="51" t="s">
        <v>778</v>
      </c>
      <c r="CZ14" s="166" t="str">
        <f>J14</f>
        <v>Corrupción</v>
      </c>
      <c r="DA14" s="204" t="str">
        <f>I14</f>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v>
      </c>
      <c r="DB14" s="204"/>
      <c r="DC14" s="204"/>
      <c r="DD14" s="204"/>
      <c r="DE14" s="204"/>
      <c r="DF14" s="204"/>
      <c r="DG14" s="204"/>
      <c r="DH14" s="166" t="str">
        <f>Y14</f>
        <v>Extremo</v>
      </c>
      <c r="DI14" s="166" t="str">
        <f t="shared" si="0"/>
        <v>Extremo</v>
      </c>
      <c r="DK14" s="160" t="e">
        <f>SUM(LEN(#REF!)-LEN(SUBSTITUTE(#REF!,"- Preventivo","")))/LEN("- Preventivo")</f>
        <v>#REF!</v>
      </c>
      <c r="DL14" s="160" t="e">
        <f>SUMIFS($DK$12:$DK$31,$A$12:$A$31,A14)</f>
        <v>#REF!</v>
      </c>
      <c r="DM14" s="160" t="e">
        <f>SUM(LEN(#REF!)-LEN(SUBSTITUTE(#REF!,"- Detectivo","")))/LEN("- Detectivo")</f>
        <v>#REF!</v>
      </c>
      <c r="DN14" s="160" t="e">
        <f>SUMIFS($DM$12:$DM$31,$A$12:$A$31,A14)</f>
        <v>#REF!</v>
      </c>
      <c r="DO14" s="160" t="e">
        <f>SUM(LEN(#REF!)-LEN(SUBSTITUTE(#REF!,"- Correctivo","")))/LEN("- Correctivo")</f>
        <v>#REF!</v>
      </c>
      <c r="DP14" s="160" t="e">
        <f>SUMIFS($DO$12:$DO$31,$A$12:$A$31,A14)</f>
        <v>#REF!</v>
      </c>
      <c r="DQ14" s="160" t="e">
        <f t="shared" si="1"/>
        <v>#REF!</v>
      </c>
      <c r="DR14" s="160" t="e">
        <f>SUMIFS($DQ$12:$DQ$31,$A$12:$A$31,A14)</f>
        <v>#REF!</v>
      </c>
      <c r="DS14" s="160" t="e">
        <f>SUM(LEN(#REF!)-LEN(SUBSTITUTE(#REF!,"- Documentado","")))/LEN("- Documentado")</f>
        <v>#REF!</v>
      </c>
      <c r="DT14" s="160" t="e">
        <f>SUM(LEN(#REF!)-LEN(SUBSTITUTE(#REF!,"- Documentado","")))/LEN("- Documentado")</f>
        <v>#REF!</v>
      </c>
      <c r="DU14" s="160" t="e">
        <f>SUMIFS($DS$12:$DS$31,$A$12:$A$31,A14)+SUMIFS($DT$12:$DT$31,$A$12:$A$31,A14)</f>
        <v>#REF!</v>
      </c>
      <c r="DV14" s="160" t="e">
        <f>SUM(LEN(#REF!)-LEN(SUBSTITUTE(#REF!,"- Continua","")))/LEN("- Continua")</f>
        <v>#REF!</v>
      </c>
      <c r="DW14" s="160" t="e">
        <f>SUM(LEN(#REF!)-LEN(SUBSTITUTE(#REF!,"- Continua","")))/LEN("- Continua")</f>
        <v>#REF!</v>
      </c>
      <c r="DX14" s="160" t="e">
        <f>SUMIFS($DV$12:$DV$31,$A$12:$A$31,A14)+SUMIFS($DW$12:$DW$31,$A$12:$A$31,A14)</f>
        <v>#REF!</v>
      </c>
      <c r="DY14" s="160" t="e">
        <f>SUM(LEN(#REF!)-LEN(SUBSTITUTE(#REF!,"- Con registro","")))/LEN("- Con registro")</f>
        <v>#REF!</v>
      </c>
      <c r="DZ14" s="160" t="e">
        <f>SUM(LEN(#REF!)-LEN(SUBSTITUTE(#REF!,"- Con registro","")))/LEN("- Con registro")</f>
        <v>#REF!</v>
      </c>
      <c r="EA14" s="160" t="e">
        <f>SUMIFS($DY$12:$DY$31,$A$12:$A$31,A14)+SUMIFS($DZ$12:$DZ$31,$A$12:$A$31,A14)</f>
        <v>#REF!</v>
      </c>
      <c r="EB14" s="165" t="e">
        <f t="shared" si="2"/>
        <v>#REF!</v>
      </c>
      <c r="EC14" s="165" t="e">
        <f t="shared" si="3"/>
        <v>#REF!</v>
      </c>
      <c r="ED14" s="165" t="e">
        <f t="shared" si="4"/>
        <v>#REF!</v>
      </c>
      <c r="EE14" s="200" t="e">
        <f t="shared" si="5"/>
        <v>#REF!</v>
      </c>
      <c r="EF14" s="200"/>
      <c r="EG14" s="200"/>
      <c r="EH14" s="200"/>
      <c r="EI14" s="200"/>
      <c r="EJ14" s="200"/>
      <c r="EK14" s="200"/>
      <c r="EL14" s="200"/>
      <c r="EM14" s="200"/>
      <c r="EN14" s="200"/>
      <c r="EP14" s="187" t="str">
        <f t="shared" si="6"/>
        <v/>
      </c>
      <c r="EQ14" s="188" t="str">
        <f t="shared" si="7"/>
        <v/>
      </c>
      <c r="ER14" s="160" t="str">
        <f t="shared" si="8"/>
        <v/>
      </c>
      <c r="ES14" s="160" t="str">
        <f>IF(ER14="","",I14)</f>
        <v/>
      </c>
      <c r="ET14" s="160" t="str">
        <f>IF(ES14="","",CONCATENATE("Ajuste en ",VLOOKUP(EP14,AQ14:BZ14,(MATCH(EP14,AQ14:BZ14,10)+1))," del Mapa de riesgos de ",A14))</f>
        <v/>
      </c>
      <c r="EU14" s="160" t="str">
        <f>IF(ET14="","",CONCATENATE("Solicitud de cambio realizada y aprobada por la ",L14," a través del Aplicativo DARUMA"))</f>
        <v/>
      </c>
    </row>
    <row r="15" spans="1:151" ht="399.95" customHeight="1" x14ac:dyDescent="0.2">
      <c r="A15" s="192" t="s">
        <v>624</v>
      </c>
      <c r="B15" s="192" t="s">
        <v>625</v>
      </c>
      <c r="C15" s="173" t="s">
        <v>626</v>
      </c>
      <c r="D15" s="192" t="s">
        <v>746</v>
      </c>
      <c r="E15" s="193" t="s">
        <v>38</v>
      </c>
      <c r="F15" s="173" t="s">
        <v>633</v>
      </c>
      <c r="G15" s="193">
        <v>122</v>
      </c>
      <c r="H15" s="193" t="s">
        <v>833</v>
      </c>
      <c r="I15" s="168" t="s">
        <v>494</v>
      </c>
      <c r="J15" s="192" t="s">
        <v>63</v>
      </c>
      <c r="K15" s="193" t="s">
        <v>343</v>
      </c>
      <c r="L15" s="173" t="s">
        <v>251</v>
      </c>
      <c r="M15" s="179" t="s">
        <v>495</v>
      </c>
      <c r="N15" s="173" t="s">
        <v>496</v>
      </c>
      <c r="O15" s="173" t="s">
        <v>497</v>
      </c>
      <c r="P15" s="173" t="s">
        <v>351</v>
      </c>
      <c r="Q15" s="173" t="s">
        <v>325</v>
      </c>
      <c r="R15" s="173" t="s">
        <v>345</v>
      </c>
      <c r="S15" s="173" t="s">
        <v>750</v>
      </c>
      <c r="T15" s="196" t="s">
        <v>346</v>
      </c>
      <c r="U15" s="194" t="s">
        <v>311</v>
      </c>
      <c r="V15" s="195">
        <v>0.2</v>
      </c>
      <c r="W15" s="194" t="s">
        <v>77</v>
      </c>
      <c r="X15" s="195">
        <v>0.8</v>
      </c>
      <c r="Y15" s="67" t="s">
        <v>270</v>
      </c>
      <c r="Z15" s="173" t="s">
        <v>389</v>
      </c>
      <c r="AA15" s="194" t="s">
        <v>311</v>
      </c>
      <c r="AB15" s="197">
        <v>3.5279999999999992E-2</v>
      </c>
      <c r="AC15" s="194" t="s">
        <v>77</v>
      </c>
      <c r="AD15" s="197">
        <v>0.8</v>
      </c>
      <c r="AE15" s="67" t="s">
        <v>270</v>
      </c>
      <c r="AF15" s="173" t="s">
        <v>498</v>
      </c>
      <c r="AG15" s="192" t="s">
        <v>349</v>
      </c>
      <c r="AH15" s="196" t="s">
        <v>924</v>
      </c>
      <c r="AI15" s="196" t="s">
        <v>925</v>
      </c>
      <c r="AJ15" s="196" t="s">
        <v>926</v>
      </c>
      <c r="AK15" s="196" t="s">
        <v>927</v>
      </c>
      <c r="AL15" s="198" t="s">
        <v>928</v>
      </c>
      <c r="AM15" s="198" t="s">
        <v>931</v>
      </c>
      <c r="AN15" s="173" t="s">
        <v>634</v>
      </c>
      <c r="AO15" s="173" t="s">
        <v>748</v>
      </c>
      <c r="AP15" s="173" t="s">
        <v>635</v>
      </c>
      <c r="AQ15" s="174">
        <v>43496</v>
      </c>
      <c r="AR15" s="175" t="s">
        <v>326</v>
      </c>
      <c r="AS15" s="176" t="s">
        <v>357</v>
      </c>
      <c r="AT15" s="177">
        <v>43594</v>
      </c>
      <c r="AU15" s="178" t="s">
        <v>361</v>
      </c>
      <c r="AV15" s="179" t="s">
        <v>499</v>
      </c>
      <c r="AW15" s="177">
        <v>43916</v>
      </c>
      <c r="AX15" s="175" t="s">
        <v>356</v>
      </c>
      <c r="AY15" s="176" t="s">
        <v>493</v>
      </c>
      <c r="AZ15" s="177">
        <v>44169</v>
      </c>
      <c r="BA15" s="178" t="s">
        <v>369</v>
      </c>
      <c r="BB15" s="179" t="s">
        <v>500</v>
      </c>
      <c r="BC15" s="177">
        <v>44249</v>
      </c>
      <c r="BD15" s="175" t="s">
        <v>355</v>
      </c>
      <c r="BE15" s="176" t="s">
        <v>501</v>
      </c>
      <c r="BF15" s="177">
        <v>44448</v>
      </c>
      <c r="BG15" s="178" t="s">
        <v>369</v>
      </c>
      <c r="BH15" s="179" t="s">
        <v>502</v>
      </c>
      <c r="BI15" s="177">
        <v>44546</v>
      </c>
      <c r="BJ15" s="175" t="s">
        <v>326</v>
      </c>
      <c r="BK15" s="176" t="s">
        <v>503</v>
      </c>
      <c r="BL15" s="177">
        <v>44599</v>
      </c>
      <c r="BM15" s="178" t="s">
        <v>369</v>
      </c>
      <c r="BN15" s="179" t="s">
        <v>600</v>
      </c>
      <c r="BO15" s="177">
        <v>44721</v>
      </c>
      <c r="BP15" s="175" t="s">
        <v>369</v>
      </c>
      <c r="BQ15" s="176" t="s">
        <v>601</v>
      </c>
      <c r="BR15" s="177">
        <v>44897</v>
      </c>
      <c r="BS15" s="178" t="s">
        <v>356</v>
      </c>
      <c r="BT15" s="179" t="s">
        <v>636</v>
      </c>
      <c r="BU15" s="177" t="s">
        <v>340</v>
      </c>
      <c r="BV15" s="175" t="s">
        <v>341</v>
      </c>
      <c r="BW15" s="176" t="s">
        <v>340</v>
      </c>
      <c r="BX15" s="177" t="s">
        <v>340</v>
      </c>
      <c r="BY15" s="178" t="s">
        <v>341</v>
      </c>
      <c r="BZ15" s="180" t="s">
        <v>340</v>
      </c>
      <c r="CA15" s="147">
        <f>COUNTBLANK(A15:BZ15)</f>
        <v>4</v>
      </c>
      <c r="CB15" s="51" t="s">
        <v>827</v>
      </c>
      <c r="CC15" s="51" t="s">
        <v>828</v>
      </c>
      <c r="CD15" s="51" t="s">
        <v>762</v>
      </c>
      <c r="CE15" s="51" t="s">
        <v>778</v>
      </c>
      <c r="CF15" s="51" t="s">
        <v>757</v>
      </c>
      <c r="CG15" s="51" t="s">
        <v>757</v>
      </c>
      <c r="CH15" s="51" t="s">
        <v>774</v>
      </c>
      <c r="CI15" s="51" t="s">
        <v>757</v>
      </c>
      <c r="CJ15" s="51" t="s">
        <v>778</v>
      </c>
      <c r="CK15" s="51"/>
      <c r="CL15" s="51" t="s">
        <v>778</v>
      </c>
      <c r="CM15" s="51" t="s">
        <v>785</v>
      </c>
      <c r="CN15" s="51" t="s">
        <v>778</v>
      </c>
      <c r="CO15" s="51" t="s">
        <v>778</v>
      </c>
      <c r="CP15" s="51" t="s">
        <v>778</v>
      </c>
      <c r="CQ15" s="51" t="s">
        <v>778</v>
      </c>
      <c r="CR15" s="51" t="s">
        <v>792</v>
      </c>
      <c r="CS15" s="51" t="s">
        <v>778</v>
      </c>
      <c r="CT15" s="51" t="s">
        <v>778</v>
      </c>
      <c r="CU15" s="51" t="s">
        <v>778</v>
      </c>
      <c r="CV15" s="51" t="s">
        <v>778</v>
      </c>
      <c r="CW15" s="51" t="s">
        <v>778</v>
      </c>
      <c r="CX15" s="51" t="s">
        <v>778</v>
      </c>
      <c r="CZ15" s="166" t="str">
        <f>J15</f>
        <v>Corrupción</v>
      </c>
      <c r="DA15" s="204" t="str">
        <f>I15</f>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v>
      </c>
      <c r="DB15" s="204"/>
      <c r="DC15" s="204"/>
      <c r="DD15" s="204"/>
      <c r="DE15" s="204"/>
      <c r="DF15" s="204"/>
      <c r="DG15" s="204"/>
      <c r="DH15" s="166" t="str">
        <f>Y15</f>
        <v>Alto</v>
      </c>
      <c r="DI15" s="166" t="str">
        <f t="shared" si="0"/>
        <v>Alto</v>
      </c>
      <c r="DK15" s="160" t="e">
        <f>SUM(LEN(#REF!)-LEN(SUBSTITUTE(#REF!,"- Preventivo","")))/LEN("- Preventivo")</f>
        <v>#REF!</v>
      </c>
      <c r="DL15" s="160" t="e">
        <f>SUMIFS($DK$12:$DK$31,$A$12:$A$31,A15)</f>
        <v>#REF!</v>
      </c>
      <c r="DM15" s="160" t="e">
        <f>SUM(LEN(#REF!)-LEN(SUBSTITUTE(#REF!,"- Detectivo","")))/LEN("- Detectivo")</f>
        <v>#REF!</v>
      </c>
      <c r="DN15" s="160" t="e">
        <f>SUMIFS($DM$12:$DM$31,$A$12:$A$31,A15)</f>
        <v>#REF!</v>
      </c>
      <c r="DO15" s="160" t="e">
        <f>SUM(LEN(#REF!)-LEN(SUBSTITUTE(#REF!,"- Correctivo","")))/LEN("- Correctivo")</f>
        <v>#REF!</v>
      </c>
      <c r="DP15" s="160" t="e">
        <f>SUMIFS($DO$12:$DO$31,$A$12:$A$31,A15)</f>
        <v>#REF!</v>
      </c>
      <c r="DQ15" s="160" t="e">
        <f t="shared" si="1"/>
        <v>#REF!</v>
      </c>
      <c r="DR15" s="160" t="e">
        <f>SUMIFS($DQ$12:$DQ$31,$A$12:$A$31,A15)</f>
        <v>#REF!</v>
      </c>
      <c r="DS15" s="160" t="e">
        <f>SUM(LEN(#REF!)-LEN(SUBSTITUTE(#REF!,"- Documentado","")))/LEN("- Documentado")</f>
        <v>#REF!</v>
      </c>
      <c r="DT15" s="160" t="e">
        <f>SUM(LEN(#REF!)-LEN(SUBSTITUTE(#REF!,"- Documentado","")))/LEN("- Documentado")</f>
        <v>#REF!</v>
      </c>
      <c r="DU15" s="160" t="e">
        <f>SUMIFS($DS$12:$DS$31,$A$12:$A$31,A15)+SUMIFS($DT$12:$DT$31,$A$12:$A$31,A15)</f>
        <v>#REF!</v>
      </c>
      <c r="DV15" s="160" t="e">
        <f>SUM(LEN(#REF!)-LEN(SUBSTITUTE(#REF!,"- Continua","")))/LEN("- Continua")</f>
        <v>#REF!</v>
      </c>
      <c r="DW15" s="160" t="e">
        <f>SUM(LEN(#REF!)-LEN(SUBSTITUTE(#REF!,"- Continua","")))/LEN("- Continua")</f>
        <v>#REF!</v>
      </c>
      <c r="DX15" s="160" t="e">
        <f>SUMIFS($DV$12:$DV$31,$A$12:$A$31,A15)+SUMIFS($DW$12:$DW$31,$A$12:$A$31,A15)</f>
        <v>#REF!</v>
      </c>
      <c r="DY15" s="160" t="e">
        <f>SUM(LEN(#REF!)-LEN(SUBSTITUTE(#REF!,"- Con registro","")))/LEN("- Con registro")</f>
        <v>#REF!</v>
      </c>
      <c r="DZ15" s="160" t="e">
        <f>SUM(LEN(#REF!)-LEN(SUBSTITUTE(#REF!,"- Con registro","")))/LEN("- Con registro")</f>
        <v>#REF!</v>
      </c>
      <c r="EA15" s="160" t="e">
        <f>SUMIFS($DY$12:$DY$31,$A$12:$A$31,A15)+SUMIFS($DZ$12:$DZ$31,$A$12:$A$31,A15)</f>
        <v>#REF!</v>
      </c>
      <c r="EB15" s="165" t="e">
        <f t="shared" si="2"/>
        <v>#REF!</v>
      </c>
      <c r="EC15" s="165" t="e">
        <f t="shared" si="3"/>
        <v>#REF!</v>
      </c>
      <c r="ED15" s="165" t="e">
        <f t="shared" si="4"/>
        <v>#REF!</v>
      </c>
      <c r="EE15" s="200" t="e">
        <f t="shared" si="5"/>
        <v>#REF!</v>
      </c>
      <c r="EF15" s="200"/>
      <c r="EG15" s="200"/>
      <c r="EH15" s="200"/>
      <c r="EI15" s="200"/>
      <c r="EJ15" s="200"/>
      <c r="EK15" s="200"/>
      <c r="EL15" s="200"/>
      <c r="EM15" s="200"/>
      <c r="EN15" s="200"/>
      <c r="EP15" s="187" t="str">
        <f t="shared" si="6"/>
        <v/>
      </c>
      <c r="EQ15" s="188" t="str">
        <f t="shared" si="7"/>
        <v/>
      </c>
      <c r="ER15" s="160" t="str">
        <f t="shared" si="8"/>
        <v/>
      </c>
      <c r="ES15" s="160" t="str">
        <f>IF(ER15="","",I15)</f>
        <v/>
      </c>
      <c r="ET15" s="160" t="str">
        <f>IF(ES15="","",CONCATENATE("Ajuste en ",VLOOKUP(EP15,AQ15:BZ15,(MATCH(EP15,AQ15:BZ15,10)+1))," del Mapa de riesgos de ",A15))</f>
        <v/>
      </c>
      <c r="EU15" s="160" t="str">
        <f>IF(ET15="","",CONCATENATE("Solicitud de cambio realizada y aprobada por la ",L15," a través del Aplicativo DARUMA"))</f>
        <v/>
      </c>
    </row>
    <row r="16" spans="1:151" ht="399.95" customHeight="1" x14ac:dyDescent="0.2">
      <c r="A16" s="192" t="s">
        <v>637</v>
      </c>
      <c r="B16" s="192" t="s">
        <v>638</v>
      </c>
      <c r="C16" s="173" t="s">
        <v>639</v>
      </c>
      <c r="D16" s="192" t="s">
        <v>125</v>
      </c>
      <c r="E16" s="193" t="s">
        <v>640</v>
      </c>
      <c r="F16" s="173" t="s">
        <v>891</v>
      </c>
      <c r="G16" s="193">
        <v>134</v>
      </c>
      <c r="H16" s="193" t="s">
        <v>834</v>
      </c>
      <c r="I16" s="168" t="s">
        <v>364</v>
      </c>
      <c r="J16" s="192" t="s">
        <v>63</v>
      </c>
      <c r="K16" s="193" t="s">
        <v>343</v>
      </c>
      <c r="L16" s="173" t="s">
        <v>256</v>
      </c>
      <c r="M16" s="179" t="s">
        <v>365</v>
      </c>
      <c r="N16" s="173" t="s">
        <v>362</v>
      </c>
      <c r="O16" s="173" t="s">
        <v>358</v>
      </c>
      <c r="P16" s="173" t="s">
        <v>351</v>
      </c>
      <c r="Q16" s="173" t="s">
        <v>325</v>
      </c>
      <c r="R16" s="173" t="s">
        <v>352</v>
      </c>
      <c r="S16" s="173" t="s">
        <v>751</v>
      </c>
      <c r="T16" s="173" t="s">
        <v>359</v>
      </c>
      <c r="U16" s="194" t="s">
        <v>311</v>
      </c>
      <c r="V16" s="195">
        <v>0.2</v>
      </c>
      <c r="W16" s="194" t="s">
        <v>51</v>
      </c>
      <c r="X16" s="195">
        <v>1</v>
      </c>
      <c r="Y16" s="67" t="s">
        <v>271</v>
      </c>
      <c r="Z16" s="173" t="s">
        <v>366</v>
      </c>
      <c r="AA16" s="194" t="s">
        <v>311</v>
      </c>
      <c r="AB16" s="197">
        <v>5.04E-2</v>
      </c>
      <c r="AC16" s="194" t="s">
        <v>51</v>
      </c>
      <c r="AD16" s="197">
        <v>1</v>
      </c>
      <c r="AE16" s="67" t="s">
        <v>271</v>
      </c>
      <c r="AF16" s="173" t="s">
        <v>367</v>
      </c>
      <c r="AG16" s="192" t="s">
        <v>349</v>
      </c>
      <c r="AH16" s="196" t="s">
        <v>987</v>
      </c>
      <c r="AI16" s="196" t="s">
        <v>930</v>
      </c>
      <c r="AJ16" s="196" t="s">
        <v>988</v>
      </c>
      <c r="AK16" s="196" t="s">
        <v>989</v>
      </c>
      <c r="AL16" s="196" t="s">
        <v>928</v>
      </c>
      <c r="AM16" s="196" t="s">
        <v>929</v>
      </c>
      <c r="AN16" s="173" t="s">
        <v>643</v>
      </c>
      <c r="AO16" s="173" t="s">
        <v>360</v>
      </c>
      <c r="AP16" s="173" t="s">
        <v>644</v>
      </c>
      <c r="AQ16" s="174">
        <v>43496</v>
      </c>
      <c r="AR16" s="175" t="s">
        <v>326</v>
      </c>
      <c r="AS16" s="176" t="s">
        <v>353</v>
      </c>
      <c r="AT16" s="177">
        <v>43593</v>
      </c>
      <c r="AU16" s="178" t="s">
        <v>326</v>
      </c>
      <c r="AV16" s="179" t="s">
        <v>368</v>
      </c>
      <c r="AW16" s="177">
        <v>43755</v>
      </c>
      <c r="AX16" s="175" t="s">
        <v>369</v>
      </c>
      <c r="AY16" s="176" t="s">
        <v>370</v>
      </c>
      <c r="AZ16" s="177">
        <v>43917</v>
      </c>
      <c r="BA16" s="178" t="s">
        <v>355</v>
      </c>
      <c r="BB16" s="179" t="s">
        <v>371</v>
      </c>
      <c r="BC16" s="177">
        <v>44022</v>
      </c>
      <c r="BD16" s="175" t="s">
        <v>332</v>
      </c>
      <c r="BE16" s="176" t="s">
        <v>363</v>
      </c>
      <c r="BF16" s="177">
        <v>44084</v>
      </c>
      <c r="BG16" s="178" t="s">
        <v>334</v>
      </c>
      <c r="BH16" s="179" t="s">
        <v>372</v>
      </c>
      <c r="BI16" s="177">
        <v>44169</v>
      </c>
      <c r="BJ16" s="175" t="s">
        <v>373</v>
      </c>
      <c r="BK16" s="176" t="s">
        <v>374</v>
      </c>
      <c r="BL16" s="177">
        <v>44249</v>
      </c>
      <c r="BM16" s="178" t="s">
        <v>355</v>
      </c>
      <c r="BN16" s="179" t="s">
        <v>375</v>
      </c>
      <c r="BO16" s="177">
        <v>44545</v>
      </c>
      <c r="BP16" s="175" t="s">
        <v>326</v>
      </c>
      <c r="BQ16" s="176" t="s">
        <v>376</v>
      </c>
      <c r="BR16" s="177">
        <v>44797</v>
      </c>
      <c r="BS16" s="178" t="s">
        <v>369</v>
      </c>
      <c r="BT16" s="179" t="s">
        <v>603</v>
      </c>
      <c r="BU16" s="177">
        <v>44897</v>
      </c>
      <c r="BV16" s="175" t="s">
        <v>356</v>
      </c>
      <c r="BW16" s="176" t="s">
        <v>642</v>
      </c>
      <c r="BX16" s="177">
        <v>45061</v>
      </c>
      <c r="BY16" s="178" t="s">
        <v>892</v>
      </c>
      <c r="BZ16" s="180" t="s">
        <v>893</v>
      </c>
      <c r="CA16" s="147">
        <f>COUNTBLANK(A16:BZ16)</f>
        <v>0</v>
      </c>
      <c r="CB16" s="51" t="s">
        <v>814</v>
      </c>
      <c r="CC16" s="51" t="s">
        <v>815</v>
      </c>
      <c r="CD16" s="51" t="s">
        <v>763</v>
      </c>
      <c r="CE16" s="51" t="s">
        <v>778</v>
      </c>
      <c r="CF16" s="51" t="s">
        <v>757</v>
      </c>
      <c r="CG16" s="51" t="s">
        <v>757</v>
      </c>
      <c r="CH16" s="51" t="s">
        <v>774</v>
      </c>
      <c r="CI16" s="51" t="s">
        <v>757</v>
      </c>
      <c r="CJ16" s="51" t="s">
        <v>778</v>
      </c>
      <c r="CK16" s="51"/>
      <c r="CL16" s="51" t="s">
        <v>778</v>
      </c>
      <c r="CM16" s="51" t="s">
        <v>785</v>
      </c>
      <c r="CN16" s="51" t="s">
        <v>778</v>
      </c>
      <c r="CO16" s="51" t="s">
        <v>778</v>
      </c>
      <c r="CP16" s="51" t="s">
        <v>778</v>
      </c>
      <c r="CQ16" s="51" t="s">
        <v>778</v>
      </c>
      <c r="CR16" s="51" t="s">
        <v>794</v>
      </c>
      <c r="CS16" s="51" t="s">
        <v>778</v>
      </c>
      <c r="CT16" s="51" t="s">
        <v>778</v>
      </c>
      <c r="CU16" s="51" t="s">
        <v>778</v>
      </c>
      <c r="CV16" s="51" t="s">
        <v>778</v>
      </c>
      <c r="CW16" s="51" t="s">
        <v>778</v>
      </c>
      <c r="CX16" s="51" t="s">
        <v>778</v>
      </c>
      <c r="CZ16" s="166" t="str">
        <f>J16</f>
        <v>Corrupción</v>
      </c>
      <c r="DA16" s="204" t="str">
        <f>I16</f>
        <v>Posibilidad de afectación reputacional por pérdida de la confianza ciudadana en la gestión contractual de la Entidad, debido a decisiones ajustadas a intereses propios o de terceros durante la etapa precontractual con el fin de celebrar un contrato</v>
      </c>
      <c r="DB16" s="204"/>
      <c r="DC16" s="204"/>
      <c r="DD16" s="204"/>
      <c r="DE16" s="204"/>
      <c r="DF16" s="204"/>
      <c r="DG16" s="204"/>
      <c r="DH16" s="166" t="str">
        <f>Y16</f>
        <v>Extremo</v>
      </c>
      <c r="DI16" s="166" t="str">
        <f t="shared" si="0"/>
        <v>Extremo</v>
      </c>
      <c r="DK16" s="160" t="e">
        <f>SUM(LEN(#REF!)-LEN(SUBSTITUTE(#REF!,"- Preventivo","")))/LEN("- Preventivo")</f>
        <v>#REF!</v>
      </c>
      <c r="DL16" s="160" t="e">
        <f>SUMIFS($DK$12:$DK$31,$A$12:$A$31,A16)</f>
        <v>#REF!</v>
      </c>
      <c r="DM16" s="160" t="e">
        <f>SUM(LEN(#REF!)-LEN(SUBSTITUTE(#REF!,"- Detectivo","")))/LEN("- Detectivo")</f>
        <v>#REF!</v>
      </c>
      <c r="DN16" s="160" t="e">
        <f>SUMIFS($DM$12:$DM$31,$A$12:$A$31,A16)</f>
        <v>#REF!</v>
      </c>
      <c r="DO16" s="160" t="e">
        <f>SUM(LEN(#REF!)-LEN(SUBSTITUTE(#REF!,"- Correctivo","")))/LEN("- Correctivo")</f>
        <v>#REF!</v>
      </c>
      <c r="DP16" s="160" t="e">
        <f>SUMIFS($DO$12:$DO$31,$A$12:$A$31,A16)</f>
        <v>#REF!</v>
      </c>
      <c r="DQ16" s="160" t="e">
        <f t="shared" si="1"/>
        <v>#REF!</v>
      </c>
      <c r="DR16" s="160" t="e">
        <f>SUMIFS($DQ$12:$DQ$31,$A$12:$A$31,A16)</f>
        <v>#REF!</v>
      </c>
      <c r="DS16" s="160" t="e">
        <f>SUM(LEN(#REF!)-LEN(SUBSTITUTE(#REF!,"- Documentado","")))/LEN("- Documentado")</f>
        <v>#REF!</v>
      </c>
      <c r="DT16" s="160" t="e">
        <f>SUM(LEN(#REF!)-LEN(SUBSTITUTE(#REF!,"- Documentado","")))/LEN("- Documentado")</f>
        <v>#REF!</v>
      </c>
      <c r="DU16" s="160" t="e">
        <f>SUMIFS($DS$12:$DS$31,$A$12:$A$31,A16)+SUMIFS($DT$12:$DT$31,$A$12:$A$31,A16)</f>
        <v>#REF!</v>
      </c>
      <c r="DV16" s="160" t="e">
        <f>SUM(LEN(#REF!)-LEN(SUBSTITUTE(#REF!,"- Continua","")))/LEN("- Continua")</f>
        <v>#REF!</v>
      </c>
      <c r="DW16" s="160" t="e">
        <f>SUM(LEN(#REF!)-LEN(SUBSTITUTE(#REF!,"- Continua","")))/LEN("- Continua")</f>
        <v>#REF!</v>
      </c>
      <c r="DX16" s="160" t="e">
        <f>SUMIFS($DV$12:$DV$31,$A$12:$A$31,A16)+SUMIFS($DW$12:$DW$31,$A$12:$A$31,A16)</f>
        <v>#REF!</v>
      </c>
      <c r="DY16" s="160" t="e">
        <f>SUM(LEN(#REF!)-LEN(SUBSTITUTE(#REF!,"- Con registro","")))/LEN("- Con registro")</f>
        <v>#REF!</v>
      </c>
      <c r="DZ16" s="160" t="e">
        <f>SUM(LEN(#REF!)-LEN(SUBSTITUTE(#REF!,"- Con registro","")))/LEN("- Con registro")</f>
        <v>#REF!</v>
      </c>
      <c r="EA16" s="160" t="e">
        <f>SUMIFS($DY$12:$DY$31,$A$12:$A$31,A16)+SUMIFS($DZ$12:$DZ$31,$A$12:$A$31,A16)</f>
        <v>#REF!</v>
      </c>
      <c r="EB16" s="165" t="e">
        <f t="shared" si="2"/>
        <v>#REF!</v>
      </c>
      <c r="EC16" s="165" t="e">
        <f t="shared" si="3"/>
        <v>#REF!</v>
      </c>
      <c r="ED16" s="165" t="e">
        <f t="shared" si="4"/>
        <v>#REF!</v>
      </c>
      <c r="EE16" s="200" t="e">
        <f t="shared" si="5"/>
        <v>#REF!</v>
      </c>
      <c r="EF16" s="200"/>
      <c r="EG16" s="200"/>
      <c r="EH16" s="200"/>
      <c r="EI16" s="200"/>
      <c r="EJ16" s="200"/>
      <c r="EK16" s="200"/>
      <c r="EL16" s="200"/>
      <c r="EM16" s="200"/>
      <c r="EN16" s="200"/>
      <c r="EP16" s="187">
        <f t="shared" si="6"/>
        <v>45061</v>
      </c>
      <c r="EQ16" s="188">
        <f t="shared" si="7"/>
        <v>45107</v>
      </c>
      <c r="ER16" s="160" t="str">
        <f t="shared" si="8"/>
        <v>Riesgos</v>
      </c>
      <c r="ES16" s="160" t="str">
        <f>IF(ER16="","",I16)</f>
        <v>Posibilidad de afectación reputacional por pérdida de la confianza ciudadana en la gestión contractual de la Entidad, debido a decisiones ajustadas a intereses propios o de terceros durante la etapa precontractual con el fin de celebrar un contrato</v>
      </c>
      <c r="ET16" s="160" t="str">
        <f>IF(ES16="","",CONCATENATE("Ajuste en ",VLOOKUP(EP16,AQ16:BZ16,(MATCH(EP16,AQ16:BZ16,10)+1))," del Mapa de riesgos de ",A16))</f>
        <v>Ajuste en Identificación del riesgo del Mapa de riesgos de Gestión de Contratación</v>
      </c>
      <c r="EU16" s="160" t="str">
        <f>IF(ET16="","",CONCATENATE("Solicitud de cambio realizada y aprobada por la ",L16," a través del Aplicativo DARUMA"))</f>
        <v>Solicitud de cambio realizada y aprobada por la Dirección de Contratación a través del Aplicativo DARUMA</v>
      </c>
    </row>
    <row r="17" spans="1:151" ht="399.95" customHeight="1" x14ac:dyDescent="0.2">
      <c r="A17" s="192" t="s">
        <v>637</v>
      </c>
      <c r="B17" s="192" t="s">
        <v>638</v>
      </c>
      <c r="C17" s="173" t="s">
        <v>639</v>
      </c>
      <c r="D17" s="192" t="s">
        <v>125</v>
      </c>
      <c r="E17" s="193" t="s">
        <v>640</v>
      </c>
      <c r="F17" s="173" t="s">
        <v>641</v>
      </c>
      <c r="G17" s="193">
        <v>135</v>
      </c>
      <c r="H17" s="193" t="s">
        <v>835</v>
      </c>
      <c r="I17" s="168" t="s">
        <v>377</v>
      </c>
      <c r="J17" s="192" t="s">
        <v>63</v>
      </c>
      <c r="K17" s="193" t="s">
        <v>343</v>
      </c>
      <c r="L17" s="173" t="s">
        <v>256</v>
      </c>
      <c r="M17" s="179" t="s">
        <v>378</v>
      </c>
      <c r="N17" s="173" t="s">
        <v>362</v>
      </c>
      <c r="O17" s="173" t="s">
        <v>379</v>
      </c>
      <c r="P17" s="173" t="s">
        <v>351</v>
      </c>
      <c r="Q17" s="173" t="s">
        <v>325</v>
      </c>
      <c r="R17" s="173" t="s">
        <v>352</v>
      </c>
      <c r="S17" s="173" t="s">
        <v>750</v>
      </c>
      <c r="T17" s="173" t="s">
        <v>346</v>
      </c>
      <c r="U17" s="194" t="s">
        <v>311</v>
      </c>
      <c r="V17" s="195">
        <v>0.2</v>
      </c>
      <c r="W17" s="194" t="s">
        <v>51</v>
      </c>
      <c r="X17" s="195">
        <v>1</v>
      </c>
      <c r="Y17" s="67" t="s">
        <v>271</v>
      </c>
      <c r="Z17" s="173" t="s">
        <v>380</v>
      </c>
      <c r="AA17" s="194" t="s">
        <v>311</v>
      </c>
      <c r="AB17" s="197">
        <v>8.3999999999999991E-2</v>
      </c>
      <c r="AC17" s="194" t="s">
        <v>51</v>
      </c>
      <c r="AD17" s="197">
        <v>1</v>
      </c>
      <c r="AE17" s="67" t="s">
        <v>271</v>
      </c>
      <c r="AF17" s="173" t="s">
        <v>381</v>
      </c>
      <c r="AG17" s="192" t="s">
        <v>349</v>
      </c>
      <c r="AH17" s="196" t="s">
        <v>990</v>
      </c>
      <c r="AI17" s="196" t="s">
        <v>997</v>
      </c>
      <c r="AJ17" s="196" t="s">
        <v>991</v>
      </c>
      <c r="AK17" s="196" t="s">
        <v>998</v>
      </c>
      <c r="AL17" s="196" t="s">
        <v>941</v>
      </c>
      <c r="AM17" s="196" t="s">
        <v>992</v>
      </c>
      <c r="AN17" s="173" t="s">
        <v>645</v>
      </c>
      <c r="AO17" s="173" t="s">
        <v>360</v>
      </c>
      <c r="AP17" s="173" t="s">
        <v>646</v>
      </c>
      <c r="AQ17" s="174">
        <v>43496</v>
      </c>
      <c r="AR17" s="175" t="s">
        <v>326</v>
      </c>
      <c r="AS17" s="176" t="s">
        <v>353</v>
      </c>
      <c r="AT17" s="177">
        <v>43594</v>
      </c>
      <c r="AU17" s="178" t="s">
        <v>326</v>
      </c>
      <c r="AV17" s="179" t="s">
        <v>368</v>
      </c>
      <c r="AW17" s="177">
        <v>43917</v>
      </c>
      <c r="AX17" s="175" t="s">
        <v>355</v>
      </c>
      <c r="AY17" s="176" t="s">
        <v>382</v>
      </c>
      <c r="AZ17" s="177">
        <v>44022</v>
      </c>
      <c r="BA17" s="178" t="s">
        <v>332</v>
      </c>
      <c r="BB17" s="179" t="s">
        <v>363</v>
      </c>
      <c r="BC17" s="177">
        <v>44169</v>
      </c>
      <c r="BD17" s="175" t="s">
        <v>369</v>
      </c>
      <c r="BE17" s="176" t="s">
        <v>383</v>
      </c>
      <c r="BF17" s="177">
        <v>44249</v>
      </c>
      <c r="BG17" s="178" t="s">
        <v>326</v>
      </c>
      <c r="BH17" s="179" t="s">
        <v>384</v>
      </c>
      <c r="BI17" s="177">
        <v>44249</v>
      </c>
      <c r="BJ17" s="175" t="s">
        <v>332</v>
      </c>
      <c r="BK17" s="176" t="s">
        <v>385</v>
      </c>
      <c r="BL17" s="177">
        <v>44545</v>
      </c>
      <c r="BM17" s="178" t="s">
        <v>326</v>
      </c>
      <c r="BN17" s="179" t="s">
        <v>376</v>
      </c>
      <c r="BO17" s="177">
        <v>44897</v>
      </c>
      <c r="BP17" s="175" t="s">
        <v>356</v>
      </c>
      <c r="BQ17" s="176" t="s">
        <v>642</v>
      </c>
      <c r="BR17" s="177">
        <v>45037</v>
      </c>
      <c r="BS17" s="178" t="s">
        <v>879</v>
      </c>
      <c r="BT17" s="179" t="s">
        <v>880</v>
      </c>
      <c r="BU17" s="177" t="s">
        <v>340</v>
      </c>
      <c r="BV17" s="175" t="s">
        <v>341</v>
      </c>
      <c r="BW17" s="176" t="s">
        <v>340</v>
      </c>
      <c r="BX17" s="177" t="s">
        <v>340</v>
      </c>
      <c r="BY17" s="178" t="s">
        <v>341</v>
      </c>
      <c r="BZ17" s="180" t="s">
        <v>340</v>
      </c>
      <c r="CA17" s="147">
        <f>COUNTBLANK(A17:BZ17)</f>
        <v>4</v>
      </c>
      <c r="CB17" s="51" t="s">
        <v>814</v>
      </c>
      <c r="CC17" s="51" t="s">
        <v>815</v>
      </c>
      <c r="CD17" s="51" t="s">
        <v>763</v>
      </c>
      <c r="CE17" s="51" t="s">
        <v>778</v>
      </c>
      <c r="CF17" s="51" t="s">
        <v>757</v>
      </c>
      <c r="CG17" s="51" t="s">
        <v>757</v>
      </c>
      <c r="CH17" s="51" t="s">
        <v>774</v>
      </c>
      <c r="CI17" s="51" t="s">
        <v>757</v>
      </c>
      <c r="CJ17" s="51" t="s">
        <v>778</v>
      </c>
      <c r="CK17" s="51"/>
      <c r="CL17" s="51" t="s">
        <v>778</v>
      </c>
      <c r="CM17" s="51" t="s">
        <v>785</v>
      </c>
      <c r="CN17" s="51" t="s">
        <v>778</v>
      </c>
      <c r="CO17" s="51" t="s">
        <v>778</v>
      </c>
      <c r="CP17" s="51" t="s">
        <v>778</v>
      </c>
      <c r="CQ17" s="51" t="s">
        <v>778</v>
      </c>
      <c r="CR17" s="51" t="s">
        <v>793</v>
      </c>
      <c r="CS17" s="51" t="s">
        <v>778</v>
      </c>
      <c r="CT17" s="51" t="s">
        <v>778</v>
      </c>
      <c r="CU17" s="51" t="s">
        <v>778</v>
      </c>
      <c r="CV17" s="51" t="s">
        <v>778</v>
      </c>
      <c r="CW17" s="51" t="s">
        <v>778</v>
      </c>
      <c r="CX17" s="51" t="s">
        <v>778</v>
      </c>
      <c r="CZ17" s="166" t="str">
        <f>J17</f>
        <v>Corrupción</v>
      </c>
      <c r="DA17" s="204" t="str">
        <f>I17</f>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v>
      </c>
      <c r="DB17" s="204"/>
      <c r="DC17" s="204"/>
      <c r="DD17" s="204"/>
      <c r="DE17" s="204"/>
      <c r="DF17" s="204"/>
      <c r="DG17" s="204"/>
      <c r="DH17" s="166" t="str">
        <f>Y17</f>
        <v>Extremo</v>
      </c>
      <c r="DI17" s="166" t="str">
        <f t="shared" si="0"/>
        <v>Extremo</v>
      </c>
      <c r="DK17" s="160" t="e">
        <f>SUM(LEN(#REF!)-LEN(SUBSTITUTE(#REF!,"- Preventivo","")))/LEN("- Preventivo")</f>
        <v>#REF!</v>
      </c>
      <c r="DL17" s="160" t="e">
        <f>SUMIFS($DK$12:$DK$31,$A$12:$A$31,A17)</f>
        <v>#REF!</v>
      </c>
      <c r="DM17" s="160" t="e">
        <f>SUM(LEN(#REF!)-LEN(SUBSTITUTE(#REF!,"- Detectivo","")))/LEN("- Detectivo")</f>
        <v>#REF!</v>
      </c>
      <c r="DN17" s="160" t="e">
        <f>SUMIFS($DM$12:$DM$31,$A$12:$A$31,A17)</f>
        <v>#REF!</v>
      </c>
      <c r="DO17" s="160" t="e">
        <f>SUM(LEN(#REF!)-LEN(SUBSTITUTE(#REF!,"- Correctivo","")))/LEN("- Correctivo")</f>
        <v>#REF!</v>
      </c>
      <c r="DP17" s="160" t="e">
        <f>SUMIFS($DO$12:$DO$31,$A$12:$A$31,A17)</f>
        <v>#REF!</v>
      </c>
      <c r="DQ17" s="160" t="e">
        <f t="shared" si="1"/>
        <v>#REF!</v>
      </c>
      <c r="DR17" s="160" t="e">
        <f>SUMIFS($DQ$12:$DQ$31,$A$12:$A$31,A17)</f>
        <v>#REF!</v>
      </c>
      <c r="DS17" s="160" t="e">
        <f>SUM(LEN(#REF!)-LEN(SUBSTITUTE(#REF!,"- Documentado","")))/LEN("- Documentado")</f>
        <v>#REF!</v>
      </c>
      <c r="DT17" s="160" t="e">
        <f>SUM(LEN(#REF!)-LEN(SUBSTITUTE(#REF!,"- Documentado","")))/LEN("- Documentado")</f>
        <v>#REF!</v>
      </c>
      <c r="DU17" s="160" t="e">
        <f>SUMIFS($DS$12:$DS$31,$A$12:$A$31,A17)+SUMIFS($DT$12:$DT$31,$A$12:$A$31,A17)</f>
        <v>#REF!</v>
      </c>
      <c r="DV17" s="160" t="e">
        <f>SUM(LEN(#REF!)-LEN(SUBSTITUTE(#REF!,"- Continua","")))/LEN("- Continua")</f>
        <v>#REF!</v>
      </c>
      <c r="DW17" s="160" t="e">
        <f>SUM(LEN(#REF!)-LEN(SUBSTITUTE(#REF!,"- Continua","")))/LEN("- Continua")</f>
        <v>#REF!</v>
      </c>
      <c r="DX17" s="160" t="e">
        <f>SUMIFS($DV$12:$DV$31,$A$12:$A$31,A17)+SUMIFS($DW$12:$DW$31,$A$12:$A$31,A17)</f>
        <v>#REF!</v>
      </c>
      <c r="DY17" s="160" t="e">
        <f>SUM(LEN(#REF!)-LEN(SUBSTITUTE(#REF!,"- Con registro","")))/LEN("- Con registro")</f>
        <v>#REF!</v>
      </c>
      <c r="DZ17" s="160" t="e">
        <f>SUM(LEN(#REF!)-LEN(SUBSTITUTE(#REF!,"- Con registro","")))/LEN("- Con registro")</f>
        <v>#REF!</v>
      </c>
      <c r="EA17" s="160" t="e">
        <f>SUMIFS($DY$12:$DY$31,$A$12:$A$31,A17)+SUMIFS($DZ$12:$DZ$31,$A$12:$A$31,A17)</f>
        <v>#REF!</v>
      </c>
      <c r="EB17" s="165" t="e">
        <f t="shared" si="2"/>
        <v>#REF!</v>
      </c>
      <c r="EC17" s="165" t="e">
        <f t="shared" si="3"/>
        <v>#REF!</v>
      </c>
      <c r="ED17" s="165" t="e">
        <f t="shared" si="4"/>
        <v>#REF!</v>
      </c>
      <c r="EE17" s="200" t="e">
        <f t="shared" si="5"/>
        <v>#REF!</v>
      </c>
      <c r="EF17" s="200"/>
      <c r="EG17" s="200"/>
      <c r="EH17" s="200"/>
      <c r="EI17" s="200"/>
      <c r="EJ17" s="200"/>
      <c r="EK17" s="200"/>
      <c r="EL17" s="200"/>
      <c r="EM17" s="200"/>
      <c r="EN17" s="200"/>
      <c r="EP17" s="187">
        <f t="shared" si="6"/>
        <v>45037</v>
      </c>
      <c r="EQ17" s="188">
        <f t="shared" si="7"/>
        <v>45107</v>
      </c>
      <c r="ER17" s="160" t="str">
        <f t="shared" si="8"/>
        <v>Riesgos</v>
      </c>
      <c r="ES17" s="160" t="str">
        <f>IF(ER17="","",I17)</f>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v>
      </c>
      <c r="ET17" s="160" t="str">
        <f>IF(ES17="","",CONCATENATE("Ajuste en ",VLOOKUP(EP17,AQ17:BZ17,(MATCH(EP17,AQ17:BZ17,10)+1))," del Mapa de riesgos de ",A17))</f>
        <v>Ajuste en Establecimiento de controles del Mapa de riesgos de Gestión de Contratación</v>
      </c>
      <c r="EU17" s="160" t="str">
        <f>IF(ET17="","",CONCATENATE("Solicitud de cambio realizada y aprobada por la ",L17," a través del Aplicativo DARUMA"))</f>
        <v>Solicitud de cambio realizada y aprobada por la Dirección de Contratación a través del Aplicativo DARUMA</v>
      </c>
    </row>
    <row r="18" spans="1:151" ht="399.95" customHeight="1" x14ac:dyDescent="0.2">
      <c r="A18" s="192" t="s">
        <v>190</v>
      </c>
      <c r="B18" s="192" t="s">
        <v>647</v>
      </c>
      <c r="C18" s="173" t="s">
        <v>648</v>
      </c>
      <c r="D18" s="192" t="s">
        <v>736</v>
      </c>
      <c r="E18" s="193" t="s">
        <v>640</v>
      </c>
      <c r="F18" s="173" t="s">
        <v>649</v>
      </c>
      <c r="G18" s="193">
        <v>141</v>
      </c>
      <c r="H18" s="193" t="s">
        <v>836</v>
      </c>
      <c r="I18" s="168" t="s">
        <v>426</v>
      </c>
      <c r="J18" s="192" t="s">
        <v>63</v>
      </c>
      <c r="K18" s="193" t="s">
        <v>343</v>
      </c>
      <c r="L18" s="173" t="s">
        <v>258</v>
      </c>
      <c r="M18" s="179" t="s">
        <v>427</v>
      </c>
      <c r="N18" s="173" t="s">
        <v>428</v>
      </c>
      <c r="O18" s="173" t="s">
        <v>429</v>
      </c>
      <c r="P18" s="173" t="s">
        <v>351</v>
      </c>
      <c r="Q18" s="173" t="s">
        <v>325</v>
      </c>
      <c r="R18" s="173" t="s">
        <v>421</v>
      </c>
      <c r="S18" s="173" t="s">
        <v>750</v>
      </c>
      <c r="T18" s="173" t="s">
        <v>346</v>
      </c>
      <c r="U18" s="194" t="s">
        <v>311</v>
      </c>
      <c r="V18" s="195">
        <v>0.2</v>
      </c>
      <c r="W18" s="194" t="s">
        <v>77</v>
      </c>
      <c r="X18" s="195">
        <v>0.8</v>
      </c>
      <c r="Y18" s="67" t="s">
        <v>270</v>
      </c>
      <c r="Z18" s="173" t="s">
        <v>430</v>
      </c>
      <c r="AA18" s="194" t="s">
        <v>311</v>
      </c>
      <c r="AB18" s="197">
        <v>1.48176E-2</v>
      </c>
      <c r="AC18" s="194" t="s">
        <v>77</v>
      </c>
      <c r="AD18" s="197">
        <v>0.8</v>
      </c>
      <c r="AE18" s="67" t="s">
        <v>270</v>
      </c>
      <c r="AF18" s="173" t="s">
        <v>390</v>
      </c>
      <c r="AG18" s="192" t="s">
        <v>349</v>
      </c>
      <c r="AH18" s="196" t="s">
        <v>993</v>
      </c>
      <c r="AI18" s="196" t="s">
        <v>995</v>
      </c>
      <c r="AJ18" s="196" t="s">
        <v>994</v>
      </c>
      <c r="AK18" s="196" t="s">
        <v>996</v>
      </c>
      <c r="AL18" s="196" t="s">
        <v>928</v>
      </c>
      <c r="AM18" s="196" t="s">
        <v>992</v>
      </c>
      <c r="AN18" s="173" t="s">
        <v>431</v>
      </c>
      <c r="AO18" s="173" t="s">
        <v>737</v>
      </c>
      <c r="AP18" s="173" t="s">
        <v>432</v>
      </c>
      <c r="AQ18" s="174">
        <v>43349</v>
      </c>
      <c r="AR18" s="175" t="s">
        <v>326</v>
      </c>
      <c r="AS18" s="176" t="s">
        <v>404</v>
      </c>
      <c r="AT18" s="177">
        <v>43592</v>
      </c>
      <c r="AU18" s="178" t="s">
        <v>405</v>
      </c>
      <c r="AV18" s="179" t="s">
        <v>433</v>
      </c>
      <c r="AW18" s="177">
        <v>43776</v>
      </c>
      <c r="AX18" s="175" t="s">
        <v>434</v>
      </c>
      <c r="AY18" s="176" t="s">
        <v>435</v>
      </c>
      <c r="AZ18" s="177">
        <v>43902</v>
      </c>
      <c r="BA18" s="178" t="s">
        <v>332</v>
      </c>
      <c r="BB18" s="179" t="s">
        <v>436</v>
      </c>
      <c r="BC18" s="177">
        <v>43923</v>
      </c>
      <c r="BD18" s="175" t="s">
        <v>422</v>
      </c>
      <c r="BE18" s="176" t="s">
        <v>437</v>
      </c>
      <c r="BF18" s="177">
        <v>44112</v>
      </c>
      <c r="BG18" s="178" t="s">
        <v>326</v>
      </c>
      <c r="BH18" s="179" t="s">
        <v>438</v>
      </c>
      <c r="BI18" s="177">
        <v>44168</v>
      </c>
      <c r="BJ18" s="175" t="s">
        <v>334</v>
      </c>
      <c r="BK18" s="176" t="s">
        <v>424</v>
      </c>
      <c r="BL18" s="177">
        <v>44251</v>
      </c>
      <c r="BM18" s="178" t="s">
        <v>356</v>
      </c>
      <c r="BN18" s="179" t="s">
        <v>439</v>
      </c>
      <c r="BO18" s="177">
        <v>44452</v>
      </c>
      <c r="BP18" s="175" t="s">
        <v>369</v>
      </c>
      <c r="BQ18" s="176" t="s">
        <v>440</v>
      </c>
      <c r="BR18" s="177">
        <v>44533</v>
      </c>
      <c r="BS18" s="178" t="s">
        <v>326</v>
      </c>
      <c r="BT18" s="179" t="s">
        <v>441</v>
      </c>
      <c r="BU18" s="177">
        <v>44898</v>
      </c>
      <c r="BV18" s="175" t="s">
        <v>326</v>
      </c>
      <c r="BW18" s="176" t="s">
        <v>650</v>
      </c>
      <c r="BX18" s="177" t="s">
        <v>340</v>
      </c>
      <c r="BY18" s="178" t="s">
        <v>341</v>
      </c>
      <c r="BZ18" s="180" t="s">
        <v>340</v>
      </c>
      <c r="CA18" s="147">
        <f>COUNTBLANK(A18:BZ18)</f>
        <v>2</v>
      </c>
      <c r="CB18" s="51"/>
      <c r="CC18" s="51" t="s">
        <v>810</v>
      </c>
      <c r="CD18" s="51" t="s">
        <v>764</v>
      </c>
      <c r="CE18" s="51" t="s">
        <v>760</v>
      </c>
      <c r="CF18" s="51" t="s">
        <v>757</v>
      </c>
      <c r="CG18" s="51" t="s">
        <v>757</v>
      </c>
      <c r="CH18" s="51" t="s">
        <v>774</v>
      </c>
      <c r="CI18" s="51" t="s">
        <v>757</v>
      </c>
      <c r="CJ18" s="51" t="s">
        <v>778</v>
      </c>
      <c r="CK18" s="51"/>
      <c r="CL18" s="51" t="s">
        <v>778</v>
      </c>
      <c r="CM18" s="51" t="s">
        <v>785</v>
      </c>
      <c r="CN18" s="51" t="s">
        <v>778</v>
      </c>
      <c r="CO18" s="51" t="s">
        <v>778</v>
      </c>
      <c r="CP18" s="51" t="s">
        <v>778</v>
      </c>
      <c r="CQ18" s="51" t="s">
        <v>778</v>
      </c>
      <c r="CR18" s="51" t="s">
        <v>795</v>
      </c>
      <c r="CS18" s="51" t="s">
        <v>778</v>
      </c>
      <c r="CT18" s="51" t="s">
        <v>778</v>
      </c>
      <c r="CU18" s="51" t="s">
        <v>778</v>
      </c>
      <c r="CV18" s="51" t="s">
        <v>778</v>
      </c>
      <c r="CW18" s="51" t="s">
        <v>778</v>
      </c>
      <c r="CX18" s="51" t="s">
        <v>778</v>
      </c>
      <c r="CZ18" s="166" t="str">
        <f>J18</f>
        <v>Corrupción</v>
      </c>
      <c r="DA18" s="204" t="str">
        <f>I18</f>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v>
      </c>
      <c r="DB18" s="204"/>
      <c r="DC18" s="204"/>
      <c r="DD18" s="204"/>
      <c r="DE18" s="204"/>
      <c r="DF18" s="204"/>
      <c r="DG18" s="204"/>
      <c r="DH18" s="166" t="str">
        <f>Y18</f>
        <v>Alto</v>
      </c>
      <c r="DI18" s="166" t="str">
        <f t="shared" si="0"/>
        <v>Alto</v>
      </c>
      <c r="DK18" s="160" t="e">
        <f>SUM(LEN(#REF!)-LEN(SUBSTITUTE(#REF!,"- Preventivo","")))/LEN("- Preventivo")</f>
        <v>#REF!</v>
      </c>
      <c r="DL18" s="160" t="e">
        <f>SUMIFS($DK$12:$DK$31,$A$12:$A$31,A18)</f>
        <v>#REF!</v>
      </c>
      <c r="DM18" s="160" t="e">
        <f>SUM(LEN(#REF!)-LEN(SUBSTITUTE(#REF!,"- Detectivo","")))/LEN("- Detectivo")</f>
        <v>#REF!</v>
      </c>
      <c r="DN18" s="160" t="e">
        <f>SUMIFS($DM$12:$DM$31,$A$12:$A$31,A18)</f>
        <v>#REF!</v>
      </c>
      <c r="DO18" s="160" t="e">
        <f>SUM(LEN(#REF!)-LEN(SUBSTITUTE(#REF!,"- Correctivo","")))/LEN("- Correctivo")</f>
        <v>#REF!</v>
      </c>
      <c r="DP18" s="160" t="e">
        <f>SUMIFS($DO$12:$DO$31,$A$12:$A$31,A18)</f>
        <v>#REF!</v>
      </c>
      <c r="DQ18" s="160" t="e">
        <f t="shared" si="1"/>
        <v>#REF!</v>
      </c>
      <c r="DR18" s="160" t="e">
        <f>SUMIFS($DQ$12:$DQ$31,$A$12:$A$31,A18)</f>
        <v>#REF!</v>
      </c>
      <c r="DS18" s="160" t="e">
        <f>SUM(LEN(#REF!)-LEN(SUBSTITUTE(#REF!,"- Documentado","")))/LEN("- Documentado")</f>
        <v>#REF!</v>
      </c>
      <c r="DT18" s="160" t="e">
        <f>SUM(LEN(#REF!)-LEN(SUBSTITUTE(#REF!,"- Documentado","")))/LEN("- Documentado")</f>
        <v>#REF!</v>
      </c>
      <c r="DU18" s="160" t="e">
        <f>SUMIFS($DS$12:$DS$31,$A$12:$A$31,A18)+SUMIFS($DT$12:$DT$31,$A$12:$A$31,A18)</f>
        <v>#REF!</v>
      </c>
      <c r="DV18" s="160" t="e">
        <f>SUM(LEN(#REF!)-LEN(SUBSTITUTE(#REF!,"- Continua","")))/LEN("- Continua")</f>
        <v>#REF!</v>
      </c>
      <c r="DW18" s="160" t="e">
        <f>SUM(LEN(#REF!)-LEN(SUBSTITUTE(#REF!,"- Continua","")))/LEN("- Continua")</f>
        <v>#REF!</v>
      </c>
      <c r="DX18" s="160" t="e">
        <f>SUMIFS($DV$12:$DV$31,$A$12:$A$31,A18)+SUMIFS($DW$12:$DW$31,$A$12:$A$31,A18)</f>
        <v>#REF!</v>
      </c>
      <c r="DY18" s="160" t="e">
        <f>SUM(LEN(#REF!)-LEN(SUBSTITUTE(#REF!,"- Con registro","")))/LEN("- Con registro")</f>
        <v>#REF!</v>
      </c>
      <c r="DZ18" s="160" t="e">
        <f>SUM(LEN(#REF!)-LEN(SUBSTITUTE(#REF!,"- Con registro","")))/LEN("- Con registro")</f>
        <v>#REF!</v>
      </c>
      <c r="EA18" s="160" t="e">
        <f>SUMIFS($DY$12:$DY$31,$A$12:$A$31,A18)+SUMIFS($DZ$12:$DZ$31,$A$12:$A$31,A18)</f>
        <v>#REF!</v>
      </c>
      <c r="EB18" s="165" t="e">
        <f t="shared" si="2"/>
        <v>#REF!</v>
      </c>
      <c r="EC18" s="165" t="e">
        <f t="shared" si="3"/>
        <v>#REF!</v>
      </c>
      <c r="ED18" s="165" t="e">
        <f t="shared" si="4"/>
        <v>#REF!</v>
      </c>
      <c r="EE18" s="200" t="e">
        <f t="shared" si="5"/>
        <v>#REF!</v>
      </c>
      <c r="EF18" s="200"/>
      <c r="EG18" s="200"/>
      <c r="EH18" s="200"/>
      <c r="EI18" s="200"/>
      <c r="EJ18" s="200"/>
      <c r="EK18" s="200"/>
      <c r="EL18" s="200"/>
      <c r="EM18" s="200"/>
      <c r="EN18" s="200"/>
      <c r="EP18" s="187" t="str">
        <f t="shared" si="6"/>
        <v/>
      </c>
      <c r="EQ18" s="188" t="str">
        <f t="shared" si="7"/>
        <v/>
      </c>
      <c r="ER18" s="160" t="str">
        <f t="shared" si="8"/>
        <v/>
      </c>
      <c r="ES18" s="160" t="str">
        <f>IF(ER18="","",I18)</f>
        <v/>
      </c>
      <c r="ET18" s="160" t="str">
        <f>IF(ES18="","",CONCATENATE("Ajuste en ",VLOOKUP(EP18,AQ18:BZ18,(MATCH(EP18,AQ18:BZ18,10)+1))," del Mapa de riesgos de ",A18))</f>
        <v/>
      </c>
      <c r="EU18" s="160" t="str">
        <f>IF(ET18="","",CONCATENATE("Solicitud de cambio realizada y aprobada por la ",L18," a través del Aplicativo DARUMA"))</f>
        <v/>
      </c>
    </row>
    <row r="19" spans="1:151" ht="399.95" customHeight="1" x14ac:dyDescent="0.2">
      <c r="A19" s="192" t="s">
        <v>190</v>
      </c>
      <c r="B19" s="192" t="s">
        <v>647</v>
      </c>
      <c r="C19" s="173" t="s">
        <v>648</v>
      </c>
      <c r="D19" s="192" t="s">
        <v>736</v>
      </c>
      <c r="E19" s="193" t="s">
        <v>640</v>
      </c>
      <c r="F19" s="173" t="s">
        <v>649</v>
      </c>
      <c r="G19" s="193">
        <v>142</v>
      </c>
      <c r="H19" s="193" t="s">
        <v>837</v>
      </c>
      <c r="I19" s="168" t="s">
        <v>442</v>
      </c>
      <c r="J19" s="192" t="s">
        <v>63</v>
      </c>
      <c r="K19" s="193" t="s">
        <v>343</v>
      </c>
      <c r="L19" s="173" t="s">
        <v>258</v>
      </c>
      <c r="M19" s="179" t="s">
        <v>427</v>
      </c>
      <c r="N19" s="173" t="s">
        <v>428</v>
      </c>
      <c r="O19" s="173" t="s">
        <v>443</v>
      </c>
      <c r="P19" s="173" t="s">
        <v>351</v>
      </c>
      <c r="Q19" s="173" t="s">
        <v>325</v>
      </c>
      <c r="R19" s="173" t="s">
        <v>421</v>
      </c>
      <c r="S19" s="173" t="s">
        <v>750</v>
      </c>
      <c r="T19" s="173" t="s">
        <v>346</v>
      </c>
      <c r="U19" s="194" t="s">
        <v>311</v>
      </c>
      <c r="V19" s="195">
        <v>0.2</v>
      </c>
      <c r="W19" s="194" t="s">
        <v>77</v>
      </c>
      <c r="X19" s="195">
        <v>0.8</v>
      </c>
      <c r="Y19" s="67" t="s">
        <v>270</v>
      </c>
      <c r="Z19" s="173" t="s">
        <v>430</v>
      </c>
      <c r="AA19" s="194" t="s">
        <v>311</v>
      </c>
      <c r="AB19" s="197">
        <v>2.1167999999999999E-2</v>
      </c>
      <c r="AC19" s="194" t="s">
        <v>77</v>
      </c>
      <c r="AD19" s="197">
        <v>0.8</v>
      </c>
      <c r="AE19" s="67" t="s">
        <v>270</v>
      </c>
      <c r="AF19" s="173" t="s">
        <v>390</v>
      </c>
      <c r="AG19" s="192" t="s">
        <v>349</v>
      </c>
      <c r="AH19" s="196" t="s">
        <v>993</v>
      </c>
      <c r="AI19" s="196" t="s">
        <v>995</v>
      </c>
      <c r="AJ19" s="196" t="s">
        <v>994</v>
      </c>
      <c r="AK19" s="196" t="s">
        <v>996</v>
      </c>
      <c r="AL19" s="196" t="s">
        <v>928</v>
      </c>
      <c r="AM19" s="196" t="s">
        <v>992</v>
      </c>
      <c r="AN19" s="173" t="s">
        <v>444</v>
      </c>
      <c r="AO19" s="173" t="s">
        <v>738</v>
      </c>
      <c r="AP19" s="173" t="s">
        <v>445</v>
      </c>
      <c r="AQ19" s="174">
        <v>43349</v>
      </c>
      <c r="AR19" s="175" t="s">
        <v>326</v>
      </c>
      <c r="AS19" s="176" t="s">
        <v>404</v>
      </c>
      <c r="AT19" s="177">
        <v>43592</v>
      </c>
      <c r="AU19" s="178" t="s">
        <v>369</v>
      </c>
      <c r="AV19" s="179" t="s">
        <v>446</v>
      </c>
      <c r="AW19" s="177">
        <v>43776</v>
      </c>
      <c r="AX19" s="175" t="s">
        <v>422</v>
      </c>
      <c r="AY19" s="176" t="s">
        <v>447</v>
      </c>
      <c r="AZ19" s="177">
        <v>43902</v>
      </c>
      <c r="BA19" s="178" t="s">
        <v>422</v>
      </c>
      <c r="BB19" s="179" t="s">
        <v>423</v>
      </c>
      <c r="BC19" s="177">
        <v>44112</v>
      </c>
      <c r="BD19" s="175" t="s">
        <v>405</v>
      </c>
      <c r="BE19" s="176" t="s">
        <v>448</v>
      </c>
      <c r="BF19" s="177">
        <v>44168</v>
      </c>
      <c r="BG19" s="178" t="s">
        <v>334</v>
      </c>
      <c r="BH19" s="179" t="s">
        <v>424</v>
      </c>
      <c r="BI19" s="177">
        <v>44251</v>
      </c>
      <c r="BJ19" s="175" t="s">
        <v>332</v>
      </c>
      <c r="BK19" s="176" t="s">
        <v>425</v>
      </c>
      <c r="BL19" s="177">
        <v>44533</v>
      </c>
      <c r="BM19" s="178" t="s">
        <v>326</v>
      </c>
      <c r="BN19" s="179" t="s">
        <v>449</v>
      </c>
      <c r="BO19" s="177">
        <v>44898</v>
      </c>
      <c r="BP19" s="175" t="s">
        <v>326</v>
      </c>
      <c r="BQ19" s="176" t="s">
        <v>650</v>
      </c>
      <c r="BR19" s="177" t="s">
        <v>340</v>
      </c>
      <c r="BS19" s="178" t="s">
        <v>341</v>
      </c>
      <c r="BT19" s="179" t="s">
        <v>340</v>
      </c>
      <c r="BU19" s="177" t="s">
        <v>340</v>
      </c>
      <c r="BV19" s="175" t="s">
        <v>341</v>
      </c>
      <c r="BW19" s="176" t="s">
        <v>340</v>
      </c>
      <c r="BX19" s="177" t="s">
        <v>340</v>
      </c>
      <c r="BY19" s="178" t="s">
        <v>341</v>
      </c>
      <c r="BZ19" s="180" t="s">
        <v>340</v>
      </c>
      <c r="CA19" s="147">
        <f>COUNTBLANK(A19:BZ19)</f>
        <v>6</v>
      </c>
      <c r="CB19" s="51"/>
      <c r="CC19" s="51" t="s">
        <v>810</v>
      </c>
      <c r="CD19" s="51" t="s">
        <v>764</v>
      </c>
      <c r="CE19" s="51" t="s">
        <v>760</v>
      </c>
      <c r="CF19" s="51" t="s">
        <v>757</v>
      </c>
      <c r="CG19" s="51" t="s">
        <v>757</v>
      </c>
      <c r="CH19" s="51" t="s">
        <v>774</v>
      </c>
      <c r="CI19" s="51" t="s">
        <v>757</v>
      </c>
      <c r="CJ19" s="51" t="s">
        <v>778</v>
      </c>
      <c r="CK19" s="51"/>
      <c r="CL19" s="51" t="s">
        <v>778</v>
      </c>
      <c r="CM19" s="51" t="s">
        <v>785</v>
      </c>
      <c r="CN19" s="51" t="s">
        <v>778</v>
      </c>
      <c r="CO19" s="51" t="s">
        <v>778</v>
      </c>
      <c r="CP19" s="51" t="s">
        <v>778</v>
      </c>
      <c r="CQ19" s="51" t="s">
        <v>778</v>
      </c>
      <c r="CR19" s="51" t="s">
        <v>795</v>
      </c>
      <c r="CS19" s="51" t="s">
        <v>778</v>
      </c>
      <c r="CT19" s="51" t="s">
        <v>778</v>
      </c>
      <c r="CU19" s="51" t="s">
        <v>778</v>
      </c>
      <c r="CV19" s="51" t="s">
        <v>778</v>
      </c>
      <c r="CW19" s="51" t="s">
        <v>778</v>
      </c>
      <c r="CX19" s="51" t="s">
        <v>778</v>
      </c>
      <c r="CZ19" s="166" t="str">
        <f>J19</f>
        <v>Corrupción</v>
      </c>
      <c r="DA19" s="204" t="str">
        <f>I19</f>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v>
      </c>
      <c r="DB19" s="204"/>
      <c r="DC19" s="204"/>
      <c r="DD19" s="204"/>
      <c r="DE19" s="204"/>
      <c r="DF19" s="204"/>
      <c r="DG19" s="204"/>
      <c r="DH19" s="166" t="str">
        <f>Y19</f>
        <v>Alto</v>
      </c>
      <c r="DI19" s="166" t="str">
        <f t="shared" si="0"/>
        <v>Alto</v>
      </c>
      <c r="DK19" s="160" t="e">
        <f>SUM(LEN(#REF!)-LEN(SUBSTITUTE(#REF!,"- Preventivo","")))/LEN("- Preventivo")</f>
        <v>#REF!</v>
      </c>
      <c r="DL19" s="160" t="e">
        <f>SUMIFS($DK$12:$DK$31,$A$12:$A$31,A19)</f>
        <v>#REF!</v>
      </c>
      <c r="DM19" s="160" t="e">
        <f>SUM(LEN(#REF!)-LEN(SUBSTITUTE(#REF!,"- Detectivo","")))/LEN("- Detectivo")</f>
        <v>#REF!</v>
      </c>
      <c r="DN19" s="160" t="e">
        <f>SUMIFS($DM$12:$DM$31,$A$12:$A$31,A19)</f>
        <v>#REF!</v>
      </c>
      <c r="DO19" s="160" t="e">
        <f>SUM(LEN(#REF!)-LEN(SUBSTITUTE(#REF!,"- Correctivo","")))/LEN("- Correctivo")</f>
        <v>#REF!</v>
      </c>
      <c r="DP19" s="160" t="e">
        <f>SUMIFS($DO$12:$DO$31,$A$12:$A$31,A19)</f>
        <v>#REF!</v>
      </c>
      <c r="DQ19" s="160" t="e">
        <f t="shared" si="1"/>
        <v>#REF!</v>
      </c>
      <c r="DR19" s="160" t="e">
        <f>SUMIFS($DQ$12:$DQ$31,$A$12:$A$31,A19)</f>
        <v>#REF!</v>
      </c>
      <c r="DS19" s="160" t="e">
        <f>SUM(LEN(#REF!)-LEN(SUBSTITUTE(#REF!,"- Documentado","")))/LEN("- Documentado")</f>
        <v>#REF!</v>
      </c>
      <c r="DT19" s="160" t="e">
        <f>SUM(LEN(#REF!)-LEN(SUBSTITUTE(#REF!,"- Documentado","")))/LEN("- Documentado")</f>
        <v>#REF!</v>
      </c>
      <c r="DU19" s="160" t="e">
        <f>SUMIFS($DS$12:$DS$31,$A$12:$A$31,A19)+SUMIFS($DT$12:$DT$31,$A$12:$A$31,A19)</f>
        <v>#REF!</v>
      </c>
      <c r="DV19" s="160" t="e">
        <f>SUM(LEN(#REF!)-LEN(SUBSTITUTE(#REF!,"- Continua","")))/LEN("- Continua")</f>
        <v>#REF!</v>
      </c>
      <c r="DW19" s="160" t="e">
        <f>SUM(LEN(#REF!)-LEN(SUBSTITUTE(#REF!,"- Continua","")))/LEN("- Continua")</f>
        <v>#REF!</v>
      </c>
      <c r="DX19" s="160" t="e">
        <f>SUMIFS($DV$12:$DV$31,$A$12:$A$31,A19)+SUMIFS($DW$12:$DW$31,$A$12:$A$31,A19)</f>
        <v>#REF!</v>
      </c>
      <c r="DY19" s="160" t="e">
        <f>SUM(LEN(#REF!)-LEN(SUBSTITUTE(#REF!,"- Con registro","")))/LEN("- Con registro")</f>
        <v>#REF!</v>
      </c>
      <c r="DZ19" s="160" t="e">
        <f>SUM(LEN(#REF!)-LEN(SUBSTITUTE(#REF!,"- Con registro","")))/LEN("- Con registro")</f>
        <v>#REF!</v>
      </c>
      <c r="EA19" s="160" t="e">
        <f>SUMIFS($DY$12:$DY$31,$A$12:$A$31,A19)+SUMIFS($DZ$12:$DZ$31,$A$12:$A$31,A19)</f>
        <v>#REF!</v>
      </c>
      <c r="EB19" s="165" t="e">
        <f t="shared" si="2"/>
        <v>#REF!</v>
      </c>
      <c r="EC19" s="165" t="e">
        <f t="shared" si="3"/>
        <v>#REF!</v>
      </c>
      <c r="ED19" s="165" t="e">
        <f t="shared" si="4"/>
        <v>#REF!</v>
      </c>
      <c r="EE19" s="200" t="e">
        <f t="shared" si="5"/>
        <v>#REF!</v>
      </c>
      <c r="EF19" s="200"/>
      <c r="EG19" s="200"/>
      <c r="EH19" s="200"/>
      <c r="EI19" s="200"/>
      <c r="EJ19" s="200"/>
      <c r="EK19" s="200"/>
      <c r="EL19" s="200"/>
      <c r="EM19" s="200"/>
      <c r="EN19" s="200"/>
      <c r="EP19" s="187" t="str">
        <f t="shared" si="6"/>
        <v/>
      </c>
      <c r="EQ19" s="188" t="str">
        <f t="shared" si="7"/>
        <v/>
      </c>
      <c r="ER19" s="160" t="str">
        <f t="shared" si="8"/>
        <v/>
      </c>
      <c r="ES19" s="160" t="str">
        <f>IF(ER19="","",I19)</f>
        <v/>
      </c>
      <c r="ET19" s="160" t="str">
        <f>IF(ES19="","",CONCATENATE("Ajuste en ",VLOOKUP(EP19,AQ19:BZ19,(MATCH(EP19,AQ19:BZ19,10)+1))," del Mapa de riesgos de ",A19))</f>
        <v/>
      </c>
      <c r="EU19" s="160" t="str">
        <f>IF(ET19="","",CONCATENATE("Solicitud de cambio realizada y aprobada por la ",L19," a través del Aplicativo DARUMA"))</f>
        <v/>
      </c>
    </row>
    <row r="20" spans="1:151" ht="399.95" customHeight="1" x14ac:dyDescent="0.2">
      <c r="A20" s="192" t="s">
        <v>739</v>
      </c>
      <c r="B20" s="192" t="s">
        <v>651</v>
      </c>
      <c r="C20" s="173" t="s">
        <v>652</v>
      </c>
      <c r="D20" s="192" t="s">
        <v>736</v>
      </c>
      <c r="E20" s="193" t="s">
        <v>640</v>
      </c>
      <c r="F20" s="173" t="s">
        <v>653</v>
      </c>
      <c r="G20" s="193">
        <v>146</v>
      </c>
      <c r="H20" s="193" t="s">
        <v>838</v>
      </c>
      <c r="I20" s="168" t="s">
        <v>654</v>
      </c>
      <c r="J20" s="192" t="s">
        <v>63</v>
      </c>
      <c r="K20" s="193" t="s">
        <v>343</v>
      </c>
      <c r="L20" s="173" t="s">
        <v>258</v>
      </c>
      <c r="M20" s="179" t="s">
        <v>525</v>
      </c>
      <c r="N20" s="173" t="s">
        <v>526</v>
      </c>
      <c r="O20" s="173" t="s">
        <v>527</v>
      </c>
      <c r="P20" s="173" t="s">
        <v>351</v>
      </c>
      <c r="Q20" s="173" t="s">
        <v>325</v>
      </c>
      <c r="R20" s="173" t="s">
        <v>352</v>
      </c>
      <c r="S20" s="173" t="s">
        <v>750</v>
      </c>
      <c r="T20" s="173" t="s">
        <v>346</v>
      </c>
      <c r="U20" s="194" t="s">
        <v>311</v>
      </c>
      <c r="V20" s="195">
        <v>0.2</v>
      </c>
      <c r="W20" s="194" t="s">
        <v>77</v>
      </c>
      <c r="X20" s="195">
        <v>0.8</v>
      </c>
      <c r="Y20" s="67" t="s">
        <v>270</v>
      </c>
      <c r="Z20" s="173" t="s">
        <v>528</v>
      </c>
      <c r="AA20" s="194" t="s">
        <v>311</v>
      </c>
      <c r="AB20" s="197">
        <v>2.4695999999999999E-2</v>
      </c>
      <c r="AC20" s="194" t="s">
        <v>77</v>
      </c>
      <c r="AD20" s="197">
        <v>0.8</v>
      </c>
      <c r="AE20" s="67" t="s">
        <v>270</v>
      </c>
      <c r="AF20" s="173" t="s">
        <v>529</v>
      </c>
      <c r="AG20" s="192" t="s">
        <v>349</v>
      </c>
      <c r="AH20" s="196" t="s">
        <v>1013</v>
      </c>
      <c r="AI20" s="196" t="s">
        <v>933</v>
      </c>
      <c r="AJ20" s="196" t="s">
        <v>934</v>
      </c>
      <c r="AK20" s="196" t="s">
        <v>935</v>
      </c>
      <c r="AL20" s="196" t="s">
        <v>936</v>
      </c>
      <c r="AM20" s="196" t="s">
        <v>929</v>
      </c>
      <c r="AN20" s="173" t="s">
        <v>740</v>
      </c>
      <c r="AO20" s="173" t="s">
        <v>741</v>
      </c>
      <c r="AP20" s="173" t="s">
        <v>742</v>
      </c>
      <c r="AQ20" s="174">
        <v>43592</v>
      </c>
      <c r="AR20" s="175" t="s">
        <v>326</v>
      </c>
      <c r="AS20" s="176" t="s">
        <v>505</v>
      </c>
      <c r="AT20" s="177">
        <v>43768</v>
      </c>
      <c r="AU20" s="178" t="s">
        <v>373</v>
      </c>
      <c r="AV20" s="179" t="s">
        <v>530</v>
      </c>
      <c r="AW20" s="177">
        <v>43902</v>
      </c>
      <c r="AX20" s="175" t="s">
        <v>393</v>
      </c>
      <c r="AY20" s="176" t="s">
        <v>531</v>
      </c>
      <c r="AZ20" s="177">
        <v>44071</v>
      </c>
      <c r="BA20" s="178" t="s">
        <v>337</v>
      </c>
      <c r="BB20" s="179" t="s">
        <v>532</v>
      </c>
      <c r="BC20" s="177">
        <v>44167</v>
      </c>
      <c r="BD20" s="175" t="s">
        <v>403</v>
      </c>
      <c r="BE20" s="176" t="s">
        <v>533</v>
      </c>
      <c r="BF20" s="177">
        <v>44243</v>
      </c>
      <c r="BG20" s="178" t="s">
        <v>369</v>
      </c>
      <c r="BH20" s="179" t="s">
        <v>522</v>
      </c>
      <c r="BI20" s="177">
        <v>44316</v>
      </c>
      <c r="BJ20" s="175" t="s">
        <v>334</v>
      </c>
      <c r="BK20" s="176" t="s">
        <v>524</v>
      </c>
      <c r="BL20" s="177">
        <v>44407</v>
      </c>
      <c r="BM20" s="178" t="s">
        <v>369</v>
      </c>
      <c r="BN20" s="179" t="s">
        <v>523</v>
      </c>
      <c r="BO20" s="177">
        <v>44546</v>
      </c>
      <c r="BP20" s="175" t="s">
        <v>326</v>
      </c>
      <c r="BQ20" s="176" t="s">
        <v>534</v>
      </c>
      <c r="BR20" s="177">
        <v>44802</v>
      </c>
      <c r="BS20" s="178" t="s">
        <v>334</v>
      </c>
      <c r="BT20" s="179" t="s">
        <v>604</v>
      </c>
      <c r="BU20" s="177">
        <v>44909</v>
      </c>
      <c r="BV20" s="175" t="s">
        <v>356</v>
      </c>
      <c r="BW20" s="176" t="s">
        <v>655</v>
      </c>
      <c r="BX20" s="177">
        <v>45077</v>
      </c>
      <c r="BY20" s="178" t="s">
        <v>879</v>
      </c>
      <c r="BZ20" s="180" t="s">
        <v>900</v>
      </c>
      <c r="CA20" s="147">
        <f>COUNTBLANK(A20:BZ20)</f>
        <v>0</v>
      </c>
      <c r="CB20" s="51" t="s">
        <v>818</v>
      </c>
      <c r="CC20" s="51" t="s">
        <v>810</v>
      </c>
      <c r="CD20" s="51" t="s">
        <v>765</v>
      </c>
      <c r="CE20" s="51" t="s">
        <v>778</v>
      </c>
      <c r="CF20" s="51" t="s">
        <v>757</v>
      </c>
      <c r="CG20" s="51" t="s">
        <v>757</v>
      </c>
      <c r="CH20" s="51" t="s">
        <v>774</v>
      </c>
      <c r="CI20" s="51" t="s">
        <v>757</v>
      </c>
      <c r="CJ20" s="51" t="s">
        <v>778</v>
      </c>
      <c r="CK20" s="51"/>
      <c r="CL20" s="51" t="s">
        <v>778</v>
      </c>
      <c r="CM20" s="51" t="s">
        <v>785</v>
      </c>
      <c r="CN20" s="51" t="s">
        <v>778</v>
      </c>
      <c r="CO20" s="51" t="s">
        <v>778</v>
      </c>
      <c r="CP20" s="51" t="s">
        <v>778</v>
      </c>
      <c r="CQ20" s="51" t="s">
        <v>778</v>
      </c>
      <c r="CR20" s="51" t="s">
        <v>796</v>
      </c>
      <c r="CS20" s="51" t="s">
        <v>778</v>
      </c>
      <c r="CT20" s="51" t="s">
        <v>778</v>
      </c>
      <c r="CU20" s="51" t="s">
        <v>778</v>
      </c>
      <c r="CV20" s="51" t="s">
        <v>778</v>
      </c>
      <c r="CW20" s="51" t="s">
        <v>778</v>
      </c>
      <c r="CX20" s="51" t="s">
        <v>778</v>
      </c>
      <c r="CZ20" s="166" t="str">
        <f>J20</f>
        <v>Corrupción</v>
      </c>
      <c r="DA20" s="204" t="str">
        <f>I20</f>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v>
      </c>
      <c r="DB20" s="204"/>
      <c r="DC20" s="204"/>
      <c r="DD20" s="204"/>
      <c r="DE20" s="204"/>
      <c r="DF20" s="204"/>
      <c r="DG20" s="204"/>
      <c r="DH20" s="166" t="str">
        <f>Y20</f>
        <v>Alto</v>
      </c>
      <c r="DI20" s="166" t="str">
        <f t="shared" ref="DI20:DI26" si="9">AE20</f>
        <v>Alto</v>
      </c>
      <c r="DK20" s="160" t="e">
        <f>SUM(LEN(#REF!)-LEN(SUBSTITUTE(#REF!,"- Preventivo","")))/LEN("- Preventivo")</f>
        <v>#REF!</v>
      </c>
      <c r="DL20" s="160" t="e">
        <f>SUMIFS($DK$12:$DK$31,$A$12:$A$31,A20)</f>
        <v>#REF!</v>
      </c>
      <c r="DM20" s="160" t="e">
        <f>SUM(LEN(#REF!)-LEN(SUBSTITUTE(#REF!,"- Detectivo","")))/LEN("- Detectivo")</f>
        <v>#REF!</v>
      </c>
      <c r="DN20" s="160" t="e">
        <f>SUMIFS($DM$12:$DM$31,$A$12:$A$31,A20)</f>
        <v>#REF!</v>
      </c>
      <c r="DO20" s="160" t="e">
        <f>SUM(LEN(#REF!)-LEN(SUBSTITUTE(#REF!,"- Correctivo","")))/LEN("- Correctivo")</f>
        <v>#REF!</v>
      </c>
      <c r="DP20" s="160" t="e">
        <f>SUMIFS($DO$12:$DO$31,$A$12:$A$31,A20)</f>
        <v>#REF!</v>
      </c>
      <c r="DQ20" s="160" t="e">
        <f t="shared" si="1"/>
        <v>#REF!</v>
      </c>
      <c r="DR20" s="160" t="e">
        <f>SUMIFS($DQ$12:$DQ$31,$A$12:$A$31,A20)</f>
        <v>#REF!</v>
      </c>
      <c r="DS20" s="160" t="e">
        <f>SUM(LEN(#REF!)-LEN(SUBSTITUTE(#REF!,"- Documentado","")))/LEN("- Documentado")</f>
        <v>#REF!</v>
      </c>
      <c r="DT20" s="160" t="e">
        <f>SUM(LEN(#REF!)-LEN(SUBSTITUTE(#REF!,"- Documentado","")))/LEN("- Documentado")</f>
        <v>#REF!</v>
      </c>
      <c r="DU20" s="160" t="e">
        <f>SUMIFS($DS$12:$DS$31,$A$12:$A$31,A20)+SUMIFS($DT$12:$DT$31,$A$12:$A$31,A20)</f>
        <v>#REF!</v>
      </c>
      <c r="DV20" s="160" t="e">
        <f>SUM(LEN(#REF!)-LEN(SUBSTITUTE(#REF!,"- Continua","")))/LEN("- Continua")</f>
        <v>#REF!</v>
      </c>
      <c r="DW20" s="160" t="e">
        <f>SUM(LEN(#REF!)-LEN(SUBSTITUTE(#REF!,"- Continua","")))/LEN("- Continua")</f>
        <v>#REF!</v>
      </c>
      <c r="DX20" s="160" t="e">
        <f>SUMIFS($DV$12:$DV$31,$A$12:$A$31,A20)+SUMIFS($DW$12:$DW$31,$A$12:$A$31,A20)</f>
        <v>#REF!</v>
      </c>
      <c r="DY20" s="160" t="e">
        <f>SUM(LEN(#REF!)-LEN(SUBSTITUTE(#REF!,"- Con registro","")))/LEN("- Con registro")</f>
        <v>#REF!</v>
      </c>
      <c r="DZ20" s="160" t="e">
        <f>SUM(LEN(#REF!)-LEN(SUBSTITUTE(#REF!,"- Con registro","")))/LEN("- Con registro")</f>
        <v>#REF!</v>
      </c>
      <c r="EA20" s="160" t="e">
        <f>SUMIFS($DY$12:$DY$31,$A$12:$A$31,A20)+SUMIFS($DZ$12:$DZ$31,$A$12:$A$31,A20)</f>
        <v>#REF!</v>
      </c>
      <c r="EB20" s="165" t="e">
        <f t="shared" si="2"/>
        <v>#REF!</v>
      </c>
      <c r="EC20" s="165" t="e">
        <f t="shared" si="3"/>
        <v>#REF!</v>
      </c>
      <c r="ED20" s="165" t="e">
        <f t="shared" si="4"/>
        <v>#REF!</v>
      </c>
      <c r="EE20" s="200" t="e">
        <f t="shared" si="5"/>
        <v>#REF!</v>
      </c>
      <c r="EF20" s="200"/>
      <c r="EG20" s="200"/>
      <c r="EH20" s="200"/>
      <c r="EI20" s="200"/>
      <c r="EJ20" s="200"/>
      <c r="EK20" s="200"/>
      <c r="EL20" s="200"/>
      <c r="EM20" s="200"/>
      <c r="EN20" s="200"/>
      <c r="EP20" s="187">
        <f t="shared" si="6"/>
        <v>45077</v>
      </c>
      <c r="EQ20" s="188">
        <f t="shared" si="7"/>
        <v>45107</v>
      </c>
      <c r="ER20" s="160" t="str">
        <f t="shared" si="8"/>
        <v>Riesgos</v>
      </c>
      <c r="ES20" s="160" t="str">
        <f>IF(ER20="","",I20)</f>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v>
      </c>
      <c r="ET20" s="160" t="str">
        <f>IF(ES20="","",CONCATENATE("Ajuste en ",VLOOKUP(EP20,AQ20:BZ20,(MATCH(EP20,AQ20:BZ20,10)+1))," del Mapa de riesgos de ",A20))</f>
        <v>Ajuste en Establecimiento de controles del Mapa de riesgos de Gestión de Servicios Administrativos y Tecnológicos</v>
      </c>
      <c r="EU20" s="160" t="str">
        <f>IF(ET20="","",CONCATENATE("Solicitud de cambio realizada y aprobada por la ",L20," a través del Aplicativo DARUMA"))</f>
        <v>Solicitud de cambio realizada y aprobada por la Subdirección de Servicios Administrativos a través del Aplicativo DARUMA</v>
      </c>
    </row>
    <row r="21" spans="1:151" ht="399.95" customHeight="1" x14ac:dyDescent="0.2">
      <c r="A21" s="192" t="s">
        <v>739</v>
      </c>
      <c r="B21" s="192" t="s">
        <v>651</v>
      </c>
      <c r="C21" s="173" t="s">
        <v>652</v>
      </c>
      <c r="D21" s="192" t="s">
        <v>736</v>
      </c>
      <c r="E21" s="193" t="s">
        <v>640</v>
      </c>
      <c r="F21" s="173" t="s">
        <v>656</v>
      </c>
      <c r="G21" s="193">
        <v>147</v>
      </c>
      <c r="H21" s="193" t="s">
        <v>839</v>
      </c>
      <c r="I21" s="168" t="s">
        <v>657</v>
      </c>
      <c r="J21" s="192" t="s">
        <v>63</v>
      </c>
      <c r="K21" s="193" t="s">
        <v>343</v>
      </c>
      <c r="L21" s="173" t="s">
        <v>755</v>
      </c>
      <c r="M21" s="179" t="s">
        <v>658</v>
      </c>
      <c r="N21" s="173" t="s">
        <v>659</v>
      </c>
      <c r="O21" s="173" t="s">
        <v>660</v>
      </c>
      <c r="P21" s="173" t="s">
        <v>351</v>
      </c>
      <c r="Q21" s="173" t="s">
        <v>325</v>
      </c>
      <c r="R21" s="173" t="s">
        <v>352</v>
      </c>
      <c r="S21" s="173" t="s">
        <v>750</v>
      </c>
      <c r="T21" s="173" t="s">
        <v>346</v>
      </c>
      <c r="U21" s="194" t="s">
        <v>311</v>
      </c>
      <c r="V21" s="195">
        <v>0.2</v>
      </c>
      <c r="W21" s="194" t="s">
        <v>77</v>
      </c>
      <c r="X21" s="195">
        <v>0.8</v>
      </c>
      <c r="Y21" s="67" t="s">
        <v>270</v>
      </c>
      <c r="Z21" s="173" t="s">
        <v>536</v>
      </c>
      <c r="AA21" s="194" t="s">
        <v>311</v>
      </c>
      <c r="AB21" s="197">
        <v>8.3999999999999991E-2</v>
      </c>
      <c r="AC21" s="194" t="s">
        <v>77</v>
      </c>
      <c r="AD21" s="197">
        <v>0.8</v>
      </c>
      <c r="AE21" s="67" t="s">
        <v>270</v>
      </c>
      <c r="AF21" s="173" t="s">
        <v>390</v>
      </c>
      <c r="AG21" s="192" t="s">
        <v>349</v>
      </c>
      <c r="AH21" s="196" t="s">
        <v>937</v>
      </c>
      <c r="AI21" s="196" t="s">
        <v>938</v>
      </c>
      <c r="AJ21" s="196" t="s">
        <v>939</v>
      </c>
      <c r="AK21" s="196" t="s">
        <v>940</v>
      </c>
      <c r="AL21" s="196" t="s">
        <v>941</v>
      </c>
      <c r="AM21" s="196" t="s">
        <v>942</v>
      </c>
      <c r="AN21" s="173" t="s">
        <v>743</v>
      </c>
      <c r="AO21" s="173" t="s">
        <v>744</v>
      </c>
      <c r="AP21" s="173" t="s">
        <v>745</v>
      </c>
      <c r="AQ21" s="174">
        <v>43593</v>
      </c>
      <c r="AR21" s="175" t="s">
        <v>326</v>
      </c>
      <c r="AS21" s="176" t="s">
        <v>357</v>
      </c>
      <c r="AT21" s="177">
        <v>43783</v>
      </c>
      <c r="AU21" s="178" t="s">
        <v>326</v>
      </c>
      <c r="AV21" s="179" t="s">
        <v>537</v>
      </c>
      <c r="AW21" s="177">
        <v>43914</v>
      </c>
      <c r="AX21" s="175" t="s">
        <v>393</v>
      </c>
      <c r="AY21" s="176" t="s">
        <v>661</v>
      </c>
      <c r="AZ21" s="177">
        <v>44074</v>
      </c>
      <c r="BA21" s="178" t="s">
        <v>354</v>
      </c>
      <c r="BB21" s="179" t="s">
        <v>535</v>
      </c>
      <c r="BC21" s="177">
        <v>44909</v>
      </c>
      <c r="BD21" s="175" t="s">
        <v>475</v>
      </c>
      <c r="BE21" s="176" t="s">
        <v>662</v>
      </c>
      <c r="BF21" s="177">
        <v>45063</v>
      </c>
      <c r="BG21" s="178" t="s">
        <v>879</v>
      </c>
      <c r="BH21" s="179" t="s">
        <v>894</v>
      </c>
      <c r="BI21" s="177" t="s">
        <v>340</v>
      </c>
      <c r="BJ21" s="175" t="s">
        <v>341</v>
      </c>
      <c r="BK21" s="176" t="s">
        <v>340</v>
      </c>
      <c r="BL21" s="177" t="s">
        <v>340</v>
      </c>
      <c r="BM21" s="178" t="s">
        <v>341</v>
      </c>
      <c r="BN21" s="179" t="s">
        <v>340</v>
      </c>
      <c r="BO21" s="177" t="s">
        <v>340</v>
      </c>
      <c r="BP21" s="175" t="s">
        <v>341</v>
      </c>
      <c r="BQ21" s="176" t="s">
        <v>340</v>
      </c>
      <c r="BR21" s="177" t="s">
        <v>340</v>
      </c>
      <c r="BS21" s="178" t="s">
        <v>341</v>
      </c>
      <c r="BT21" s="179" t="s">
        <v>340</v>
      </c>
      <c r="BU21" s="177" t="s">
        <v>340</v>
      </c>
      <c r="BV21" s="175" t="s">
        <v>341</v>
      </c>
      <c r="BW21" s="176" t="s">
        <v>340</v>
      </c>
      <c r="BX21" s="177" t="s">
        <v>340</v>
      </c>
      <c r="BY21" s="178" t="s">
        <v>341</v>
      </c>
      <c r="BZ21" s="180" t="s">
        <v>340</v>
      </c>
      <c r="CA21" s="147">
        <f>COUNTBLANK(A21:BZ21)</f>
        <v>12</v>
      </c>
      <c r="CB21" s="51" t="s">
        <v>850</v>
      </c>
      <c r="CC21" s="51" t="s">
        <v>819</v>
      </c>
      <c r="CD21" s="51" t="s">
        <v>765</v>
      </c>
      <c r="CE21" s="51" t="s">
        <v>760</v>
      </c>
      <c r="CF21" s="51" t="s">
        <v>757</v>
      </c>
      <c r="CG21" s="51" t="s">
        <v>757</v>
      </c>
      <c r="CH21" s="51" t="s">
        <v>774</v>
      </c>
      <c r="CI21" s="51" t="s">
        <v>757</v>
      </c>
      <c r="CJ21" s="51" t="s">
        <v>778</v>
      </c>
      <c r="CK21" s="51"/>
      <c r="CL21" s="51" t="s">
        <v>778</v>
      </c>
      <c r="CM21" s="51" t="s">
        <v>785</v>
      </c>
      <c r="CN21" s="51" t="s">
        <v>778</v>
      </c>
      <c r="CO21" s="51" t="s">
        <v>778</v>
      </c>
      <c r="CP21" s="51" t="s">
        <v>778</v>
      </c>
      <c r="CQ21" s="51" t="s">
        <v>778</v>
      </c>
      <c r="CR21" s="51" t="s">
        <v>797</v>
      </c>
      <c r="CS21" s="51" t="s">
        <v>778</v>
      </c>
      <c r="CT21" s="51" t="s">
        <v>778</v>
      </c>
      <c r="CU21" s="51" t="s">
        <v>778</v>
      </c>
      <c r="CV21" s="51" t="s">
        <v>778</v>
      </c>
      <c r="CW21" s="51" t="s">
        <v>778</v>
      </c>
      <c r="CX21" s="51" t="s">
        <v>778</v>
      </c>
      <c r="CZ21" s="166" t="str">
        <f>J21</f>
        <v>Corrupción</v>
      </c>
      <c r="DA21" s="204" t="str">
        <f>I21</f>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v>
      </c>
      <c r="DB21" s="204"/>
      <c r="DC21" s="204"/>
      <c r="DD21" s="204"/>
      <c r="DE21" s="204"/>
      <c r="DF21" s="204"/>
      <c r="DG21" s="204"/>
      <c r="DH21" s="166" t="str">
        <f>Y21</f>
        <v>Alto</v>
      </c>
      <c r="DI21" s="166" t="str">
        <f t="shared" si="9"/>
        <v>Alto</v>
      </c>
      <c r="DK21" s="160" t="e">
        <f>SUM(LEN(#REF!)-LEN(SUBSTITUTE(#REF!,"- Preventivo","")))/LEN("- Preventivo")</f>
        <v>#REF!</v>
      </c>
      <c r="DL21" s="160" t="e">
        <f>SUMIFS($DK$12:$DK$31,$A$12:$A$31,A21)</f>
        <v>#REF!</v>
      </c>
      <c r="DM21" s="160" t="e">
        <f>SUM(LEN(#REF!)-LEN(SUBSTITUTE(#REF!,"- Detectivo","")))/LEN("- Detectivo")</f>
        <v>#REF!</v>
      </c>
      <c r="DN21" s="160" t="e">
        <f>SUMIFS($DM$12:$DM$31,$A$12:$A$31,A21)</f>
        <v>#REF!</v>
      </c>
      <c r="DO21" s="160" t="e">
        <f>SUM(LEN(#REF!)-LEN(SUBSTITUTE(#REF!,"- Correctivo","")))/LEN("- Correctivo")</f>
        <v>#REF!</v>
      </c>
      <c r="DP21" s="160" t="e">
        <f>SUMIFS($DO$12:$DO$31,$A$12:$A$31,A21)</f>
        <v>#REF!</v>
      </c>
      <c r="DQ21" s="160" t="e">
        <f t="shared" si="1"/>
        <v>#REF!</v>
      </c>
      <c r="DR21" s="160" t="e">
        <f>SUMIFS($DQ$12:$DQ$31,$A$12:$A$31,A21)</f>
        <v>#REF!</v>
      </c>
      <c r="DS21" s="160" t="e">
        <f>SUM(LEN(#REF!)-LEN(SUBSTITUTE(#REF!,"- Documentado","")))/LEN("- Documentado")</f>
        <v>#REF!</v>
      </c>
      <c r="DT21" s="160" t="e">
        <f>SUM(LEN(#REF!)-LEN(SUBSTITUTE(#REF!,"- Documentado","")))/LEN("- Documentado")</f>
        <v>#REF!</v>
      </c>
      <c r="DU21" s="160" t="e">
        <f>SUMIFS($DS$12:$DS$31,$A$12:$A$31,A21)+SUMIFS($DT$12:$DT$31,$A$12:$A$31,A21)</f>
        <v>#REF!</v>
      </c>
      <c r="DV21" s="160" t="e">
        <f>SUM(LEN(#REF!)-LEN(SUBSTITUTE(#REF!,"- Continua","")))/LEN("- Continua")</f>
        <v>#REF!</v>
      </c>
      <c r="DW21" s="160" t="e">
        <f>SUM(LEN(#REF!)-LEN(SUBSTITUTE(#REF!,"- Continua","")))/LEN("- Continua")</f>
        <v>#REF!</v>
      </c>
      <c r="DX21" s="160" t="e">
        <f>SUMIFS($DV$12:$DV$31,$A$12:$A$31,A21)+SUMIFS($DW$12:$DW$31,$A$12:$A$31,A21)</f>
        <v>#REF!</v>
      </c>
      <c r="DY21" s="160" t="e">
        <f>SUM(LEN(#REF!)-LEN(SUBSTITUTE(#REF!,"- Con registro","")))/LEN("- Con registro")</f>
        <v>#REF!</v>
      </c>
      <c r="DZ21" s="160" t="e">
        <f>SUM(LEN(#REF!)-LEN(SUBSTITUTE(#REF!,"- Con registro","")))/LEN("- Con registro")</f>
        <v>#REF!</v>
      </c>
      <c r="EA21" s="160" t="e">
        <f>SUMIFS($DY$12:$DY$31,$A$12:$A$31,A21)+SUMIFS($DZ$12:$DZ$31,$A$12:$A$31,A21)</f>
        <v>#REF!</v>
      </c>
      <c r="EB21" s="165" t="e">
        <f t="shared" si="2"/>
        <v>#REF!</v>
      </c>
      <c r="EC21" s="165" t="e">
        <f t="shared" si="3"/>
        <v>#REF!</v>
      </c>
      <c r="ED21" s="165" t="e">
        <f t="shared" si="4"/>
        <v>#REF!</v>
      </c>
      <c r="EE21" s="200" t="e">
        <f t="shared" si="5"/>
        <v>#REF!</v>
      </c>
      <c r="EF21" s="200"/>
      <c r="EG21" s="200"/>
      <c r="EH21" s="200"/>
      <c r="EI21" s="200"/>
      <c r="EJ21" s="200"/>
      <c r="EK21" s="200"/>
      <c r="EL21" s="200"/>
      <c r="EM21" s="200"/>
      <c r="EN21" s="200"/>
      <c r="EP21" s="187">
        <f t="shared" si="6"/>
        <v>45063</v>
      </c>
      <c r="EQ21" s="188">
        <f t="shared" si="7"/>
        <v>45107</v>
      </c>
      <c r="ER21" s="160" t="str">
        <f t="shared" si="8"/>
        <v>Riesgos</v>
      </c>
      <c r="ES21" s="160" t="str">
        <f>IF(ER21="","",I21)</f>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v>
      </c>
      <c r="ET21" s="160" t="str">
        <f>IF(ES21="","",CONCATENATE("Ajuste en ",VLOOKUP(EP21,AQ21:BZ21,(MATCH(EP21,AQ21:BZ21,10)+1))," del Mapa de riesgos de ",A21))</f>
        <v>Ajuste en Establecimiento de controles del Mapa de riesgos de Gestión de Servicios Administrativos y Tecnológicos</v>
      </c>
      <c r="EU21" s="160" t="str">
        <f>IF(ET21="","",CONCATENATE("Solicitud de cambio realizada y aprobada por la ",L21," a través del Aplicativo DARUMA"))</f>
        <v>Solicitud de cambio realizada y aprobada por la Subdirección de Gestión Documental a través del Aplicativo DARUMA</v>
      </c>
    </row>
    <row r="22" spans="1:151" ht="399.95" customHeight="1" x14ac:dyDescent="0.2">
      <c r="A22" s="192" t="s">
        <v>663</v>
      </c>
      <c r="B22" s="192" t="s">
        <v>664</v>
      </c>
      <c r="C22" s="173" t="s">
        <v>665</v>
      </c>
      <c r="D22" s="192" t="s">
        <v>197</v>
      </c>
      <c r="E22" s="193" t="s">
        <v>640</v>
      </c>
      <c r="F22" s="173" t="s">
        <v>666</v>
      </c>
      <c r="G22" s="193">
        <v>154</v>
      </c>
      <c r="H22" s="193" t="s">
        <v>840</v>
      </c>
      <c r="I22" s="168" t="s">
        <v>539</v>
      </c>
      <c r="J22" s="192" t="s">
        <v>63</v>
      </c>
      <c r="K22" s="193" t="s">
        <v>343</v>
      </c>
      <c r="L22" s="173" t="s">
        <v>246</v>
      </c>
      <c r="M22" s="179" t="s">
        <v>540</v>
      </c>
      <c r="N22" s="173" t="s">
        <v>541</v>
      </c>
      <c r="O22" s="173" t="s">
        <v>542</v>
      </c>
      <c r="P22" s="173" t="s">
        <v>538</v>
      </c>
      <c r="Q22" s="173" t="s">
        <v>325</v>
      </c>
      <c r="R22" s="173" t="s">
        <v>345</v>
      </c>
      <c r="S22" s="173" t="s">
        <v>750</v>
      </c>
      <c r="T22" s="173" t="s">
        <v>346</v>
      </c>
      <c r="U22" s="194" t="s">
        <v>311</v>
      </c>
      <c r="V22" s="195">
        <v>0.2</v>
      </c>
      <c r="W22" s="194" t="s">
        <v>77</v>
      </c>
      <c r="X22" s="195">
        <v>0.8</v>
      </c>
      <c r="Y22" s="67" t="s">
        <v>270</v>
      </c>
      <c r="Z22" s="173" t="s">
        <v>543</v>
      </c>
      <c r="AA22" s="194" t="s">
        <v>311</v>
      </c>
      <c r="AB22" s="197">
        <v>2.1167999999999999E-2</v>
      </c>
      <c r="AC22" s="194" t="s">
        <v>77</v>
      </c>
      <c r="AD22" s="197">
        <v>0.8</v>
      </c>
      <c r="AE22" s="67" t="s">
        <v>270</v>
      </c>
      <c r="AF22" s="173" t="s">
        <v>544</v>
      </c>
      <c r="AG22" s="192" t="s">
        <v>349</v>
      </c>
      <c r="AH22" s="196" t="s">
        <v>1014</v>
      </c>
      <c r="AI22" s="196" t="s">
        <v>943</v>
      </c>
      <c r="AJ22" s="196" t="s">
        <v>944</v>
      </c>
      <c r="AK22" s="196" t="s">
        <v>945</v>
      </c>
      <c r="AL22" s="198" t="s">
        <v>946</v>
      </c>
      <c r="AM22" s="198" t="s">
        <v>932</v>
      </c>
      <c r="AN22" s="173" t="s">
        <v>667</v>
      </c>
      <c r="AO22" s="173" t="s">
        <v>668</v>
      </c>
      <c r="AP22" s="173" t="s">
        <v>669</v>
      </c>
      <c r="AQ22" s="174">
        <v>43496</v>
      </c>
      <c r="AR22" s="175" t="s">
        <v>326</v>
      </c>
      <c r="AS22" s="176" t="s">
        <v>353</v>
      </c>
      <c r="AT22" s="177">
        <v>43594</v>
      </c>
      <c r="AU22" s="178" t="s">
        <v>401</v>
      </c>
      <c r="AV22" s="179" t="s">
        <v>545</v>
      </c>
      <c r="AW22" s="177">
        <v>43769</v>
      </c>
      <c r="AX22" s="175" t="s">
        <v>354</v>
      </c>
      <c r="AY22" s="176" t="s">
        <v>546</v>
      </c>
      <c r="AZ22" s="177">
        <v>43921</v>
      </c>
      <c r="BA22" s="178" t="s">
        <v>511</v>
      </c>
      <c r="BB22" s="179" t="s">
        <v>670</v>
      </c>
      <c r="BC22" s="177">
        <v>44025</v>
      </c>
      <c r="BD22" s="175" t="s">
        <v>332</v>
      </c>
      <c r="BE22" s="176" t="s">
        <v>547</v>
      </c>
      <c r="BF22" s="177">
        <v>44534</v>
      </c>
      <c r="BG22" s="178" t="s">
        <v>369</v>
      </c>
      <c r="BH22" s="179" t="s">
        <v>548</v>
      </c>
      <c r="BI22" s="177">
        <v>44249</v>
      </c>
      <c r="BJ22" s="175" t="s">
        <v>355</v>
      </c>
      <c r="BK22" s="176" t="s">
        <v>549</v>
      </c>
      <c r="BL22" s="177">
        <v>44302</v>
      </c>
      <c r="BM22" s="178" t="s">
        <v>369</v>
      </c>
      <c r="BN22" s="179" t="s">
        <v>550</v>
      </c>
      <c r="BO22" s="177">
        <v>44543</v>
      </c>
      <c r="BP22" s="175" t="s">
        <v>326</v>
      </c>
      <c r="BQ22" s="176" t="s">
        <v>551</v>
      </c>
      <c r="BR22" s="177">
        <v>44911</v>
      </c>
      <c r="BS22" s="178" t="s">
        <v>355</v>
      </c>
      <c r="BT22" s="179" t="s">
        <v>671</v>
      </c>
      <c r="BU22" s="177" t="s">
        <v>340</v>
      </c>
      <c r="BV22" s="175" t="s">
        <v>341</v>
      </c>
      <c r="BW22" s="176" t="s">
        <v>340</v>
      </c>
      <c r="BX22" s="177" t="s">
        <v>340</v>
      </c>
      <c r="BY22" s="178" t="s">
        <v>341</v>
      </c>
      <c r="BZ22" s="180" t="s">
        <v>340</v>
      </c>
      <c r="CA22" s="147">
        <f>COUNTBLANK(A22:BZ22)</f>
        <v>4</v>
      </c>
      <c r="CB22" s="51" t="s">
        <v>816</v>
      </c>
      <c r="CC22" s="51" t="s">
        <v>817</v>
      </c>
      <c r="CD22" s="51" t="s">
        <v>766</v>
      </c>
      <c r="CE22" s="51" t="s">
        <v>778</v>
      </c>
      <c r="CF22" s="51" t="s">
        <v>757</v>
      </c>
      <c r="CG22" s="51" t="s">
        <v>757</v>
      </c>
      <c r="CH22" s="51" t="s">
        <v>774</v>
      </c>
      <c r="CI22" s="51" t="s">
        <v>757</v>
      </c>
      <c r="CJ22" s="51" t="s">
        <v>778</v>
      </c>
      <c r="CK22" s="51"/>
      <c r="CL22" s="51" t="s">
        <v>778</v>
      </c>
      <c r="CM22" s="51" t="s">
        <v>785</v>
      </c>
      <c r="CN22" s="51" t="s">
        <v>778</v>
      </c>
      <c r="CO22" s="51" t="s">
        <v>778</v>
      </c>
      <c r="CP22" s="51" t="s">
        <v>778</v>
      </c>
      <c r="CQ22" s="51" t="s">
        <v>778</v>
      </c>
      <c r="CR22" s="51" t="s">
        <v>798</v>
      </c>
      <c r="CS22" s="51" t="s">
        <v>778</v>
      </c>
      <c r="CT22" s="51"/>
      <c r="CU22" s="51"/>
      <c r="CV22" s="51"/>
      <c r="CW22" s="51"/>
      <c r="CX22" s="51" t="s">
        <v>778</v>
      </c>
      <c r="CZ22" s="166" t="str">
        <f>J22</f>
        <v>Corrupción</v>
      </c>
      <c r="DA22" s="204" t="str">
        <f>I22</f>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v>
      </c>
      <c r="DB22" s="204"/>
      <c r="DC22" s="204"/>
      <c r="DD22" s="204"/>
      <c r="DE22" s="204"/>
      <c r="DF22" s="204"/>
      <c r="DG22" s="204"/>
      <c r="DH22" s="166" t="str">
        <f>Y22</f>
        <v>Alto</v>
      </c>
      <c r="DI22" s="166" t="str">
        <f t="shared" si="9"/>
        <v>Alto</v>
      </c>
      <c r="DK22" s="160" t="e">
        <f>SUM(LEN(#REF!)-LEN(SUBSTITUTE(#REF!,"- Preventivo","")))/LEN("- Preventivo")</f>
        <v>#REF!</v>
      </c>
      <c r="DL22" s="160" t="e">
        <f>SUMIFS($DK$12:$DK$31,$A$12:$A$31,A22)</f>
        <v>#REF!</v>
      </c>
      <c r="DM22" s="160" t="e">
        <f>SUM(LEN(#REF!)-LEN(SUBSTITUTE(#REF!,"- Detectivo","")))/LEN("- Detectivo")</f>
        <v>#REF!</v>
      </c>
      <c r="DN22" s="160" t="e">
        <f>SUMIFS($DM$12:$DM$31,$A$12:$A$31,A22)</f>
        <v>#REF!</v>
      </c>
      <c r="DO22" s="160" t="e">
        <f>SUM(LEN(#REF!)-LEN(SUBSTITUTE(#REF!,"- Correctivo","")))/LEN("- Correctivo")</f>
        <v>#REF!</v>
      </c>
      <c r="DP22" s="160" t="e">
        <f>SUMIFS($DO$12:$DO$31,$A$12:$A$31,A22)</f>
        <v>#REF!</v>
      </c>
      <c r="DQ22" s="160" t="e">
        <f t="shared" si="1"/>
        <v>#REF!</v>
      </c>
      <c r="DR22" s="160" t="e">
        <f>SUMIFS($DQ$12:$DQ$31,$A$12:$A$31,A22)</f>
        <v>#REF!</v>
      </c>
      <c r="DS22" s="160" t="e">
        <f>SUM(LEN(#REF!)-LEN(SUBSTITUTE(#REF!,"- Documentado","")))/LEN("- Documentado")</f>
        <v>#REF!</v>
      </c>
      <c r="DT22" s="160" t="e">
        <f>SUM(LEN(#REF!)-LEN(SUBSTITUTE(#REF!,"- Documentado","")))/LEN("- Documentado")</f>
        <v>#REF!</v>
      </c>
      <c r="DU22" s="160" t="e">
        <f>SUMIFS($DS$12:$DS$31,$A$12:$A$31,A22)+SUMIFS($DT$12:$DT$31,$A$12:$A$31,A22)</f>
        <v>#REF!</v>
      </c>
      <c r="DV22" s="160" t="e">
        <f>SUM(LEN(#REF!)-LEN(SUBSTITUTE(#REF!,"- Continua","")))/LEN("- Continua")</f>
        <v>#REF!</v>
      </c>
      <c r="DW22" s="160" t="e">
        <f>SUM(LEN(#REF!)-LEN(SUBSTITUTE(#REF!,"- Continua","")))/LEN("- Continua")</f>
        <v>#REF!</v>
      </c>
      <c r="DX22" s="160" t="e">
        <f>SUMIFS($DV$12:$DV$31,$A$12:$A$31,A22)+SUMIFS($DW$12:$DW$31,$A$12:$A$31,A22)</f>
        <v>#REF!</v>
      </c>
      <c r="DY22" s="160" t="e">
        <f>SUM(LEN(#REF!)-LEN(SUBSTITUTE(#REF!,"- Con registro","")))/LEN("- Con registro")</f>
        <v>#REF!</v>
      </c>
      <c r="DZ22" s="160" t="e">
        <f>SUM(LEN(#REF!)-LEN(SUBSTITUTE(#REF!,"- Con registro","")))/LEN("- Con registro")</f>
        <v>#REF!</v>
      </c>
      <c r="EA22" s="160" t="e">
        <f>SUMIFS($DY$12:$DY$31,$A$12:$A$31,A22)+SUMIFS($DZ$12:$DZ$31,$A$12:$A$31,A22)</f>
        <v>#REF!</v>
      </c>
      <c r="EB22" s="165" t="e">
        <f t="shared" si="2"/>
        <v>#REF!</v>
      </c>
      <c r="EC22" s="165" t="e">
        <f t="shared" si="3"/>
        <v>#REF!</v>
      </c>
      <c r="ED22" s="165" t="e">
        <f t="shared" si="4"/>
        <v>#REF!</v>
      </c>
      <c r="EE22" s="200" t="e">
        <f t="shared" si="5"/>
        <v>#REF!</v>
      </c>
      <c r="EF22" s="200"/>
      <c r="EG22" s="200"/>
      <c r="EH22" s="200"/>
      <c r="EI22" s="200"/>
      <c r="EJ22" s="200"/>
      <c r="EK22" s="200"/>
      <c r="EL22" s="200"/>
      <c r="EM22" s="200"/>
      <c r="EN22" s="200"/>
      <c r="EP22" s="187" t="str">
        <f t="shared" si="6"/>
        <v/>
      </c>
      <c r="EQ22" s="188" t="str">
        <f t="shared" si="7"/>
        <v/>
      </c>
      <c r="ER22" s="160" t="str">
        <f t="shared" si="8"/>
        <v/>
      </c>
      <c r="ES22" s="160" t="str">
        <f>IF(ER22="","",I22)</f>
        <v/>
      </c>
      <c r="ET22" s="160" t="str">
        <f>IF(ES22="","",CONCATENATE("Ajuste en ",VLOOKUP(EP22,AQ22:BZ22,(MATCH(EP22,AQ22:BZ22,10)+1))," del Mapa de riesgos de ",A22))</f>
        <v/>
      </c>
      <c r="EU22" s="160" t="str">
        <f>IF(ET22="","",CONCATENATE("Solicitud de cambio realizada y aprobada por la ",L22," a través del Aplicativo DARUMA"))</f>
        <v/>
      </c>
    </row>
    <row r="23" spans="1:151" ht="399.95" customHeight="1" x14ac:dyDescent="0.2">
      <c r="A23" s="192" t="s">
        <v>663</v>
      </c>
      <c r="B23" s="192" t="s">
        <v>664</v>
      </c>
      <c r="C23" s="173" t="s">
        <v>665</v>
      </c>
      <c r="D23" s="192" t="s">
        <v>197</v>
      </c>
      <c r="E23" s="193" t="s">
        <v>640</v>
      </c>
      <c r="F23" s="173" t="s">
        <v>672</v>
      </c>
      <c r="G23" s="193">
        <v>155</v>
      </c>
      <c r="H23" s="193" t="s">
        <v>841</v>
      </c>
      <c r="I23" s="168" t="s">
        <v>552</v>
      </c>
      <c r="J23" s="192" t="s">
        <v>63</v>
      </c>
      <c r="K23" s="193" t="s">
        <v>343</v>
      </c>
      <c r="L23" s="173" t="s">
        <v>246</v>
      </c>
      <c r="M23" s="179" t="s">
        <v>673</v>
      </c>
      <c r="N23" s="173" t="s">
        <v>541</v>
      </c>
      <c r="O23" s="173" t="s">
        <v>553</v>
      </c>
      <c r="P23" s="173" t="s">
        <v>538</v>
      </c>
      <c r="Q23" s="173" t="s">
        <v>325</v>
      </c>
      <c r="R23" s="173" t="s">
        <v>345</v>
      </c>
      <c r="S23" s="173" t="s">
        <v>750</v>
      </c>
      <c r="T23" s="173" t="s">
        <v>346</v>
      </c>
      <c r="U23" s="194" t="s">
        <v>311</v>
      </c>
      <c r="V23" s="195">
        <v>0.2</v>
      </c>
      <c r="W23" s="194" t="s">
        <v>77</v>
      </c>
      <c r="X23" s="195">
        <v>0.8</v>
      </c>
      <c r="Y23" s="67" t="s">
        <v>270</v>
      </c>
      <c r="Z23" s="173" t="s">
        <v>543</v>
      </c>
      <c r="AA23" s="194" t="s">
        <v>311</v>
      </c>
      <c r="AB23" s="197">
        <v>1.8143999999999997E-2</v>
      </c>
      <c r="AC23" s="194" t="s">
        <v>77</v>
      </c>
      <c r="AD23" s="197">
        <v>0.8</v>
      </c>
      <c r="AE23" s="67" t="s">
        <v>270</v>
      </c>
      <c r="AF23" s="173" t="s">
        <v>544</v>
      </c>
      <c r="AG23" s="192" t="s">
        <v>349</v>
      </c>
      <c r="AH23" s="196" t="s">
        <v>947</v>
      </c>
      <c r="AI23" s="196" t="s">
        <v>948</v>
      </c>
      <c r="AJ23" s="196" t="s">
        <v>949</v>
      </c>
      <c r="AK23" s="196" t="s">
        <v>950</v>
      </c>
      <c r="AL23" s="198" t="s">
        <v>936</v>
      </c>
      <c r="AM23" s="196" t="s">
        <v>931</v>
      </c>
      <c r="AN23" s="173" t="s">
        <v>674</v>
      </c>
      <c r="AO23" s="173" t="s">
        <v>675</v>
      </c>
      <c r="AP23" s="173" t="s">
        <v>676</v>
      </c>
      <c r="AQ23" s="174">
        <v>43496</v>
      </c>
      <c r="AR23" s="175" t="s">
        <v>326</v>
      </c>
      <c r="AS23" s="176" t="s">
        <v>353</v>
      </c>
      <c r="AT23" s="177">
        <v>43593</v>
      </c>
      <c r="AU23" s="178" t="s">
        <v>401</v>
      </c>
      <c r="AV23" s="179" t="s">
        <v>554</v>
      </c>
      <c r="AW23" s="177">
        <v>43769</v>
      </c>
      <c r="AX23" s="175" t="s">
        <v>355</v>
      </c>
      <c r="AY23" s="176" t="s">
        <v>555</v>
      </c>
      <c r="AZ23" s="177">
        <v>43921</v>
      </c>
      <c r="BA23" s="178" t="s">
        <v>511</v>
      </c>
      <c r="BB23" s="179" t="s">
        <v>556</v>
      </c>
      <c r="BC23" s="177">
        <v>44025</v>
      </c>
      <c r="BD23" s="175" t="s">
        <v>332</v>
      </c>
      <c r="BE23" s="176" t="s">
        <v>557</v>
      </c>
      <c r="BF23" s="177">
        <v>44169</v>
      </c>
      <c r="BG23" s="178" t="s">
        <v>355</v>
      </c>
      <c r="BH23" s="179" t="s">
        <v>677</v>
      </c>
      <c r="BI23" s="177">
        <v>44249</v>
      </c>
      <c r="BJ23" s="175" t="s">
        <v>355</v>
      </c>
      <c r="BK23" s="176" t="s">
        <v>558</v>
      </c>
      <c r="BL23" s="177">
        <v>44302</v>
      </c>
      <c r="BM23" s="178" t="s">
        <v>369</v>
      </c>
      <c r="BN23" s="179" t="s">
        <v>559</v>
      </c>
      <c r="BO23" s="177">
        <v>44543</v>
      </c>
      <c r="BP23" s="175" t="s">
        <v>326</v>
      </c>
      <c r="BQ23" s="176" t="s">
        <v>560</v>
      </c>
      <c r="BR23" s="177">
        <v>44909</v>
      </c>
      <c r="BS23" s="178" t="s">
        <v>355</v>
      </c>
      <c r="BT23" s="179" t="s">
        <v>678</v>
      </c>
      <c r="BU23" s="177">
        <v>44911</v>
      </c>
      <c r="BV23" s="175" t="s">
        <v>355</v>
      </c>
      <c r="BW23" s="176" t="s">
        <v>679</v>
      </c>
      <c r="BX23" s="177" t="s">
        <v>340</v>
      </c>
      <c r="BY23" s="178" t="s">
        <v>341</v>
      </c>
      <c r="BZ23" s="180" t="s">
        <v>340</v>
      </c>
      <c r="CA23" s="147">
        <f>COUNTBLANK(A23:BZ23)</f>
        <v>2</v>
      </c>
      <c r="CB23" s="51" t="s">
        <v>816</v>
      </c>
      <c r="CC23" s="51" t="s">
        <v>817</v>
      </c>
      <c r="CD23" s="51" t="s">
        <v>766</v>
      </c>
      <c r="CE23" s="51" t="s">
        <v>778</v>
      </c>
      <c r="CF23" s="51" t="s">
        <v>757</v>
      </c>
      <c r="CG23" s="51" t="s">
        <v>757</v>
      </c>
      <c r="CH23" s="51" t="s">
        <v>774</v>
      </c>
      <c r="CI23" s="51" t="s">
        <v>757</v>
      </c>
      <c r="CJ23" s="51" t="s">
        <v>778</v>
      </c>
      <c r="CK23" s="51"/>
      <c r="CL23" s="51" t="s">
        <v>778</v>
      </c>
      <c r="CM23" s="51" t="s">
        <v>785</v>
      </c>
      <c r="CN23" s="51" t="s">
        <v>778</v>
      </c>
      <c r="CO23" s="51" t="s">
        <v>778</v>
      </c>
      <c r="CP23" s="51" t="s">
        <v>778</v>
      </c>
      <c r="CQ23" s="51" t="s">
        <v>778</v>
      </c>
      <c r="CR23" s="51" t="s">
        <v>799</v>
      </c>
      <c r="CS23" s="51" t="s">
        <v>778</v>
      </c>
      <c r="CT23" s="51"/>
      <c r="CU23" s="51"/>
      <c r="CV23" s="51"/>
      <c r="CW23" s="51"/>
      <c r="CX23" s="51" t="s">
        <v>778</v>
      </c>
      <c r="CZ23" s="166" t="str">
        <f>J23</f>
        <v>Corrupción</v>
      </c>
      <c r="DA23" s="204" t="str">
        <f>I23</f>
        <v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v>
      </c>
      <c r="DB23" s="204"/>
      <c r="DC23" s="204"/>
      <c r="DD23" s="204"/>
      <c r="DE23" s="204"/>
      <c r="DF23" s="204"/>
      <c r="DG23" s="204"/>
      <c r="DH23" s="166" t="str">
        <f>Y23</f>
        <v>Alto</v>
      </c>
      <c r="DI23" s="166" t="str">
        <f t="shared" si="9"/>
        <v>Alto</v>
      </c>
      <c r="DK23" s="160" t="e">
        <f>SUM(LEN(#REF!)-LEN(SUBSTITUTE(#REF!,"- Preventivo","")))/LEN("- Preventivo")</f>
        <v>#REF!</v>
      </c>
      <c r="DL23" s="160" t="e">
        <f>SUMIFS($DK$12:$DK$31,$A$12:$A$31,A23)</f>
        <v>#REF!</v>
      </c>
      <c r="DM23" s="160" t="e">
        <f>SUM(LEN(#REF!)-LEN(SUBSTITUTE(#REF!,"- Detectivo","")))/LEN("- Detectivo")</f>
        <v>#REF!</v>
      </c>
      <c r="DN23" s="160" t="e">
        <f>SUMIFS($DM$12:$DM$31,$A$12:$A$31,A23)</f>
        <v>#REF!</v>
      </c>
      <c r="DO23" s="160" t="e">
        <f>SUM(LEN(#REF!)-LEN(SUBSTITUTE(#REF!,"- Correctivo","")))/LEN("- Correctivo")</f>
        <v>#REF!</v>
      </c>
      <c r="DP23" s="160" t="e">
        <f>SUMIFS($DO$12:$DO$31,$A$12:$A$31,A23)</f>
        <v>#REF!</v>
      </c>
      <c r="DQ23" s="160" t="e">
        <f t="shared" si="1"/>
        <v>#REF!</v>
      </c>
      <c r="DR23" s="160" t="e">
        <f>SUMIFS($DQ$12:$DQ$31,$A$12:$A$31,A23)</f>
        <v>#REF!</v>
      </c>
      <c r="DS23" s="160" t="e">
        <f>SUM(LEN(#REF!)-LEN(SUBSTITUTE(#REF!,"- Documentado","")))/LEN("- Documentado")</f>
        <v>#REF!</v>
      </c>
      <c r="DT23" s="160" t="e">
        <f>SUM(LEN(#REF!)-LEN(SUBSTITUTE(#REF!,"- Documentado","")))/LEN("- Documentado")</f>
        <v>#REF!</v>
      </c>
      <c r="DU23" s="160" t="e">
        <f>SUMIFS($DS$12:$DS$31,$A$12:$A$31,A23)+SUMIFS($DT$12:$DT$31,$A$12:$A$31,A23)</f>
        <v>#REF!</v>
      </c>
      <c r="DV23" s="160" t="e">
        <f>SUM(LEN(#REF!)-LEN(SUBSTITUTE(#REF!,"- Continua","")))/LEN("- Continua")</f>
        <v>#REF!</v>
      </c>
      <c r="DW23" s="160" t="e">
        <f>SUM(LEN(#REF!)-LEN(SUBSTITUTE(#REF!,"- Continua","")))/LEN("- Continua")</f>
        <v>#REF!</v>
      </c>
      <c r="DX23" s="160" t="e">
        <f>SUMIFS($DV$12:$DV$31,$A$12:$A$31,A23)+SUMIFS($DW$12:$DW$31,$A$12:$A$31,A23)</f>
        <v>#REF!</v>
      </c>
      <c r="DY23" s="160" t="e">
        <f>SUM(LEN(#REF!)-LEN(SUBSTITUTE(#REF!,"- Con registro","")))/LEN("- Con registro")</f>
        <v>#REF!</v>
      </c>
      <c r="DZ23" s="160" t="e">
        <f>SUM(LEN(#REF!)-LEN(SUBSTITUTE(#REF!,"- Con registro","")))/LEN("- Con registro")</f>
        <v>#REF!</v>
      </c>
      <c r="EA23" s="160" t="e">
        <f>SUMIFS($DY$12:$DY$31,$A$12:$A$31,A23)+SUMIFS($DZ$12:$DZ$31,$A$12:$A$31,A23)</f>
        <v>#REF!</v>
      </c>
      <c r="EB23" s="165" t="e">
        <f t="shared" si="2"/>
        <v>#REF!</v>
      </c>
      <c r="EC23" s="165" t="e">
        <f t="shared" si="3"/>
        <v>#REF!</v>
      </c>
      <c r="ED23" s="165" t="e">
        <f t="shared" si="4"/>
        <v>#REF!</v>
      </c>
      <c r="EE23" s="200" t="e">
        <f t="shared" si="5"/>
        <v>#REF!</v>
      </c>
      <c r="EF23" s="200"/>
      <c r="EG23" s="200"/>
      <c r="EH23" s="200"/>
      <c r="EI23" s="200"/>
      <c r="EJ23" s="200"/>
      <c r="EK23" s="200"/>
      <c r="EL23" s="200"/>
      <c r="EM23" s="200"/>
      <c r="EN23" s="200"/>
      <c r="EP23" s="187" t="str">
        <f t="shared" si="6"/>
        <v/>
      </c>
      <c r="EQ23" s="188" t="str">
        <f t="shared" si="7"/>
        <v/>
      </c>
      <c r="ER23" s="160" t="str">
        <f t="shared" si="8"/>
        <v/>
      </c>
      <c r="ES23" s="160" t="str">
        <f>IF(ER23="","",I23)</f>
        <v/>
      </c>
      <c r="ET23" s="160" t="str">
        <f>IF(ES23="","",CONCATENATE("Ajuste en ",VLOOKUP(EP23,AQ23:BZ23,(MATCH(EP23,AQ23:BZ23,10)+1))," del Mapa de riesgos de ",A23))</f>
        <v/>
      </c>
      <c r="EU23" s="160" t="str">
        <f>IF(ET23="","",CONCATENATE("Solicitud de cambio realizada y aprobada por la ",L23," a través del Aplicativo DARUMA"))</f>
        <v/>
      </c>
    </row>
    <row r="24" spans="1:151" ht="399.95" customHeight="1" x14ac:dyDescent="0.2">
      <c r="A24" s="192" t="s">
        <v>663</v>
      </c>
      <c r="B24" s="192" t="s">
        <v>664</v>
      </c>
      <c r="C24" s="173" t="s">
        <v>665</v>
      </c>
      <c r="D24" s="192" t="s">
        <v>197</v>
      </c>
      <c r="E24" s="193" t="s">
        <v>640</v>
      </c>
      <c r="F24" s="173" t="s">
        <v>680</v>
      </c>
      <c r="G24" s="193">
        <v>156</v>
      </c>
      <c r="H24" s="193" t="s">
        <v>842</v>
      </c>
      <c r="I24" s="168" t="s">
        <v>519</v>
      </c>
      <c r="J24" s="192" t="s">
        <v>63</v>
      </c>
      <c r="K24" s="193" t="s">
        <v>343</v>
      </c>
      <c r="L24" s="173" t="s">
        <v>246</v>
      </c>
      <c r="M24" s="179" t="s">
        <v>681</v>
      </c>
      <c r="N24" s="173" t="s">
        <v>344</v>
      </c>
      <c r="O24" s="173" t="s">
        <v>682</v>
      </c>
      <c r="P24" s="173" t="s">
        <v>351</v>
      </c>
      <c r="Q24" s="173" t="s">
        <v>325</v>
      </c>
      <c r="R24" s="173" t="s">
        <v>345</v>
      </c>
      <c r="S24" s="173" t="s">
        <v>750</v>
      </c>
      <c r="T24" s="173" t="s">
        <v>346</v>
      </c>
      <c r="U24" s="194" t="s">
        <v>311</v>
      </c>
      <c r="V24" s="195">
        <v>0.2</v>
      </c>
      <c r="W24" s="194" t="s">
        <v>77</v>
      </c>
      <c r="X24" s="195">
        <v>0.8</v>
      </c>
      <c r="Y24" s="67" t="s">
        <v>270</v>
      </c>
      <c r="Z24" s="173" t="s">
        <v>389</v>
      </c>
      <c r="AA24" s="194" t="s">
        <v>311</v>
      </c>
      <c r="AB24" s="197">
        <v>5.8799999999999991E-2</v>
      </c>
      <c r="AC24" s="194" t="s">
        <v>77</v>
      </c>
      <c r="AD24" s="197">
        <v>0.8</v>
      </c>
      <c r="AE24" s="67" t="s">
        <v>270</v>
      </c>
      <c r="AF24" s="173" t="s">
        <v>520</v>
      </c>
      <c r="AG24" s="192" t="s">
        <v>349</v>
      </c>
      <c r="AH24" s="196" t="s">
        <v>951</v>
      </c>
      <c r="AI24" s="196" t="s">
        <v>952</v>
      </c>
      <c r="AJ24" s="196" t="s">
        <v>953</v>
      </c>
      <c r="AK24" s="196" t="s">
        <v>954</v>
      </c>
      <c r="AL24" s="196" t="s">
        <v>936</v>
      </c>
      <c r="AM24" s="196" t="s">
        <v>955</v>
      </c>
      <c r="AN24" s="173" t="s">
        <v>683</v>
      </c>
      <c r="AO24" s="173" t="s">
        <v>684</v>
      </c>
      <c r="AP24" s="173" t="s">
        <v>685</v>
      </c>
      <c r="AQ24" s="174">
        <v>44547</v>
      </c>
      <c r="AR24" s="175" t="s">
        <v>326</v>
      </c>
      <c r="AS24" s="176" t="s">
        <v>505</v>
      </c>
      <c r="AT24" s="177">
        <v>44600</v>
      </c>
      <c r="AU24" s="178" t="s">
        <v>369</v>
      </c>
      <c r="AV24" s="179" t="s">
        <v>521</v>
      </c>
      <c r="AW24" s="177">
        <v>44911</v>
      </c>
      <c r="AX24" s="175" t="s">
        <v>402</v>
      </c>
      <c r="AY24" s="176" t="s">
        <v>686</v>
      </c>
      <c r="AZ24" s="177">
        <v>45035</v>
      </c>
      <c r="BA24" s="178" t="s">
        <v>882</v>
      </c>
      <c r="BB24" s="179" t="s">
        <v>881</v>
      </c>
      <c r="BC24" s="177" t="s">
        <v>340</v>
      </c>
      <c r="BD24" s="175" t="s">
        <v>341</v>
      </c>
      <c r="BE24" s="176" t="s">
        <v>340</v>
      </c>
      <c r="BF24" s="177" t="s">
        <v>340</v>
      </c>
      <c r="BG24" s="178" t="s">
        <v>341</v>
      </c>
      <c r="BH24" s="179" t="s">
        <v>340</v>
      </c>
      <c r="BI24" s="177" t="s">
        <v>340</v>
      </c>
      <c r="BJ24" s="175" t="s">
        <v>341</v>
      </c>
      <c r="BK24" s="176" t="s">
        <v>340</v>
      </c>
      <c r="BL24" s="177" t="s">
        <v>340</v>
      </c>
      <c r="BM24" s="178" t="s">
        <v>341</v>
      </c>
      <c r="BN24" s="179" t="s">
        <v>340</v>
      </c>
      <c r="BO24" s="177" t="s">
        <v>340</v>
      </c>
      <c r="BP24" s="175" t="s">
        <v>341</v>
      </c>
      <c r="BQ24" s="176" t="s">
        <v>340</v>
      </c>
      <c r="BR24" s="177" t="s">
        <v>340</v>
      </c>
      <c r="BS24" s="178" t="s">
        <v>341</v>
      </c>
      <c r="BT24" s="179" t="s">
        <v>340</v>
      </c>
      <c r="BU24" s="177" t="s">
        <v>340</v>
      </c>
      <c r="BV24" s="175" t="s">
        <v>341</v>
      </c>
      <c r="BW24" s="176" t="s">
        <v>340</v>
      </c>
      <c r="BX24" s="177" t="s">
        <v>340</v>
      </c>
      <c r="BY24" s="178" t="s">
        <v>341</v>
      </c>
      <c r="BZ24" s="180" t="s">
        <v>340</v>
      </c>
      <c r="CA24" s="147">
        <f>COUNTBLANK(A24:BZ24)</f>
        <v>16</v>
      </c>
      <c r="CB24" s="51" t="s">
        <v>816</v>
      </c>
      <c r="CC24" s="51" t="s">
        <v>817</v>
      </c>
      <c r="CD24" s="51" t="s">
        <v>766</v>
      </c>
      <c r="CE24" s="51" t="s">
        <v>778</v>
      </c>
      <c r="CF24" s="51" t="s">
        <v>757</v>
      </c>
      <c r="CG24" s="51" t="s">
        <v>757</v>
      </c>
      <c r="CH24" s="51" t="s">
        <v>774</v>
      </c>
      <c r="CI24" s="51" t="s">
        <v>757</v>
      </c>
      <c r="CJ24" s="51" t="s">
        <v>778</v>
      </c>
      <c r="CK24" s="51"/>
      <c r="CL24" s="51" t="s">
        <v>778</v>
      </c>
      <c r="CM24" s="51" t="s">
        <v>785</v>
      </c>
      <c r="CN24" s="51" t="s">
        <v>778</v>
      </c>
      <c r="CO24" s="51" t="s">
        <v>778</v>
      </c>
      <c r="CP24" s="51" t="s">
        <v>778</v>
      </c>
      <c r="CQ24" s="51" t="s">
        <v>778</v>
      </c>
      <c r="CR24" s="51" t="s">
        <v>800</v>
      </c>
      <c r="CS24" s="51" t="s">
        <v>778</v>
      </c>
      <c r="CT24" s="51"/>
      <c r="CU24" s="51"/>
      <c r="CV24" s="51"/>
      <c r="CW24" s="51"/>
      <c r="CX24" s="51" t="s">
        <v>778</v>
      </c>
      <c r="CZ24" s="166" t="str">
        <f>J24</f>
        <v>Corrupción</v>
      </c>
      <c r="DA24" s="204" t="str">
        <f>I24</f>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v>
      </c>
      <c r="DB24" s="204"/>
      <c r="DC24" s="204"/>
      <c r="DD24" s="204"/>
      <c r="DE24" s="204"/>
      <c r="DF24" s="204"/>
      <c r="DG24" s="204"/>
      <c r="DH24" s="166" t="str">
        <f>Y24</f>
        <v>Alto</v>
      </c>
      <c r="DI24" s="166" t="str">
        <f t="shared" si="9"/>
        <v>Alto</v>
      </c>
      <c r="DK24" s="160" t="e">
        <f>SUM(LEN(#REF!)-LEN(SUBSTITUTE(#REF!,"- Preventivo","")))/LEN("- Preventivo")</f>
        <v>#REF!</v>
      </c>
      <c r="DL24" s="160" t="e">
        <f>SUMIFS($DK$12:$DK$31,$A$12:$A$31,A24)</f>
        <v>#REF!</v>
      </c>
      <c r="DM24" s="160" t="e">
        <f>SUM(LEN(#REF!)-LEN(SUBSTITUTE(#REF!,"- Detectivo","")))/LEN("- Detectivo")</f>
        <v>#REF!</v>
      </c>
      <c r="DN24" s="160" t="e">
        <f>SUMIFS($DM$12:$DM$31,$A$12:$A$31,A24)</f>
        <v>#REF!</v>
      </c>
      <c r="DO24" s="160" t="e">
        <f>SUM(LEN(#REF!)-LEN(SUBSTITUTE(#REF!,"- Correctivo","")))/LEN("- Correctivo")</f>
        <v>#REF!</v>
      </c>
      <c r="DP24" s="160" t="e">
        <f>SUMIFS($DO$12:$DO$31,$A$12:$A$31,A24)</f>
        <v>#REF!</v>
      </c>
      <c r="DQ24" s="160" t="e">
        <f t="shared" si="1"/>
        <v>#REF!</v>
      </c>
      <c r="DR24" s="160" t="e">
        <f>SUMIFS($DQ$12:$DQ$31,$A$12:$A$31,A24)</f>
        <v>#REF!</v>
      </c>
      <c r="DS24" s="160" t="e">
        <f>SUM(LEN(#REF!)-LEN(SUBSTITUTE(#REF!,"- Documentado","")))/LEN("- Documentado")</f>
        <v>#REF!</v>
      </c>
      <c r="DT24" s="160" t="e">
        <f>SUM(LEN(#REF!)-LEN(SUBSTITUTE(#REF!,"- Documentado","")))/LEN("- Documentado")</f>
        <v>#REF!</v>
      </c>
      <c r="DU24" s="160" t="e">
        <f>SUMIFS($DS$12:$DS$31,$A$12:$A$31,A24)+SUMIFS($DT$12:$DT$31,$A$12:$A$31,A24)</f>
        <v>#REF!</v>
      </c>
      <c r="DV24" s="160" t="e">
        <f>SUM(LEN(#REF!)-LEN(SUBSTITUTE(#REF!,"- Continua","")))/LEN("- Continua")</f>
        <v>#REF!</v>
      </c>
      <c r="DW24" s="160" t="e">
        <f>SUM(LEN(#REF!)-LEN(SUBSTITUTE(#REF!,"- Continua","")))/LEN("- Continua")</f>
        <v>#REF!</v>
      </c>
      <c r="DX24" s="160" t="e">
        <f>SUMIFS($DV$12:$DV$31,$A$12:$A$31,A24)+SUMIFS($DW$12:$DW$31,$A$12:$A$31,A24)</f>
        <v>#REF!</v>
      </c>
      <c r="DY24" s="160" t="e">
        <f>SUM(LEN(#REF!)-LEN(SUBSTITUTE(#REF!,"- Con registro","")))/LEN("- Con registro")</f>
        <v>#REF!</v>
      </c>
      <c r="DZ24" s="160" t="e">
        <f>SUM(LEN(#REF!)-LEN(SUBSTITUTE(#REF!,"- Con registro","")))/LEN("- Con registro")</f>
        <v>#REF!</v>
      </c>
      <c r="EA24" s="160" t="e">
        <f>SUMIFS($DY$12:$DY$31,$A$12:$A$31,A24)+SUMIFS($DZ$12:$DZ$31,$A$12:$A$31,A24)</f>
        <v>#REF!</v>
      </c>
      <c r="EB24" s="165" t="e">
        <f t="shared" si="2"/>
        <v>#REF!</v>
      </c>
      <c r="EC24" s="165" t="e">
        <f t="shared" si="3"/>
        <v>#REF!</v>
      </c>
      <c r="ED24" s="165" t="e">
        <f t="shared" si="4"/>
        <v>#REF!</v>
      </c>
      <c r="EE24" s="200" t="e">
        <f t="shared" si="5"/>
        <v>#REF!</v>
      </c>
      <c r="EF24" s="200"/>
      <c r="EG24" s="200"/>
      <c r="EH24" s="200"/>
      <c r="EI24" s="200"/>
      <c r="EJ24" s="200"/>
      <c r="EK24" s="200"/>
      <c r="EL24" s="200"/>
      <c r="EM24" s="200"/>
      <c r="EN24" s="200"/>
      <c r="EP24" s="187">
        <f t="shared" si="6"/>
        <v>45035</v>
      </c>
      <c r="EQ24" s="188">
        <f t="shared" si="7"/>
        <v>45107</v>
      </c>
      <c r="ER24" s="160" t="str">
        <f t="shared" si="8"/>
        <v>Riesgos</v>
      </c>
      <c r="ES24" s="160" t="str">
        <f>IF(ER24="","",I24)</f>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v>
      </c>
      <c r="ET24" s="160" t="str">
        <f>IF(ES24="","",CONCATENATE("Ajuste en ",VLOOKUP(EP24,AQ24:BZ24,(MATCH(EP24,AQ24:BZ24,10)+1))," del Mapa de riesgos de ",A24))</f>
        <v>Ajuste en 
Establecimiento de controles
Evaluación de controles
 del Mapa de riesgos de Gestión del Talento Humano</v>
      </c>
      <c r="EU24" s="160" t="str">
        <f>IF(ET24="","",CONCATENATE("Solicitud de cambio realizada y aprobada por la ",L24," a través del Aplicativo DARUMA"))</f>
        <v>Solicitud de cambio realizada y aprobada por la Dirección de Talento Humano a través del Aplicativo DARUMA</v>
      </c>
    </row>
    <row r="25" spans="1:151" ht="399.95" customHeight="1" x14ac:dyDescent="0.2">
      <c r="A25" s="192" t="s">
        <v>274</v>
      </c>
      <c r="B25" s="192" t="s">
        <v>687</v>
      </c>
      <c r="C25" s="173" t="s">
        <v>688</v>
      </c>
      <c r="D25" s="192" t="s">
        <v>689</v>
      </c>
      <c r="E25" s="193" t="s">
        <v>640</v>
      </c>
      <c r="F25" s="173" t="s">
        <v>782</v>
      </c>
      <c r="G25" s="193">
        <v>169</v>
      </c>
      <c r="H25" s="193" t="s">
        <v>843</v>
      </c>
      <c r="I25" s="168" t="s">
        <v>563</v>
      </c>
      <c r="J25" s="192" t="s">
        <v>63</v>
      </c>
      <c r="K25" s="193" t="s">
        <v>350</v>
      </c>
      <c r="L25" s="173" t="s">
        <v>257</v>
      </c>
      <c r="M25" s="179" t="s">
        <v>564</v>
      </c>
      <c r="N25" s="173" t="s">
        <v>565</v>
      </c>
      <c r="O25" s="173" t="s">
        <v>566</v>
      </c>
      <c r="P25" s="173" t="s">
        <v>690</v>
      </c>
      <c r="Q25" s="173" t="s">
        <v>325</v>
      </c>
      <c r="R25" s="173" t="s">
        <v>567</v>
      </c>
      <c r="S25" s="173" t="s">
        <v>750</v>
      </c>
      <c r="T25" s="173" t="s">
        <v>346</v>
      </c>
      <c r="U25" s="194" t="s">
        <v>311</v>
      </c>
      <c r="V25" s="195">
        <v>0.2</v>
      </c>
      <c r="W25" s="194" t="s">
        <v>51</v>
      </c>
      <c r="X25" s="195">
        <v>1</v>
      </c>
      <c r="Y25" s="67" t="s">
        <v>271</v>
      </c>
      <c r="Z25" s="173" t="s">
        <v>568</v>
      </c>
      <c r="AA25" s="194" t="s">
        <v>311</v>
      </c>
      <c r="AB25" s="197">
        <v>3.5279999999999999E-2</v>
      </c>
      <c r="AC25" s="194" t="s">
        <v>51</v>
      </c>
      <c r="AD25" s="197">
        <v>1</v>
      </c>
      <c r="AE25" s="67" t="s">
        <v>271</v>
      </c>
      <c r="AF25" s="173" t="s">
        <v>898</v>
      </c>
      <c r="AG25" s="192" t="s">
        <v>349</v>
      </c>
      <c r="AH25" s="196" t="s">
        <v>956</v>
      </c>
      <c r="AI25" s="196" t="s">
        <v>957</v>
      </c>
      <c r="AJ25" s="196" t="s">
        <v>958</v>
      </c>
      <c r="AK25" s="196" t="s">
        <v>959</v>
      </c>
      <c r="AL25" s="196" t="s">
        <v>941</v>
      </c>
      <c r="AM25" s="196" t="s">
        <v>960</v>
      </c>
      <c r="AN25" s="173" t="s">
        <v>569</v>
      </c>
      <c r="AO25" s="173" t="s">
        <v>691</v>
      </c>
      <c r="AP25" s="173" t="s">
        <v>570</v>
      </c>
      <c r="AQ25" s="174">
        <v>44013</v>
      </c>
      <c r="AR25" s="175" t="s">
        <v>326</v>
      </c>
      <c r="AS25" s="176" t="s">
        <v>571</v>
      </c>
      <c r="AT25" s="177">
        <v>44167</v>
      </c>
      <c r="AU25" s="178" t="s">
        <v>403</v>
      </c>
      <c r="AV25" s="179" t="s">
        <v>572</v>
      </c>
      <c r="AW25" s="177">
        <v>44245</v>
      </c>
      <c r="AX25" s="175" t="s">
        <v>356</v>
      </c>
      <c r="AY25" s="176" t="s">
        <v>573</v>
      </c>
      <c r="AZ25" s="177">
        <v>44319</v>
      </c>
      <c r="BA25" s="178" t="s">
        <v>369</v>
      </c>
      <c r="BB25" s="179" t="s">
        <v>574</v>
      </c>
      <c r="BC25" s="177">
        <v>44392</v>
      </c>
      <c r="BD25" s="175" t="s">
        <v>369</v>
      </c>
      <c r="BE25" s="176" t="s">
        <v>574</v>
      </c>
      <c r="BF25" s="177">
        <v>44449</v>
      </c>
      <c r="BG25" s="178" t="s">
        <v>562</v>
      </c>
      <c r="BH25" s="179" t="s">
        <v>575</v>
      </c>
      <c r="BI25" s="177">
        <v>44532</v>
      </c>
      <c r="BJ25" s="175" t="s">
        <v>326</v>
      </c>
      <c r="BK25" s="176" t="s">
        <v>576</v>
      </c>
      <c r="BL25" s="177">
        <v>44907</v>
      </c>
      <c r="BM25" s="178" t="s">
        <v>356</v>
      </c>
      <c r="BN25" s="179" t="s">
        <v>801</v>
      </c>
      <c r="BO25" s="177">
        <v>45103</v>
      </c>
      <c r="BP25" s="175" t="s">
        <v>895</v>
      </c>
      <c r="BQ25" s="176" t="s">
        <v>899</v>
      </c>
      <c r="BR25" s="177" t="s">
        <v>340</v>
      </c>
      <c r="BS25" s="178" t="s">
        <v>341</v>
      </c>
      <c r="BT25" s="179" t="s">
        <v>340</v>
      </c>
      <c r="BU25" s="177" t="s">
        <v>340</v>
      </c>
      <c r="BV25" s="175" t="s">
        <v>341</v>
      </c>
      <c r="BW25" s="176" t="s">
        <v>340</v>
      </c>
      <c r="BX25" s="177" t="s">
        <v>340</v>
      </c>
      <c r="BY25" s="178" t="s">
        <v>341</v>
      </c>
      <c r="BZ25" s="180" t="s">
        <v>340</v>
      </c>
      <c r="CA25" s="147">
        <f>COUNTBLANK(A25:BZ25)</f>
        <v>6</v>
      </c>
      <c r="CB25" s="51" t="s">
        <v>851</v>
      </c>
      <c r="CC25" s="51" t="s">
        <v>821</v>
      </c>
      <c r="CD25" s="51" t="s">
        <v>767</v>
      </c>
      <c r="CE25" s="51" t="s">
        <v>760</v>
      </c>
      <c r="CF25" s="51" t="s">
        <v>757</v>
      </c>
      <c r="CG25" s="51" t="s">
        <v>757</v>
      </c>
      <c r="CH25" s="51" t="s">
        <v>774</v>
      </c>
      <c r="CI25" s="51" t="s">
        <v>757</v>
      </c>
      <c r="CJ25" s="51" t="s">
        <v>778</v>
      </c>
      <c r="CK25" s="51" t="s">
        <v>781</v>
      </c>
      <c r="CL25" s="51" t="s">
        <v>778</v>
      </c>
      <c r="CM25" s="51" t="s">
        <v>785</v>
      </c>
      <c r="CN25" s="51" t="s">
        <v>778</v>
      </c>
      <c r="CO25" s="51" t="s">
        <v>778</v>
      </c>
      <c r="CP25" s="51" t="s">
        <v>778</v>
      </c>
      <c r="CQ25" s="51" t="s">
        <v>778</v>
      </c>
      <c r="CR25" s="51" t="s">
        <v>802</v>
      </c>
      <c r="CS25" s="51" t="s">
        <v>778</v>
      </c>
      <c r="CT25" s="51" t="s">
        <v>778</v>
      </c>
      <c r="CU25" s="51" t="s">
        <v>778</v>
      </c>
      <c r="CV25" s="51" t="s">
        <v>778</v>
      </c>
      <c r="CW25" s="51" t="s">
        <v>778</v>
      </c>
      <c r="CX25" s="51" t="s">
        <v>778</v>
      </c>
      <c r="CZ25" s="166" t="str">
        <f>J25</f>
        <v>Corrupción</v>
      </c>
      <c r="DA25" s="204" t="str">
        <f>I25</f>
        <v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v>
      </c>
      <c r="DB25" s="204"/>
      <c r="DC25" s="204"/>
      <c r="DD25" s="204"/>
      <c r="DE25" s="204"/>
      <c r="DF25" s="204"/>
      <c r="DG25" s="204"/>
      <c r="DH25" s="166" t="str">
        <f>Y25</f>
        <v>Extremo</v>
      </c>
      <c r="DI25" s="166" t="str">
        <f t="shared" si="9"/>
        <v>Extremo</v>
      </c>
      <c r="DK25" s="160" t="e">
        <f>SUM(LEN(#REF!)-LEN(SUBSTITUTE(#REF!,"- Preventivo","")))/LEN("- Preventivo")</f>
        <v>#REF!</v>
      </c>
      <c r="DL25" s="160" t="e">
        <f>SUMIFS($DK$12:$DK$31,$A$12:$A$31,A25)</f>
        <v>#REF!</v>
      </c>
      <c r="DM25" s="160" t="e">
        <f>SUM(LEN(#REF!)-LEN(SUBSTITUTE(#REF!,"- Detectivo","")))/LEN("- Detectivo")</f>
        <v>#REF!</v>
      </c>
      <c r="DN25" s="160" t="e">
        <f>SUMIFS($DM$12:$DM$31,$A$12:$A$31,A25)</f>
        <v>#REF!</v>
      </c>
      <c r="DO25" s="160" t="e">
        <f>SUM(LEN(#REF!)-LEN(SUBSTITUTE(#REF!,"- Correctivo","")))/LEN("- Correctivo")</f>
        <v>#REF!</v>
      </c>
      <c r="DP25" s="160" t="e">
        <f>SUMIFS($DO$12:$DO$31,$A$12:$A$31,A25)</f>
        <v>#REF!</v>
      </c>
      <c r="DQ25" s="160" t="e">
        <f t="shared" si="1"/>
        <v>#REF!</v>
      </c>
      <c r="DR25" s="160" t="e">
        <f>SUMIFS($DQ$12:$DQ$31,$A$12:$A$31,A25)</f>
        <v>#REF!</v>
      </c>
      <c r="DS25" s="160" t="e">
        <f>SUM(LEN(#REF!)-LEN(SUBSTITUTE(#REF!,"- Documentado","")))/LEN("- Documentado")</f>
        <v>#REF!</v>
      </c>
      <c r="DT25" s="160" t="e">
        <f>SUM(LEN(#REF!)-LEN(SUBSTITUTE(#REF!,"- Documentado","")))/LEN("- Documentado")</f>
        <v>#REF!</v>
      </c>
      <c r="DU25" s="160" t="e">
        <f>SUMIFS($DS$12:$DS$31,$A$12:$A$31,A25)+SUMIFS($DT$12:$DT$31,$A$12:$A$31,A25)</f>
        <v>#REF!</v>
      </c>
      <c r="DV25" s="160" t="e">
        <f>SUM(LEN(#REF!)-LEN(SUBSTITUTE(#REF!,"- Continua","")))/LEN("- Continua")</f>
        <v>#REF!</v>
      </c>
      <c r="DW25" s="160" t="e">
        <f>SUM(LEN(#REF!)-LEN(SUBSTITUTE(#REF!,"- Continua","")))/LEN("- Continua")</f>
        <v>#REF!</v>
      </c>
      <c r="DX25" s="160" t="e">
        <f>SUMIFS($DV$12:$DV$31,$A$12:$A$31,A25)+SUMIFS($DW$12:$DW$31,$A$12:$A$31,A25)</f>
        <v>#REF!</v>
      </c>
      <c r="DY25" s="160" t="e">
        <f>SUM(LEN(#REF!)-LEN(SUBSTITUTE(#REF!,"- Con registro","")))/LEN("- Con registro")</f>
        <v>#REF!</v>
      </c>
      <c r="DZ25" s="160" t="e">
        <f>SUM(LEN(#REF!)-LEN(SUBSTITUTE(#REF!,"- Con registro","")))/LEN("- Con registro")</f>
        <v>#REF!</v>
      </c>
      <c r="EA25" s="160" t="e">
        <f>SUMIFS($DY$12:$DY$31,$A$12:$A$31,A25)+SUMIFS($DZ$12:$DZ$31,$A$12:$A$31,A25)</f>
        <v>#REF!</v>
      </c>
      <c r="EB25" s="165" t="e">
        <f t="shared" si="2"/>
        <v>#REF!</v>
      </c>
      <c r="EC25" s="165" t="e">
        <f t="shared" si="3"/>
        <v>#REF!</v>
      </c>
      <c r="ED25" s="165" t="e">
        <f t="shared" si="4"/>
        <v>#REF!</v>
      </c>
      <c r="EE25" s="200" t="e">
        <f t="shared" si="5"/>
        <v>#REF!</v>
      </c>
      <c r="EF25" s="200"/>
      <c r="EG25" s="200"/>
      <c r="EH25" s="200"/>
      <c r="EI25" s="200"/>
      <c r="EJ25" s="200"/>
      <c r="EK25" s="200"/>
      <c r="EL25" s="200"/>
      <c r="EM25" s="200"/>
      <c r="EN25" s="200"/>
      <c r="EP25" s="187">
        <f t="shared" si="6"/>
        <v>45103</v>
      </c>
      <c r="EQ25" s="188">
        <f t="shared" si="7"/>
        <v>45107</v>
      </c>
      <c r="ER25" s="160" t="str">
        <f t="shared" si="8"/>
        <v>Riesgos</v>
      </c>
      <c r="ES25" s="160" t="str">
        <f>IF(ER25="","",I25)</f>
        <v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v>
      </c>
      <c r="ET25" s="160" t="str">
        <f>IF(ES25="","",CONCATENATE("Ajuste en ",VLOOKUP(EP25,AQ25:BZ25,(MATCH(EP25,AQ25:BZ25,10)+1))," del Mapa de riesgos de ",A25))</f>
        <v>Ajuste en Establecimiento de controles
Evaluación de controles
Tratamiento del riesgo del Mapa de riesgos de Gestión Financiera</v>
      </c>
      <c r="EU25" s="160" t="str">
        <f>IF(ET25="","",CONCATENATE("Solicitud de cambio realizada y aprobada por la ",L25," a través del Aplicativo DARUMA"))</f>
        <v>Solicitud de cambio realizada y aprobada por la Subdirección Financiera a través del Aplicativo DARUMA</v>
      </c>
    </row>
    <row r="26" spans="1:151" ht="399.95" customHeight="1" x14ac:dyDescent="0.2">
      <c r="A26" s="192" t="s">
        <v>274</v>
      </c>
      <c r="B26" s="192" t="s">
        <v>687</v>
      </c>
      <c r="C26" s="173" t="s">
        <v>688</v>
      </c>
      <c r="D26" s="192" t="s">
        <v>689</v>
      </c>
      <c r="E26" s="193" t="s">
        <v>640</v>
      </c>
      <c r="F26" s="173" t="s">
        <v>780</v>
      </c>
      <c r="G26" s="193">
        <v>170</v>
      </c>
      <c r="H26" s="193" t="s">
        <v>844</v>
      </c>
      <c r="I26" s="168" t="s">
        <v>577</v>
      </c>
      <c r="J26" s="192" t="s">
        <v>63</v>
      </c>
      <c r="K26" s="193" t="s">
        <v>350</v>
      </c>
      <c r="L26" s="173" t="s">
        <v>257</v>
      </c>
      <c r="M26" s="179" t="s">
        <v>578</v>
      </c>
      <c r="N26" s="173" t="s">
        <v>565</v>
      </c>
      <c r="O26" s="173" t="s">
        <v>579</v>
      </c>
      <c r="P26" s="173" t="s">
        <v>690</v>
      </c>
      <c r="Q26" s="173" t="s">
        <v>325</v>
      </c>
      <c r="R26" s="173" t="s">
        <v>580</v>
      </c>
      <c r="S26" s="173" t="s">
        <v>750</v>
      </c>
      <c r="T26" s="173" t="s">
        <v>346</v>
      </c>
      <c r="U26" s="194" t="s">
        <v>311</v>
      </c>
      <c r="V26" s="195">
        <v>0.2</v>
      </c>
      <c r="W26" s="194" t="s">
        <v>51</v>
      </c>
      <c r="X26" s="195">
        <v>1</v>
      </c>
      <c r="Y26" s="67" t="s">
        <v>271</v>
      </c>
      <c r="Z26" s="173" t="s">
        <v>487</v>
      </c>
      <c r="AA26" s="194" t="s">
        <v>311</v>
      </c>
      <c r="AB26" s="197">
        <v>3.5279999999999992E-2</v>
      </c>
      <c r="AC26" s="194" t="s">
        <v>51</v>
      </c>
      <c r="AD26" s="197">
        <v>1</v>
      </c>
      <c r="AE26" s="67" t="s">
        <v>271</v>
      </c>
      <c r="AF26" s="173" t="s">
        <v>896</v>
      </c>
      <c r="AG26" s="192" t="s">
        <v>349</v>
      </c>
      <c r="AH26" s="196" t="s">
        <v>961</v>
      </c>
      <c r="AI26" s="196" t="s">
        <v>957</v>
      </c>
      <c r="AJ26" s="196" t="s">
        <v>963</v>
      </c>
      <c r="AK26" s="196" t="s">
        <v>962</v>
      </c>
      <c r="AL26" s="196" t="s">
        <v>941</v>
      </c>
      <c r="AM26" s="196" t="s">
        <v>960</v>
      </c>
      <c r="AN26" s="173" t="s">
        <v>581</v>
      </c>
      <c r="AO26" s="173" t="s">
        <v>693</v>
      </c>
      <c r="AP26" s="173" t="s">
        <v>582</v>
      </c>
      <c r="AQ26" s="174">
        <v>44013</v>
      </c>
      <c r="AR26" s="175" t="s">
        <v>326</v>
      </c>
      <c r="AS26" s="176" t="s">
        <v>571</v>
      </c>
      <c r="AT26" s="177">
        <v>44167</v>
      </c>
      <c r="AU26" s="178" t="s">
        <v>403</v>
      </c>
      <c r="AV26" s="179" t="s">
        <v>572</v>
      </c>
      <c r="AW26" s="177">
        <v>44245</v>
      </c>
      <c r="AX26" s="175" t="s">
        <v>356</v>
      </c>
      <c r="AY26" s="176" t="s">
        <v>583</v>
      </c>
      <c r="AZ26" s="177">
        <v>44315</v>
      </c>
      <c r="BA26" s="178" t="s">
        <v>369</v>
      </c>
      <c r="BB26" s="179" t="s">
        <v>584</v>
      </c>
      <c r="BC26" s="177">
        <v>44319</v>
      </c>
      <c r="BD26" s="175" t="s">
        <v>369</v>
      </c>
      <c r="BE26" s="176" t="s">
        <v>585</v>
      </c>
      <c r="BF26" s="177">
        <v>44392</v>
      </c>
      <c r="BG26" s="178" t="s">
        <v>369</v>
      </c>
      <c r="BH26" s="179" t="s">
        <v>586</v>
      </c>
      <c r="BI26" s="177">
        <v>44449</v>
      </c>
      <c r="BJ26" s="175" t="s">
        <v>562</v>
      </c>
      <c r="BK26" s="176" t="s">
        <v>587</v>
      </c>
      <c r="BL26" s="177">
        <v>44532</v>
      </c>
      <c r="BM26" s="178" t="s">
        <v>326</v>
      </c>
      <c r="BN26" s="179" t="s">
        <v>561</v>
      </c>
      <c r="BO26" s="177">
        <v>44907</v>
      </c>
      <c r="BP26" s="175" t="s">
        <v>356</v>
      </c>
      <c r="BQ26" s="176" t="s">
        <v>692</v>
      </c>
      <c r="BR26" s="177">
        <v>45103</v>
      </c>
      <c r="BS26" s="178" t="s">
        <v>895</v>
      </c>
      <c r="BT26" s="179" t="s">
        <v>897</v>
      </c>
      <c r="BU26" s="177" t="s">
        <v>340</v>
      </c>
      <c r="BV26" s="175" t="s">
        <v>341</v>
      </c>
      <c r="BW26" s="176" t="s">
        <v>340</v>
      </c>
      <c r="BX26" s="177" t="s">
        <v>340</v>
      </c>
      <c r="BY26" s="178" t="s">
        <v>341</v>
      </c>
      <c r="BZ26" s="180" t="s">
        <v>340</v>
      </c>
      <c r="CA26" s="147">
        <f>COUNTBLANK(A26:BZ26)</f>
        <v>4</v>
      </c>
      <c r="CB26" s="51" t="s">
        <v>851</v>
      </c>
      <c r="CC26" s="51" t="s">
        <v>821</v>
      </c>
      <c r="CD26" s="51" t="s">
        <v>767</v>
      </c>
      <c r="CE26" s="51" t="s">
        <v>760</v>
      </c>
      <c r="CF26" s="51" t="s">
        <v>757</v>
      </c>
      <c r="CG26" s="51" t="s">
        <v>757</v>
      </c>
      <c r="CH26" s="51" t="s">
        <v>774</v>
      </c>
      <c r="CI26" s="51" t="s">
        <v>757</v>
      </c>
      <c r="CJ26" s="51" t="s">
        <v>778</v>
      </c>
      <c r="CK26" s="51" t="s">
        <v>781</v>
      </c>
      <c r="CL26" s="51" t="s">
        <v>778</v>
      </c>
      <c r="CM26" s="51" t="s">
        <v>785</v>
      </c>
      <c r="CN26" s="51" t="s">
        <v>778</v>
      </c>
      <c r="CO26" s="51" t="s">
        <v>778</v>
      </c>
      <c r="CP26" s="51" t="s">
        <v>778</v>
      </c>
      <c r="CQ26" s="51" t="s">
        <v>778</v>
      </c>
      <c r="CR26" s="51" t="s">
        <v>802</v>
      </c>
      <c r="CS26" s="51" t="s">
        <v>778</v>
      </c>
      <c r="CT26" s="51" t="s">
        <v>778</v>
      </c>
      <c r="CU26" s="51" t="s">
        <v>778</v>
      </c>
      <c r="CV26" s="51" t="s">
        <v>778</v>
      </c>
      <c r="CW26" s="51" t="s">
        <v>778</v>
      </c>
      <c r="CX26" s="51" t="s">
        <v>778</v>
      </c>
      <c r="CZ26" s="166" t="str">
        <f>J26</f>
        <v>Corrupción</v>
      </c>
      <c r="DA26" s="204" t="str">
        <f>I26</f>
        <v xml:space="preserve">Posibilidad de afectación reputacional por  hallazgos y sanciones impuestas por órganos de control, debido a uso indebido de información privilegiada para el inadecuado registro de los hechos económicos, con el fin de obtener beneficios propios o de terceros  </v>
      </c>
      <c r="DB26" s="204"/>
      <c r="DC26" s="204"/>
      <c r="DD26" s="204"/>
      <c r="DE26" s="204"/>
      <c r="DF26" s="204"/>
      <c r="DG26" s="204"/>
      <c r="DH26" s="166" t="str">
        <f>Y26</f>
        <v>Extremo</v>
      </c>
      <c r="DI26" s="166" t="str">
        <f t="shared" si="9"/>
        <v>Extremo</v>
      </c>
      <c r="DK26" s="160" t="e">
        <f>SUM(LEN(#REF!)-LEN(SUBSTITUTE(#REF!,"- Preventivo","")))/LEN("- Preventivo")</f>
        <v>#REF!</v>
      </c>
      <c r="DL26" s="160" t="e">
        <f>SUMIFS($DK$12:$DK$31,$A$12:$A$31,A26)</f>
        <v>#REF!</v>
      </c>
      <c r="DM26" s="160" t="e">
        <f>SUM(LEN(#REF!)-LEN(SUBSTITUTE(#REF!,"- Detectivo","")))/LEN("- Detectivo")</f>
        <v>#REF!</v>
      </c>
      <c r="DN26" s="160" t="e">
        <f>SUMIFS($DM$12:$DM$31,$A$12:$A$31,A26)</f>
        <v>#REF!</v>
      </c>
      <c r="DO26" s="160" t="e">
        <f>SUM(LEN(#REF!)-LEN(SUBSTITUTE(#REF!,"- Correctivo","")))/LEN("- Correctivo")</f>
        <v>#REF!</v>
      </c>
      <c r="DP26" s="160" t="e">
        <f>SUMIFS($DO$12:$DO$31,$A$12:$A$31,A26)</f>
        <v>#REF!</v>
      </c>
      <c r="DQ26" s="160" t="e">
        <f t="shared" si="1"/>
        <v>#REF!</v>
      </c>
      <c r="DR26" s="160" t="e">
        <f>SUMIFS($DQ$12:$DQ$31,$A$12:$A$31,A26)</f>
        <v>#REF!</v>
      </c>
      <c r="DS26" s="160" t="e">
        <f>SUM(LEN(#REF!)-LEN(SUBSTITUTE(#REF!,"- Documentado","")))/LEN("- Documentado")</f>
        <v>#REF!</v>
      </c>
      <c r="DT26" s="160" t="e">
        <f>SUM(LEN(#REF!)-LEN(SUBSTITUTE(#REF!,"- Documentado","")))/LEN("- Documentado")</f>
        <v>#REF!</v>
      </c>
      <c r="DU26" s="160" t="e">
        <f>SUMIFS($DS$12:$DS$31,$A$12:$A$31,A26)+SUMIFS($DT$12:$DT$31,$A$12:$A$31,A26)</f>
        <v>#REF!</v>
      </c>
      <c r="DV26" s="160" t="e">
        <f>SUM(LEN(#REF!)-LEN(SUBSTITUTE(#REF!,"- Continua","")))/LEN("- Continua")</f>
        <v>#REF!</v>
      </c>
      <c r="DW26" s="160" t="e">
        <f>SUM(LEN(#REF!)-LEN(SUBSTITUTE(#REF!,"- Continua","")))/LEN("- Continua")</f>
        <v>#REF!</v>
      </c>
      <c r="DX26" s="160" t="e">
        <f>SUMIFS($DV$12:$DV$31,$A$12:$A$31,A26)+SUMIFS($DW$12:$DW$31,$A$12:$A$31,A26)</f>
        <v>#REF!</v>
      </c>
      <c r="DY26" s="160" t="e">
        <f>SUM(LEN(#REF!)-LEN(SUBSTITUTE(#REF!,"- Con registro","")))/LEN("- Con registro")</f>
        <v>#REF!</v>
      </c>
      <c r="DZ26" s="160" t="e">
        <f>SUM(LEN(#REF!)-LEN(SUBSTITUTE(#REF!,"- Con registro","")))/LEN("- Con registro")</f>
        <v>#REF!</v>
      </c>
      <c r="EA26" s="160" t="e">
        <f>SUMIFS($DY$12:$DY$31,$A$12:$A$31,A26)+SUMIFS($DZ$12:$DZ$31,$A$12:$A$31,A26)</f>
        <v>#REF!</v>
      </c>
      <c r="EB26" s="165" t="e">
        <f t="shared" si="2"/>
        <v>#REF!</v>
      </c>
      <c r="EC26" s="165" t="e">
        <f t="shared" si="3"/>
        <v>#REF!</v>
      </c>
      <c r="ED26" s="165" t="e">
        <f t="shared" si="4"/>
        <v>#REF!</v>
      </c>
      <c r="EE26" s="200" t="e">
        <f t="shared" si="5"/>
        <v>#REF!</v>
      </c>
      <c r="EF26" s="200"/>
      <c r="EG26" s="200"/>
      <c r="EH26" s="200"/>
      <c r="EI26" s="200"/>
      <c r="EJ26" s="200"/>
      <c r="EK26" s="200"/>
      <c r="EL26" s="200"/>
      <c r="EM26" s="200"/>
      <c r="EN26" s="200"/>
      <c r="EP26" s="187">
        <f t="shared" si="6"/>
        <v>45103</v>
      </c>
      <c r="EQ26" s="188">
        <f t="shared" si="7"/>
        <v>45107</v>
      </c>
      <c r="ER26" s="160" t="str">
        <f t="shared" si="8"/>
        <v>Riesgos</v>
      </c>
      <c r="ES26" s="160" t="str">
        <f>IF(ER26="","",I26)</f>
        <v xml:space="preserve">Posibilidad de afectación reputacional por  hallazgos y sanciones impuestas por órganos de control, debido a uso indebido de información privilegiada para el inadecuado registro de los hechos económicos, con el fin de obtener beneficios propios o de terceros  </v>
      </c>
      <c r="ET26" s="160" t="str">
        <f>IF(ES26="","",CONCATENATE("Ajuste en ",VLOOKUP(EP26,AQ26:BZ26,(MATCH(EP26,AQ26:BZ26,10)+1))," del Mapa de riesgos de ",A26))</f>
        <v>Ajuste en Establecimiento de controles
Evaluación de controles
Tratamiento del riesgo del Mapa de riesgos de Gestión Financiera</v>
      </c>
      <c r="EU26" s="160" t="str">
        <f>IF(ET26="","",CONCATENATE("Solicitud de cambio realizada y aprobada por la ",L26," a través del Aplicativo DARUMA"))</f>
        <v>Solicitud de cambio realizada y aprobada por la Subdirección Financiera a través del Aplicativo DARUMA</v>
      </c>
    </row>
    <row r="27" spans="1:151" ht="399.95" customHeight="1" x14ac:dyDescent="0.2">
      <c r="A27" s="192" t="s">
        <v>275</v>
      </c>
      <c r="B27" s="192" t="s">
        <v>694</v>
      </c>
      <c r="C27" s="173" t="s">
        <v>695</v>
      </c>
      <c r="D27" s="192" t="s">
        <v>605</v>
      </c>
      <c r="E27" s="193" t="s">
        <v>640</v>
      </c>
      <c r="F27" s="173" t="s">
        <v>696</v>
      </c>
      <c r="G27" s="193">
        <v>175</v>
      </c>
      <c r="H27" s="193" t="s">
        <v>845</v>
      </c>
      <c r="I27" s="168" t="s">
        <v>512</v>
      </c>
      <c r="J27" s="192" t="s">
        <v>63</v>
      </c>
      <c r="K27" s="193" t="s">
        <v>343</v>
      </c>
      <c r="L27" s="173" t="s">
        <v>606</v>
      </c>
      <c r="M27" s="179" t="s">
        <v>513</v>
      </c>
      <c r="N27" s="173" t="s">
        <v>504</v>
      </c>
      <c r="O27" s="173" t="s">
        <v>514</v>
      </c>
      <c r="P27" s="173" t="s">
        <v>351</v>
      </c>
      <c r="Q27" s="173" t="s">
        <v>325</v>
      </c>
      <c r="R27" s="173" t="s">
        <v>352</v>
      </c>
      <c r="S27" s="173" t="s">
        <v>750</v>
      </c>
      <c r="T27" s="173" t="s">
        <v>346</v>
      </c>
      <c r="U27" s="194" t="s">
        <v>311</v>
      </c>
      <c r="V27" s="195">
        <v>0.2</v>
      </c>
      <c r="W27" s="194" t="s">
        <v>101</v>
      </c>
      <c r="X27" s="195">
        <v>0.6</v>
      </c>
      <c r="Y27" s="67" t="s">
        <v>84</v>
      </c>
      <c r="Z27" s="173" t="s">
        <v>697</v>
      </c>
      <c r="AA27" s="194" t="s">
        <v>311</v>
      </c>
      <c r="AB27" s="197">
        <v>3.0239999999999996E-2</v>
      </c>
      <c r="AC27" s="194" t="s">
        <v>101</v>
      </c>
      <c r="AD27" s="197">
        <v>0.6</v>
      </c>
      <c r="AE27" s="67" t="s">
        <v>84</v>
      </c>
      <c r="AF27" s="173" t="s">
        <v>698</v>
      </c>
      <c r="AG27" s="192" t="s">
        <v>349</v>
      </c>
      <c r="AH27" s="196" t="s">
        <v>964</v>
      </c>
      <c r="AI27" s="196" t="s">
        <v>965</v>
      </c>
      <c r="AJ27" s="196" t="s">
        <v>967</v>
      </c>
      <c r="AK27" s="196" t="s">
        <v>966</v>
      </c>
      <c r="AL27" s="198" t="s">
        <v>968</v>
      </c>
      <c r="AM27" s="198" t="s">
        <v>969</v>
      </c>
      <c r="AN27" s="173" t="s">
        <v>699</v>
      </c>
      <c r="AO27" s="173" t="s">
        <v>700</v>
      </c>
      <c r="AP27" s="173" t="s">
        <v>701</v>
      </c>
      <c r="AQ27" s="174">
        <v>43599</v>
      </c>
      <c r="AR27" s="175" t="s">
        <v>326</v>
      </c>
      <c r="AS27" s="176" t="s">
        <v>505</v>
      </c>
      <c r="AT27" s="177">
        <v>43767</v>
      </c>
      <c r="AU27" s="178" t="s">
        <v>373</v>
      </c>
      <c r="AV27" s="179" t="s">
        <v>515</v>
      </c>
      <c r="AW27" s="177">
        <v>43901</v>
      </c>
      <c r="AX27" s="175" t="s">
        <v>356</v>
      </c>
      <c r="AY27" s="176" t="s">
        <v>516</v>
      </c>
      <c r="AZ27" s="177">
        <v>44074</v>
      </c>
      <c r="BA27" s="178" t="s">
        <v>334</v>
      </c>
      <c r="BB27" s="179" t="s">
        <v>506</v>
      </c>
      <c r="BC27" s="177">
        <v>44169</v>
      </c>
      <c r="BD27" s="175" t="s">
        <v>369</v>
      </c>
      <c r="BE27" s="176" t="s">
        <v>517</v>
      </c>
      <c r="BF27" s="177">
        <v>44244</v>
      </c>
      <c r="BG27" s="178" t="s">
        <v>369</v>
      </c>
      <c r="BH27" s="179" t="s">
        <v>518</v>
      </c>
      <c r="BI27" s="177">
        <v>44249</v>
      </c>
      <c r="BJ27" s="175" t="s">
        <v>332</v>
      </c>
      <c r="BK27" s="176" t="s">
        <v>507</v>
      </c>
      <c r="BL27" s="177">
        <v>44419</v>
      </c>
      <c r="BM27" s="178" t="s">
        <v>334</v>
      </c>
      <c r="BN27" s="179" t="s">
        <v>508</v>
      </c>
      <c r="BO27" s="177">
        <v>44544</v>
      </c>
      <c r="BP27" s="175" t="s">
        <v>326</v>
      </c>
      <c r="BQ27" s="176" t="s">
        <v>509</v>
      </c>
      <c r="BR27" s="177">
        <v>44645</v>
      </c>
      <c r="BS27" s="178" t="s">
        <v>332</v>
      </c>
      <c r="BT27" s="179" t="s">
        <v>510</v>
      </c>
      <c r="BU27" s="177">
        <v>44897</v>
      </c>
      <c r="BV27" s="175" t="s">
        <v>355</v>
      </c>
      <c r="BW27" s="176" t="s">
        <v>702</v>
      </c>
      <c r="BX27" s="177">
        <v>45042</v>
      </c>
      <c r="BY27" s="175" t="s">
        <v>883</v>
      </c>
      <c r="BZ27" s="180" t="s">
        <v>884</v>
      </c>
      <c r="CA27" s="147">
        <f>COUNTBLANK(A27:BZ27)</f>
        <v>0</v>
      </c>
      <c r="CB27" s="51" t="s">
        <v>825</v>
      </c>
      <c r="CC27" s="51" t="s">
        <v>826</v>
      </c>
      <c r="CD27" s="51" t="s">
        <v>768</v>
      </c>
      <c r="CE27" s="51" t="s">
        <v>778</v>
      </c>
      <c r="CF27" s="51" t="s">
        <v>757</v>
      </c>
      <c r="CG27" s="51" t="s">
        <v>757</v>
      </c>
      <c r="CH27" s="51" t="s">
        <v>774</v>
      </c>
      <c r="CI27" s="51" t="s">
        <v>757</v>
      </c>
      <c r="CJ27" s="51" t="s">
        <v>778</v>
      </c>
      <c r="CK27" s="51"/>
      <c r="CL27" s="51" t="s">
        <v>778</v>
      </c>
      <c r="CM27" s="51" t="s">
        <v>785</v>
      </c>
      <c r="CN27" s="51" t="s">
        <v>778</v>
      </c>
      <c r="CO27" s="51" t="s">
        <v>778</v>
      </c>
      <c r="CP27" s="51" t="s">
        <v>778</v>
      </c>
      <c r="CQ27" s="51" t="s">
        <v>778</v>
      </c>
      <c r="CR27" s="51" t="s">
        <v>803</v>
      </c>
      <c r="CS27" s="51" t="s">
        <v>778</v>
      </c>
      <c r="CT27" s="51" t="s">
        <v>778</v>
      </c>
      <c r="CU27" s="51" t="s">
        <v>778</v>
      </c>
      <c r="CV27" s="51" t="s">
        <v>778</v>
      </c>
      <c r="CW27" s="51" t="s">
        <v>778</v>
      </c>
      <c r="CX27" s="51" t="s">
        <v>778</v>
      </c>
      <c r="CZ27" s="166" t="str">
        <f>J27</f>
        <v>Corrupción</v>
      </c>
      <c r="DA27" s="204" t="str">
        <f>I27</f>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v>
      </c>
      <c r="DB27" s="204"/>
      <c r="DC27" s="204"/>
      <c r="DD27" s="204"/>
      <c r="DE27" s="204"/>
      <c r="DF27" s="204"/>
      <c r="DG27" s="204"/>
      <c r="DH27" s="166" t="str">
        <f>Y27</f>
        <v>Moderado</v>
      </c>
      <c r="DI27" s="166" t="str">
        <f t="shared" ref="DI27:DI31" si="10">AE27</f>
        <v>Moderado</v>
      </c>
      <c r="DK27" s="160" t="e">
        <f>SUM(LEN(#REF!)-LEN(SUBSTITUTE(#REF!,"- Preventivo","")))/LEN("- Preventivo")</f>
        <v>#REF!</v>
      </c>
      <c r="DL27" s="160" t="e">
        <f>SUMIFS($DK$12:$DK$31,$A$12:$A$31,A27)</f>
        <v>#REF!</v>
      </c>
      <c r="DM27" s="160" t="e">
        <f>SUM(LEN(#REF!)-LEN(SUBSTITUTE(#REF!,"- Detectivo","")))/LEN("- Detectivo")</f>
        <v>#REF!</v>
      </c>
      <c r="DN27" s="160" t="e">
        <f>SUMIFS($DM$12:$DM$31,$A$12:$A$31,A27)</f>
        <v>#REF!</v>
      </c>
      <c r="DO27" s="160" t="e">
        <f>SUM(LEN(#REF!)-LEN(SUBSTITUTE(#REF!,"- Correctivo","")))/LEN("- Correctivo")</f>
        <v>#REF!</v>
      </c>
      <c r="DP27" s="160" t="e">
        <f>SUMIFS($DO$12:$DO$31,$A$12:$A$31,A27)</f>
        <v>#REF!</v>
      </c>
      <c r="DQ27" s="160" t="e">
        <f t="shared" si="1"/>
        <v>#REF!</v>
      </c>
      <c r="DR27" s="160" t="e">
        <f>SUMIFS($DQ$12:$DQ$31,$A$12:$A$31,A27)</f>
        <v>#REF!</v>
      </c>
      <c r="DS27" s="160" t="e">
        <f>SUM(LEN(#REF!)-LEN(SUBSTITUTE(#REF!,"- Documentado","")))/LEN("- Documentado")</f>
        <v>#REF!</v>
      </c>
      <c r="DT27" s="160" t="e">
        <f>SUM(LEN(#REF!)-LEN(SUBSTITUTE(#REF!,"- Documentado","")))/LEN("- Documentado")</f>
        <v>#REF!</v>
      </c>
      <c r="DU27" s="160" t="e">
        <f>SUMIFS($DS$12:$DS$31,$A$12:$A$31,A27)+SUMIFS($DT$12:$DT$31,$A$12:$A$31,A27)</f>
        <v>#REF!</v>
      </c>
      <c r="DV27" s="160" t="e">
        <f>SUM(LEN(#REF!)-LEN(SUBSTITUTE(#REF!,"- Continua","")))/LEN("- Continua")</f>
        <v>#REF!</v>
      </c>
      <c r="DW27" s="160" t="e">
        <f>SUM(LEN(#REF!)-LEN(SUBSTITUTE(#REF!,"- Continua","")))/LEN("- Continua")</f>
        <v>#REF!</v>
      </c>
      <c r="DX27" s="160" t="e">
        <f>SUMIFS($DV$12:$DV$31,$A$12:$A$31,A27)+SUMIFS($DW$12:$DW$31,$A$12:$A$31,A27)</f>
        <v>#REF!</v>
      </c>
      <c r="DY27" s="160" t="e">
        <f>SUM(LEN(#REF!)-LEN(SUBSTITUTE(#REF!,"- Con registro","")))/LEN("- Con registro")</f>
        <v>#REF!</v>
      </c>
      <c r="DZ27" s="160" t="e">
        <f>SUM(LEN(#REF!)-LEN(SUBSTITUTE(#REF!,"- Con registro","")))/LEN("- Con registro")</f>
        <v>#REF!</v>
      </c>
      <c r="EA27" s="160" t="e">
        <f>SUMIFS($DY$12:$DY$31,$A$12:$A$31,A27)+SUMIFS($DZ$12:$DZ$31,$A$12:$A$31,A27)</f>
        <v>#REF!</v>
      </c>
      <c r="EB27" s="165" t="e">
        <f t="shared" si="2"/>
        <v>#REF!</v>
      </c>
      <c r="EC27" s="165" t="e">
        <f t="shared" si="3"/>
        <v>#REF!</v>
      </c>
      <c r="ED27" s="165" t="e">
        <f t="shared" si="4"/>
        <v>#REF!</v>
      </c>
      <c r="EE27" s="200" t="e">
        <f t="shared" si="5"/>
        <v>#REF!</v>
      </c>
      <c r="EF27" s="200"/>
      <c r="EG27" s="200"/>
      <c r="EH27" s="200"/>
      <c r="EI27" s="200"/>
      <c r="EJ27" s="200"/>
      <c r="EK27" s="200"/>
      <c r="EL27" s="200"/>
      <c r="EM27" s="200"/>
      <c r="EN27" s="200"/>
      <c r="EP27" s="187">
        <f t="shared" si="6"/>
        <v>45042</v>
      </c>
      <c r="EQ27" s="188">
        <f t="shared" si="7"/>
        <v>45107</v>
      </c>
      <c r="ER27" s="160" t="str">
        <f t="shared" si="8"/>
        <v>Riesgos</v>
      </c>
      <c r="ES27" s="160" t="str">
        <f>IF(ER27="","",I27)</f>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v>
      </c>
      <c r="ET27" s="160" t="str">
        <f>IF(ES27="","",CONCATENATE("Ajuste en ",VLOOKUP(EP27,AQ27:BZ27,(MATCH(EP27,AQ27:BZ27,10)+1))," del Mapa de riesgos de ",A27))</f>
        <v>Ajuste en Establecimiento de controles
Evaluación de controles del Mapa de riesgos de Gestión Jurídica</v>
      </c>
      <c r="EU27" s="160" t="str">
        <f>IF(ET27="","",CONCATENATE("Solicitud de cambio realizada y aprobada por la ",L27," a través del Aplicativo DARUMA"))</f>
        <v>Solicitud de cambio realizada y aprobada por la Oficina Jurídica a través del Aplicativo DARUMA</v>
      </c>
    </row>
    <row r="28" spans="1:151" ht="399.95" customHeight="1" x14ac:dyDescent="0.2">
      <c r="A28" s="192" t="s">
        <v>703</v>
      </c>
      <c r="B28" s="192" t="s">
        <v>704</v>
      </c>
      <c r="C28" s="173" t="s">
        <v>705</v>
      </c>
      <c r="D28" s="192" t="s">
        <v>706</v>
      </c>
      <c r="E28" s="193" t="s">
        <v>38</v>
      </c>
      <c r="F28" s="173" t="s">
        <v>707</v>
      </c>
      <c r="G28" s="193">
        <v>179</v>
      </c>
      <c r="H28" s="193" t="s">
        <v>846</v>
      </c>
      <c r="I28" s="168" t="s">
        <v>456</v>
      </c>
      <c r="J28" s="192" t="s">
        <v>63</v>
      </c>
      <c r="K28" s="193" t="s">
        <v>343</v>
      </c>
      <c r="L28" s="173" t="s">
        <v>248</v>
      </c>
      <c r="M28" s="179" t="s">
        <v>457</v>
      </c>
      <c r="N28" s="173" t="s">
        <v>454</v>
      </c>
      <c r="O28" s="173" t="s">
        <v>708</v>
      </c>
      <c r="P28" s="173" t="s">
        <v>450</v>
      </c>
      <c r="Q28" s="173" t="s">
        <v>325</v>
      </c>
      <c r="R28" s="173" t="s">
        <v>458</v>
      </c>
      <c r="S28" s="173" t="s">
        <v>750</v>
      </c>
      <c r="T28" s="173" t="s">
        <v>346</v>
      </c>
      <c r="U28" s="194" t="s">
        <v>309</v>
      </c>
      <c r="V28" s="195">
        <v>0.4</v>
      </c>
      <c r="W28" s="194" t="s">
        <v>77</v>
      </c>
      <c r="X28" s="195">
        <v>0.8</v>
      </c>
      <c r="Y28" s="67" t="s">
        <v>270</v>
      </c>
      <c r="Z28" s="173" t="s">
        <v>459</v>
      </c>
      <c r="AA28" s="194" t="s">
        <v>311</v>
      </c>
      <c r="AB28" s="197">
        <v>0.11759999999999998</v>
      </c>
      <c r="AC28" s="194" t="s">
        <v>77</v>
      </c>
      <c r="AD28" s="197">
        <v>0.8</v>
      </c>
      <c r="AE28" s="67" t="s">
        <v>270</v>
      </c>
      <c r="AF28" s="173" t="s">
        <v>460</v>
      </c>
      <c r="AG28" s="192" t="s">
        <v>349</v>
      </c>
      <c r="AH28" s="196" t="s">
        <v>970</v>
      </c>
      <c r="AI28" s="196" t="s">
        <v>971</v>
      </c>
      <c r="AJ28" s="196" t="s">
        <v>972</v>
      </c>
      <c r="AK28" s="196" t="s">
        <v>973</v>
      </c>
      <c r="AL28" s="196" t="s">
        <v>941</v>
      </c>
      <c r="AM28" s="196" t="s">
        <v>931</v>
      </c>
      <c r="AN28" s="173" t="s">
        <v>709</v>
      </c>
      <c r="AO28" s="173" t="s">
        <v>710</v>
      </c>
      <c r="AP28" s="173" t="s">
        <v>711</v>
      </c>
      <c r="AQ28" s="174">
        <v>43496</v>
      </c>
      <c r="AR28" s="175" t="s">
        <v>326</v>
      </c>
      <c r="AS28" s="176" t="s">
        <v>461</v>
      </c>
      <c r="AT28" s="177">
        <v>43759</v>
      </c>
      <c r="AU28" s="178" t="s">
        <v>402</v>
      </c>
      <c r="AV28" s="179" t="s">
        <v>462</v>
      </c>
      <c r="AW28" s="177">
        <v>43909</v>
      </c>
      <c r="AX28" s="175" t="s">
        <v>393</v>
      </c>
      <c r="AY28" s="176" t="s">
        <v>463</v>
      </c>
      <c r="AZ28" s="177">
        <v>44074</v>
      </c>
      <c r="BA28" s="178" t="s">
        <v>337</v>
      </c>
      <c r="BB28" s="179" t="s">
        <v>464</v>
      </c>
      <c r="BC28" s="177">
        <v>44168</v>
      </c>
      <c r="BD28" s="175" t="s">
        <v>369</v>
      </c>
      <c r="BE28" s="176" t="s">
        <v>465</v>
      </c>
      <c r="BF28" s="177">
        <v>44249</v>
      </c>
      <c r="BG28" s="178" t="s">
        <v>355</v>
      </c>
      <c r="BH28" s="179" t="s">
        <v>466</v>
      </c>
      <c r="BI28" s="177">
        <v>44404</v>
      </c>
      <c r="BJ28" s="175" t="s">
        <v>354</v>
      </c>
      <c r="BK28" s="176" t="s">
        <v>467</v>
      </c>
      <c r="BL28" s="177">
        <v>44455</v>
      </c>
      <c r="BM28" s="178" t="s">
        <v>334</v>
      </c>
      <c r="BN28" s="179" t="s">
        <v>453</v>
      </c>
      <c r="BO28" s="177">
        <v>44540</v>
      </c>
      <c r="BP28" s="175" t="s">
        <v>326</v>
      </c>
      <c r="BQ28" s="176" t="s">
        <v>468</v>
      </c>
      <c r="BR28" s="177">
        <v>44897</v>
      </c>
      <c r="BS28" s="178" t="s">
        <v>355</v>
      </c>
      <c r="BT28" s="179" t="s">
        <v>712</v>
      </c>
      <c r="BU28" s="177" t="s">
        <v>340</v>
      </c>
      <c r="BV28" s="175" t="s">
        <v>341</v>
      </c>
      <c r="BW28" s="176" t="s">
        <v>340</v>
      </c>
      <c r="BX28" s="177" t="s">
        <v>340</v>
      </c>
      <c r="BY28" s="178" t="s">
        <v>341</v>
      </c>
      <c r="BZ28" s="180" t="s">
        <v>340</v>
      </c>
      <c r="CA28" s="147">
        <f>COUNTBLANK(A28:BZ28)</f>
        <v>4</v>
      </c>
      <c r="CB28" s="51" t="s">
        <v>811</v>
      </c>
      <c r="CC28" s="51" t="s">
        <v>812</v>
      </c>
      <c r="CD28" s="51" t="s">
        <v>769</v>
      </c>
      <c r="CE28" s="51" t="s">
        <v>778</v>
      </c>
      <c r="CF28" s="51" t="s">
        <v>757</v>
      </c>
      <c r="CG28" s="51" t="s">
        <v>757</v>
      </c>
      <c r="CH28" s="51" t="s">
        <v>774</v>
      </c>
      <c r="CI28" s="51" t="s">
        <v>757</v>
      </c>
      <c r="CJ28" s="51" t="s">
        <v>778</v>
      </c>
      <c r="CK28" s="51"/>
      <c r="CL28" s="51" t="s">
        <v>778</v>
      </c>
      <c r="CM28" s="51" t="s">
        <v>785</v>
      </c>
      <c r="CN28" s="51" t="s">
        <v>778</v>
      </c>
      <c r="CO28" s="51" t="s">
        <v>778</v>
      </c>
      <c r="CP28" s="51" t="s">
        <v>778</v>
      </c>
      <c r="CQ28" s="51" t="s">
        <v>778</v>
      </c>
      <c r="CR28" s="51" t="s">
        <v>804</v>
      </c>
      <c r="CS28" s="51" t="s">
        <v>778</v>
      </c>
      <c r="CT28" s="51" t="s">
        <v>778</v>
      </c>
      <c r="CU28" s="51" t="s">
        <v>778</v>
      </c>
      <c r="CV28" s="51" t="s">
        <v>778</v>
      </c>
      <c r="CW28" s="51" t="s">
        <v>778</v>
      </c>
      <c r="CX28" s="51" t="s">
        <v>778</v>
      </c>
      <c r="CZ28" s="166" t="str">
        <f>J28</f>
        <v>Corrupción</v>
      </c>
      <c r="DA28" s="204" t="str">
        <f>I28</f>
        <v>Posibilidad de afectación reputacional por pérdida de credibilidad y confianza en la Secretaría General, debido a realización de cobros indebidos durante la prestación del servicio en el canal presencial de la Red CADE dispuesto para el servicio a la ciudadanía</v>
      </c>
      <c r="DB28" s="204"/>
      <c r="DC28" s="204"/>
      <c r="DD28" s="204"/>
      <c r="DE28" s="204"/>
      <c r="DF28" s="204"/>
      <c r="DG28" s="204"/>
      <c r="DH28" s="166" t="str">
        <f>Y28</f>
        <v>Alto</v>
      </c>
      <c r="DI28" s="166" t="str">
        <f t="shared" si="10"/>
        <v>Alto</v>
      </c>
      <c r="DK28" s="160" t="e">
        <f>SUM(LEN(#REF!)-LEN(SUBSTITUTE(#REF!,"- Preventivo","")))/LEN("- Preventivo")</f>
        <v>#REF!</v>
      </c>
      <c r="DL28" s="160" t="e">
        <f>SUMIFS($DK$12:$DK$31,$A$12:$A$31,A28)</f>
        <v>#REF!</v>
      </c>
      <c r="DM28" s="160" t="e">
        <f>SUM(LEN(#REF!)-LEN(SUBSTITUTE(#REF!,"- Detectivo","")))/LEN("- Detectivo")</f>
        <v>#REF!</v>
      </c>
      <c r="DN28" s="160" t="e">
        <f>SUMIFS($DM$12:$DM$31,$A$12:$A$31,A28)</f>
        <v>#REF!</v>
      </c>
      <c r="DO28" s="160" t="e">
        <f>SUM(LEN(#REF!)-LEN(SUBSTITUTE(#REF!,"- Correctivo","")))/LEN("- Correctivo")</f>
        <v>#REF!</v>
      </c>
      <c r="DP28" s="160" t="e">
        <f>SUMIFS($DO$12:$DO$31,$A$12:$A$31,A28)</f>
        <v>#REF!</v>
      </c>
      <c r="DQ28" s="160" t="e">
        <f t="shared" ref="DQ28:DQ31" si="11">DK28+DM28+DO28</f>
        <v>#REF!</v>
      </c>
      <c r="DR28" s="160" t="e">
        <f>SUMIFS($DQ$12:$DQ$31,$A$12:$A$31,A28)</f>
        <v>#REF!</v>
      </c>
      <c r="DS28" s="160" t="e">
        <f>SUM(LEN(#REF!)-LEN(SUBSTITUTE(#REF!,"- Documentado","")))/LEN("- Documentado")</f>
        <v>#REF!</v>
      </c>
      <c r="DT28" s="160" t="e">
        <f>SUM(LEN(#REF!)-LEN(SUBSTITUTE(#REF!,"- Documentado","")))/LEN("- Documentado")</f>
        <v>#REF!</v>
      </c>
      <c r="DU28" s="160" t="e">
        <f>SUMIFS($DS$12:$DS$31,$A$12:$A$31,A28)+SUMIFS($DT$12:$DT$31,$A$12:$A$31,A28)</f>
        <v>#REF!</v>
      </c>
      <c r="DV28" s="160" t="e">
        <f>SUM(LEN(#REF!)-LEN(SUBSTITUTE(#REF!,"- Continua","")))/LEN("- Continua")</f>
        <v>#REF!</v>
      </c>
      <c r="DW28" s="160" t="e">
        <f>SUM(LEN(#REF!)-LEN(SUBSTITUTE(#REF!,"- Continua","")))/LEN("- Continua")</f>
        <v>#REF!</v>
      </c>
      <c r="DX28" s="160" t="e">
        <f>SUMIFS($DV$12:$DV$31,$A$12:$A$31,A28)+SUMIFS($DW$12:$DW$31,$A$12:$A$31,A28)</f>
        <v>#REF!</v>
      </c>
      <c r="DY28" s="160" t="e">
        <f>SUM(LEN(#REF!)-LEN(SUBSTITUTE(#REF!,"- Con registro","")))/LEN("- Con registro")</f>
        <v>#REF!</v>
      </c>
      <c r="DZ28" s="160" t="e">
        <f>SUM(LEN(#REF!)-LEN(SUBSTITUTE(#REF!,"- Con registro","")))/LEN("- Con registro")</f>
        <v>#REF!</v>
      </c>
      <c r="EA28" s="160" t="e">
        <f>SUMIFS($DY$12:$DY$31,$A$12:$A$31,A28)+SUMIFS($DZ$12:$DZ$31,$A$12:$A$31,A28)</f>
        <v>#REF!</v>
      </c>
      <c r="EB28" s="165" t="e">
        <f t="shared" ref="EB28:EB31" si="12">CONCATENATE("El proceso estableció ",DR28," controles frente a los riesgos identificados, de los cuales:
")</f>
        <v>#REF!</v>
      </c>
      <c r="EC28" s="165" t="e">
        <f t="shared" ref="EC28:EC31" si="13">CONCATENATE("- ",DL28," son preventivos, ",DN28," detectivos y ",DP28," correctivos.
")</f>
        <v>#REF!</v>
      </c>
      <c r="ED28" s="165" t="e">
        <f t="shared" ref="ED28:ED31" si="14">CONCATENATE("- ",DU28," están documentados, ",DX28," se aplican continuamente de acuerdo con la periodicidad establecida y en ",EA28," se deja registro de la aplicación.")</f>
        <v>#REF!</v>
      </c>
      <c r="EE28" s="200" t="e">
        <f t="shared" ref="EE28:EE31" si="15">CONCATENATE(EB28,EC28,ED28)</f>
        <v>#REF!</v>
      </c>
      <c r="EF28" s="200"/>
      <c r="EG28" s="200"/>
      <c r="EH28" s="200"/>
      <c r="EI28" s="200"/>
      <c r="EJ28" s="200"/>
      <c r="EK28" s="200"/>
      <c r="EL28" s="200"/>
      <c r="EM28" s="200"/>
      <c r="EN28" s="200"/>
      <c r="EP28" s="187" t="str">
        <f t="shared" ref="EP28:EP31" si="16">IF(AQ28&gt;=$EP$1,AQ28,IF(AT28&gt;=$EP$1,AT28,IF(AW28&gt;=$EP$1,AW28,IF(AZ28&gt;=$EP$1,AZ28,IF(BC28&gt;=$EP$1,BC28,IF(BF28&gt;=$EP$1,BF28,IF(BI28&gt;=$EP$1,BI28,IF(BL28&gt;=$EP$1,BL28,IF(BO28&gt;=$EP$1,BO28,IF(BR28&gt;=$EP$1,BR28,IF(BU28&gt;=$EP$1,BU28,IF(BX28&gt;=$EP$1,BX28,""))))))))))))</f>
        <v/>
      </c>
      <c r="EQ28" s="188" t="str">
        <f t="shared" ref="EQ28:EQ31" si="17">IF(EP28="","",$B$6)</f>
        <v/>
      </c>
      <c r="ER28" s="160" t="str">
        <f t="shared" ref="ER28:ER32" si="18">IF(EQ28="","","Riesgos")</f>
        <v/>
      </c>
      <c r="ES28" s="160" t="str">
        <f>IF(ER28="","",I28)</f>
        <v/>
      </c>
      <c r="ET28" s="160" t="str">
        <f>IF(ES28="","",CONCATENATE("Ajuste en ",VLOOKUP(EP28,AQ28:BZ28,(MATCH(EP28,AQ28:BZ28,10)+1))," del Mapa de riesgos de ",A28))</f>
        <v/>
      </c>
      <c r="EU28" s="160" t="str">
        <f>IF(ET28="","",CONCATENATE("Solicitud de cambio realizada y aprobada por la ",L28," a través del Aplicativo DARUMA"))</f>
        <v/>
      </c>
    </row>
    <row r="29" spans="1:151" ht="399.95" customHeight="1" x14ac:dyDescent="0.2">
      <c r="A29" s="192" t="s">
        <v>703</v>
      </c>
      <c r="B29" s="192" t="s">
        <v>704</v>
      </c>
      <c r="C29" s="173" t="s">
        <v>705</v>
      </c>
      <c r="D29" s="192" t="s">
        <v>706</v>
      </c>
      <c r="E29" s="193" t="s">
        <v>38</v>
      </c>
      <c r="F29" s="173" t="s">
        <v>713</v>
      </c>
      <c r="G29" s="193">
        <v>180</v>
      </c>
      <c r="H29" s="193" t="s">
        <v>847</v>
      </c>
      <c r="I29" s="168" t="s">
        <v>469</v>
      </c>
      <c r="J29" s="192" t="s">
        <v>63</v>
      </c>
      <c r="K29" s="193" t="s">
        <v>324</v>
      </c>
      <c r="L29" s="173" t="s">
        <v>248</v>
      </c>
      <c r="M29" s="179" t="s">
        <v>452</v>
      </c>
      <c r="N29" s="173" t="s">
        <v>454</v>
      </c>
      <c r="O29" s="173" t="s">
        <v>470</v>
      </c>
      <c r="P29" s="173" t="s">
        <v>450</v>
      </c>
      <c r="Q29" s="173" t="s">
        <v>325</v>
      </c>
      <c r="R29" s="173" t="s">
        <v>420</v>
      </c>
      <c r="S29" s="173" t="s">
        <v>750</v>
      </c>
      <c r="T29" s="173" t="s">
        <v>346</v>
      </c>
      <c r="U29" s="194" t="s">
        <v>311</v>
      </c>
      <c r="V29" s="195">
        <v>0.2</v>
      </c>
      <c r="W29" s="194" t="s">
        <v>101</v>
      </c>
      <c r="X29" s="195">
        <v>0.6</v>
      </c>
      <c r="Y29" s="67" t="s">
        <v>84</v>
      </c>
      <c r="Z29" s="173" t="s">
        <v>471</v>
      </c>
      <c r="AA29" s="194" t="s">
        <v>311</v>
      </c>
      <c r="AB29" s="197">
        <v>8.3999999999999991E-2</v>
      </c>
      <c r="AC29" s="194" t="s">
        <v>101</v>
      </c>
      <c r="AD29" s="197">
        <v>0.6</v>
      </c>
      <c r="AE29" s="67" t="s">
        <v>84</v>
      </c>
      <c r="AF29" s="173" t="s">
        <v>472</v>
      </c>
      <c r="AG29" s="192" t="s">
        <v>349</v>
      </c>
      <c r="AH29" s="196" t="s">
        <v>974</v>
      </c>
      <c r="AI29" s="196" t="s">
        <v>975</v>
      </c>
      <c r="AJ29" s="196" t="s">
        <v>976</v>
      </c>
      <c r="AK29" s="196" t="s">
        <v>977</v>
      </c>
      <c r="AL29" s="196" t="s">
        <v>941</v>
      </c>
      <c r="AM29" s="196" t="s">
        <v>978</v>
      </c>
      <c r="AN29" s="173" t="s">
        <v>714</v>
      </c>
      <c r="AO29" s="173" t="s">
        <v>715</v>
      </c>
      <c r="AP29" s="173" t="s">
        <v>716</v>
      </c>
      <c r="AQ29" s="174">
        <v>43496</v>
      </c>
      <c r="AR29" s="175" t="s">
        <v>326</v>
      </c>
      <c r="AS29" s="176" t="s">
        <v>451</v>
      </c>
      <c r="AT29" s="177">
        <v>43593</v>
      </c>
      <c r="AU29" s="178" t="s">
        <v>326</v>
      </c>
      <c r="AV29" s="179" t="s">
        <v>473</v>
      </c>
      <c r="AW29" s="177">
        <v>43759</v>
      </c>
      <c r="AX29" s="175" t="s">
        <v>354</v>
      </c>
      <c r="AY29" s="176" t="s">
        <v>474</v>
      </c>
      <c r="AZ29" s="177">
        <v>43909</v>
      </c>
      <c r="BA29" s="178" t="s">
        <v>475</v>
      </c>
      <c r="BB29" s="179" t="s">
        <v>476</v>
      </c>
      <c r="BC29" s="177">
        <v>44074</v>
      </c>
      <c r="BD29" s="175" t="s">
        <v>337</v>
      </c>
      <c r="BE29" s="176" t="s">
        <v>477</v>
      </c>
      <c r="BF29" s="177">
        <v>44168</v>
      </c>
      <c r="BG29" s="178" t="s">
        <v>354</v>
      </c>
      <c r="BH29" s="179" t="s">
        <v>478</v>
      </c>
      <c r="BI29" s="177">
        <v>44249</v>
      </c>
      <c r="BJ29" s="175" t="s">
        <v>356</v>
      </c>
      <c r="BK29" s="176" t="s">
        <v>455</v>
      </c>
      <c r="BL29" s="177">
        <v>44540</v>
      </c>
      <c r="BM29" s="178" t="s">
        <v>326</v>
      </c>
      <c r="BN29" s="179" t="s">
        <v>479</v>
      </c>
      <c r="BO29" s="177">
        <v>44897</v>
      </c>
      <c r="BP29" s="175" t="s">
        <v>355</v>
      </c>
      <c r="BQ29" s="176" t="s">
        <v>717</v>
      </c>
      <c r="BR29" s="177">
        <v>45037</v>
      </c>
      <c r="BS29" s="175" t="s">
        <v>885</v>
      </c>
      <c r="BT29" s="176" t="s">
        <v>886</v>
      </c>
      <c r="BU29" s="177" t="s">
        <v>340</v>
      </c>
      <c r="BV29" s="175" t="s">
        <v>341</v>
      </c>
      <c r="BW29" s="176" t="s">
        <v>340</v>
      </c>
      <c r="BX29" s="177" t="s">
        <v>340</v>
      </c>
      <c r="BY29" s="178" t="s">
        <v>341</v>
      </c>
      <c r="BZ29" s="180" t="s">
        <v>340</v>
      </c>
      <c r="CA29" s="147">
        <f>COUNTBLANK(A29:BZ29)</f>
        <v>4</v>
      </c>
      <c r="CB29" s="51" t="s">
        <v>811</v>
      </c>
      <c r="CC29" s="51" t="s">
        <v>812</v>
      </c>
      <c r="CD29" s="51" t="s">
        <v>769</v>
      </c>
      <c r="CE29" s="51" t="s">
        <v>778</v>
      </c>
      <c r="CF29" s="51" t="s">
        <v>757</v>
      </c>
      <c r="CG29" s="51" t="s">
        <v>757</v>
      </c>
      <c r="CH29" s="51" t="s">
        <v>774</v>
      </c>
      <c r="CI29" s="51" t="s">
        <v>757</v>
      </c>
      <c r="CJ29" s="51" t="s">
        <v>778</v>
      </c>
      <c r="CK29" s="51"/>
      <c r="CL29" s="51" t="s">
        <v>778</v>
      </c>
      <c r="CM29" s="51" t="s">
        <v>785</v>
      </c>
      <c r="CN29" s="51" t="s">
        <v>778</v>
      </c>
      <c r="CO29" s="51" t="s">
        <v>778</v>
      </c>
      <c r="CP29" s="51" t="s">
        <v>778</v>
      </c>
      <c r="CQ29" s="51" t="s">
        <v>778</v>
      </c>
      <c r="CR29" s="51" t="s">
        <v>805</v>
      </c>
      <c r="CS29" s="51" t="s">
        <v>778</v>
      </c>
      <c r="CT29" s="51" t="s">
        <v>778</v>
      </c>
      <c r="CU29" s="51" t="s">
        <v>778</v>
      </c>
      <c r="CV29" s="51" t="s">
        <v>778</v>
      </c>
      <c r="CW29" s="51" t="s">
        <v>778</v>
      </c>
      <c r="CX29" s="51" t="s">
        <v>778</v>
      </c>
      <c r="CZ29" s="166" t="str">
        <f>J29</f>
        <v>Corrupción</v>
      </c>
      <c r="DA29" s="204" t="str">
        <f>I29</f>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v>
      </c>
      <c r="DB29" s="204"/>
      <c r="DC29" s="204"/>
      <c r="DD29" s="204"/>
      <c r="DE29" s="204"/>
      <c r="DF29" s="204"/>
      <c r="DG29" s="204"/>
      <c r="DH29" s="166" t="str">
        <f>Y29</f>
        <v>Moderado</v>
      </c>
      <c r="DI29" s="166" t="str">
        <f t="shared" si="10"/>
        <v>Moderado</v>
      </c>
      <c r="DK29" s="160" t="e">
        <f>SUM(LEN(#REF!)-LEN(SUBSTITUTE(#REF!,"- Preventivo","")))/LEN("- Preventivo")</f>
        <v>#REF!</v>
      </c>
      <c r="DL29" s="160" t="e">
        <f>SUMIFS($DK$12:$DK$31,$A$12:$A$31,A29)</f>
        <v>#REF!</v>
      </c>
      <c r="DM29" s="160" t="e">
        <f>SUM(LEN(#REF!)-LEN(SUBSTITUTE(#REF!,"- Detectivo","")))/LEN("- Detectivo")</f>
        <v>#REF!</v>
      </c>
      <c r="DN29" s="160" t="e">
        <f>SUMIFS($DM$12:$DM$31,$A$12:$A$31,A29)</f>
        <v>#REF!</v>
      </c>
      <c r="DO29" s="160" t="e">
        <f>SUM(LEN(#REF!)-LEN(SUBSTITUTE(#REF!,"- Correctivo","")))/LEN("- Correctivo")</f>
        <v>#REF!</v>
      </c>
      <c r="DP29" s="160" t="e">
        <f>SUMIFS($DO$12:$DO$31,$A$12:$A$31,A29)</f>
        <v>#REF!</v>
      </c>
      <c r="DQ29" s="160" t="e">
        <f t="shared" si="11"/>
        <v>#REF!</v>
      </c>
      <c r="DR29" s="160" t="e">
        <f>SUMIFS($DQ$12:$DQ$31,$A$12:$A$31,A29)</f>
        <v>#REF!</v>
      </c>
      <c r="DS29" s="160" t="e">
        <f>SUM(LEN(#REF!)-LEN(SUBSTITUTE(#REF!,"- Documentado","")))/LEN("- Documentado")</f>
        <v>#REF!</v>
      </c>
      <c r="DT29" s="160" t="e">
        <f>SUM(LEN(#REF!)-LEN(SUBSTITUTE(#REF!,"- Documentado","")))/LEN("- Documentado")</f>
        <v>#REF!</v>
      </c>
      <c r="DU29" s="160" t="e">
        <f>SUMIFS($DS$12:$DS$31,$A$12:$A$31,A29)+SUMIFS($DT$12:$DT$31,$A$12:$A$31,A29)</f>
        <v>#REF!</v>
      </c>
      <c r="DV29" s="160" t="e">
        <f>SUM(LEN(#REF!)-LEN(SUBSTITUTE(#REF!,"- Continua","")))/LEN("- Continua")</f>
        <v>#REF!</v>
      </c>
      <c r="DW29" s="160" t="e">
        <f>SUM(LEN(#REF!)-LEN(SUBSTITUTE(#REF!,"- Continua","")))/LEN("- Continua")</f>
        <v>#REF!</v>
      </c>
      <c r="DX29" s="160" t="e">
        <f>SUMIFS($DV$12:$DV$31,$A$12:$A$31,A29)+SUMIFS($DW$12:$DW$31,$A$12:$A$31,A29)</f>
        <v>#REF!</v>
      </c>
      <c r="DY29" s="160" t="e">
        <f>SUM(LEN(#REF!)-LEN(SUBSTITUTE(#REF!,"- Con registro","")))/LEN("- Con registro")</f>
        <v>#REF!</v>
      </c>
      <c r="DZ29" s="160" t="e">
        <f>SUM(LEN(#REF!)-LEN(SUBSTITUTE(#REF!,"- Con registro","")))/LEN("- Con registro")</f>
        <v>#REF!</v>
      </c>
      <c r="EA29" s="160" t="e">
        <f>SUMIFS($DY$12:$DY$31,$A$12:$A$31,A29)+SUMIFS($DZ$12:$DZ$31,$A$12:$A$31,A29)</f>
        <v>#REF!</v>
      </c>
      <c r="EB29" s="165" t="e">
        <f t="shared" si="12"/>
        <v>#REF!</v>
      </c>
      <c r="EC29" s="165" t="e">
        <f t="shared" si="13"/>
        <v>#REF!</v>
      </c>
      <c r="ED29" s="165" t="e">
        <f t="shared" si="14"/>
        <v>#REF!</v>
      </c>
      <c r="EE29" s="200" t="e">
        <f t="shared" si="15"/>
        <v>#REF!</v>
      </c>
      <c r="EF29" s="200"/>
      <c r="EG29" s="200"/>
      <c r="EH29" s="200"/>
      <c r="EI29" s="200"/>
      <c r="EJ29" s="200"/>
      <c r="EK29" s="200"/>
      <c r="EL29" s="200"/>
      <c r="EM29" s="200"/>
      <c r="EN29" s="200"/>
      <c r="EP29" s="187">
        <f t="shared" si="16"/>
        <v>45037</v>
      </c>
      <c r="EQ29" s="188">
        <f t="shared" si="17"/>
        <v>45107</v>
      </c>
      <c r="ER29" s="160" t="str">
        <f t="shared" si="18"/>
        <v>Riesgos</v>
      </c>
      <c r="ES29" s="160" t="str">
        <f>IF(ER29="","",I29)</f>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v>
      </c>
      <c r="ET29" s="160" t="str">
        <f>IF(ES29="","",CONCATENATE("Ajuste en ",VLOOKUP(EP29,AQ29:BZ29,(MATCH(EP29,AQ29:BZ29,10)+1))," del Mapa de riesgos de ",A29))</f>
        <v>Ajuste en 
Establecimiento de controles
 del Mapa de riesgos de Gobierno Abierto y Relacionamiento con la Ciudadanía</v>
      </c>
      <c r="EU29" s="160" t="str">
        <f>IF(ET29="","",CONCATENATE("Solicitud de cambio realizada y aprobada por la ",L29," a través del Aplicativo DARUMA"))</f>
        <v>Solicitud de cambio realizada y aprobada por la Subsecretaría de Servicio a la Ciudadanía a través del Aplicativo DARUMA</v>
      </c>
    </row>
    <row r="30" spans="1:151" ht="399.95" customHeight="1" x14ac:dyDescent="0.2">
      <c r="A30" s="192" t="s">
        <v>703</v>
      </c>
      <c r="B30" s="192" t="s">
        <v>704</v>
      </c>
      <c r="C30" s="173" t="s">
        <v>705</v>
      </c>
      <c r="D30" s="192" t="s">
        <v>706</v>
      </c>
      <c r="E30" s="193" t="s">
        <v>38</v>
      </c>
      <c r="F30" s="173" t="s">
        <v>719</v>
      </c>
      <c r="G30" s="193">
        <v>181</v>
      </c>
      <c r="H30" s="193" t="s">
        <v>848</v>
      </c>
      <c r="I30" s="168" t="s">
        <v>342</v>
      </c>
      <c r="J30" s="192" t="s">
        <v>63</v>
      </c>
      <c r="K30" s="193" t="s">
        <v>343</v>
      </c>
      <c r="L30" s="173" t="s">
        <v>754</v>
      </c>
      <c r="M30" s="179" t="s">
        <v>452</v>
      </c>
      <c r="N30" s="173" t="s">
        <v>454</v>
      </c>
      <c r="O30" s="173" t="s">
        <v>720</v>
      </c>
      <c r="P30" s="173" t="s">
        <v>450</v>
      </c>
      <c r="Q30" s="173" t="s">
        <v>325</v>
      </c>
      <c r="R30" s="173" t="s">
        <v>345</v>
      </c>
      <c r="S30" s="173" t="s">
        <v>750</v>
      </c>
      <c r="T30" s="173" t="s">
        <v>346</v>
      </c>
      <c r="U30" s="194" t="s">
        <v>311</v>
      </c>
      <c r="V30" s="195">
        <v>0.2</v>
      </c>
      <c r="W30" s="194" t="s">
        <v>51</v>
      </c>
      <c r="X30" s="195">
        <v>1</v>
      </c>
      <c r="Y30" s="67" t="s">
        <v>271</v>
      </c>
      <c r="Z30" s="173" t="s">
        <v>347</v>
      </c>
      <c r="AA30" s="194" t="s">
        <v>311</v>
      </c>
      <c r="AB30" s="197">
        <v>5.04E-2</v>
      </c>
      <c r="AC30" s="194" t="s">
        <v>51</v>
      </c>
      <c r="AD30" s="197">
        <v>1</v>
      </c>
      <c r="AE30" s="67" t="s">
        <v>271</v>
      </c>
      <c r="AF30" s="173" t="s">
        <v>348</v>
      </c>
      <c r="AG30" s="192" t="s">
        <v>349</v>
      </c>
      <c r="AH30" s="196" t="s">
        <v>1015</v>
      </c>
      <c r="AI30" s="196" t="s">
        <v>979</v>
      </c>
      <c r="AJ30" s="196" t="s">
        <v>980</v>
      </c>
      <c r="AK30" s="196" t="s">
        <v>981</v>
      </c>
      <c r="AL30" s="196" t="s">
        <v>982</v>
      </c>
      <c r="AM30" s="196" t="s">
        <v>931</v>
      </c>
      <c r="AN30" s="173" t="s">
        <v>721</v>
      </c>
      <c r="AO30" s="173" t="s">
        <v>722</v>
      </c>
      <c r="AP30" s="173" t="s">
        <v>723</v>
      </c>
      <c r="AQ30" s="174">
        <v>43350</v>
      </c>
      <c r="AR30" s="175" t="s">
        <v>326</v>
      </c>
      <c r="AS30" s="176" t="s">
        <v>327</v>
      </c>
      <c r="AT30" s="177">
        <v>43593</v>
      </c>
      <c r="AU30" s="178" t="s">
        <v>328</v>
      </c>
      <c r="AV30" s="179" t="s">
        <v>329</v>
      </c>
      <c r="AW30" s="177">
        <v>43755</v>
      </c>
      <c r="AX30" s="175" t="s">
        <v>330</v>
      </c>
      <c r="AY30" s="176" t="s">
        <v>331</v>
      </c>
      <c r="AZ30" s="177">
        <v>43896</v>
      </c>
      <c r="BA30" s="178" t="s">
        <v>332</v>
      </c>
      <c r="BB30" s="179" t="s">
        <v>333</v>
      </c>
      <c r="BC30" s="177">
        <v>44056</v>
      </c>
      <c r="BD30" s="175" t="s">
        <v>334</v>
      </c>
      <c r="BE30" s="176" t="s">
        <v>335</v>
      </c>
      <c r="BF30" s="177">
        <v>44168</v>
      </c>
      <c r="BG30" s="178" t="s">
        <v>330</v>
      </c>
      <c r="BH30" s="179" t="s">
        <v>336</v>
      </c>
      <c r="BI30" s="177">
        <v>44249</v>
      </c>
      <c r="BJ30" s="175" t="s">
        <v>337</v>
      </c>
      <c r="BK30" s="176" t="s">
        <v>718</v>
      </c>
      <c r="BL30" s="177">
        <v>44335</v>
      </c>
      <c r="BM30" s="178" t="s">
        <v>334</v>
      </c>
      <c r="BN30" s="179" t="s">
        <v>338</v>
      </c>
      <c r="BO30" s="177">
        <v>44530</v>
      </c>
      <c r="BP30" s="175" t="s">
        <v>326</v>
      </c>
      <c r="BQ30" s="176" t="s">
        <v>339</v>
      </c>
      <c r="BR30" s="177">
        <v>44690</v>
      </c>
      <c r="BS30" s="178" t="s">
        <v>334</v>
      </c>
      <c r="BT30" s="179" t="s">
        <v>610</v>
      </c>
      <c r="BU30" s="177">
        <v>44897</v>
      </c>
      <c r="BV30" s="175" t="s">
        <v>355</v>
      </c>
      <c r="BW30" s="176" t="s">
        <v>724</v>
      </c>
      <c r="BX30" s="177" t="s">
        <v>340</v>
      </c>
      <c r="BY30" s="178" t="s">
        <v>341</v>
      </c>
      <c r="BZ30" s="180" t="s">
        <v>340</v>
      </c>
      <c r="CA30" s="147">
        <f>COUNTBLANK(A30:BZ30)</f>
        <v>2</v>
      </c>
      <c r="CB30" s="51" t="s">
        <v>829</v>
      </c>
      <c r="CC30" s="51" t="s">
        <v>813</v>
      </c>
      <c r="CD30" s="51" t="s">
        <v>769</v>
      </c>
      <c r="CE30" s="51" t="s">
        <v>760</v>
      </c>
      <c r="CF30" s="51" t="s">
        <v>757</v>
      </c>
      <c r="CG30" s="51" t="s">
        <v>757</v>
      </c>
      <c r="CH30" s="51" t="s">
        <v>774</v>
      </c>
      <c r="CI30" s="51" t="s">
        <v>757</v>
      </c>
      <c r="CJ30" s="51" t="s">
        <v>778</v>
      </c>
      <c r="CK30" s="51"/>
      <c r="CL30" s="51" t="s">
        <v>778</v>
      </c>
      <c r="CM30" s="51" t="s">
        <v>785</v>
      </c>
      <c r="CN30" s="51" t="s">
        <v>778</v>
      </c>
      <c r="CO30" s="51" t="s">
        <v>778</v>
      </c>
      <c r="CP30" s="51" t="s">
        <v>778</v>
      </c>
      <c r="CQ30" s="51" t="s">
        <v>778</v>
      </c>
      <c r="CR30" s="51" t="s">
        <v>805</v>
      </c>
      <c r="CS30" s="51" t="s">
        <v>778</v>
      </c>
      <c r="CT30" s="51" t="s">
        <v>778</v>
      </c>
      <c r="CU30" s="51" t="s">
        <v>778</v>
      </c>
      <c r="CV30" s="51" t="s">
        <v>778</v>
      </c>
      <c r="CW30" s="51" t="s">
        <v>778</v>
      </c>
      <c r="CX30" s="51" t="s">
        <v>778</v>
      </c>
      <c r="CZ30" s="166" t="str">
        <f>J30</f>
        <v>Corrupción</v>
      </c>
      <c r="DA30" s="204" t="str">
        <f>I30</f>
        <v>Posibilidad de afectación económica (o presupuestal) por sanción de un ente de control o ente regulador, debido a decisiones ajustadas a intereses propios o de terceros en la ejecución de Proyectos en materia TIC y Transformación digital, para obtener dádivas o beneficios</v>
      </c>
      <c r="DB30" s="204"/>
      <c r="DC30" s="204"/>
      <c r="DD30" s="204"/>
      <c r="DE30" s="204"/>
      <c r="DF30" s="204"/>
      <c r="DG30" s="204"/>
      <c r="DH30" s="166" t="str">
        <f>Y30</f>
        <v>Extremo</v>
      </c>
      <c r="DI30" s="166" t="str">
        <f t="shared" si="10"/>
        <v>Extremo</v>
      </c>
      <c r="DK30" s="160" t="e">
        <f>SUM(LEN(#REF!)-LEN(SUBSTITUTE(#REF!,"- Preventivo","")))/LEN("- Preventivo")</f>
        <v>#REF!</v>
      </c>
      <c r="DL30" s="160" t="e">
        <f>SUMIFS($DK$12:$DK$31,$A$12:$A$31,A30)</f>
        <v>#REF!</v>
      </c>
      <c r="DM30" s="160" t="e">
        <f>SUM(LEN(#REF!)-LEN(SUBSTITUTE(#REF!,"- Detectivo","")))/LEN("- Detectivo")</f>
        <v>#REF!</v>
      </c>
      <c r="DN30" s="160" t="e">
        <f>SUMIFS($DM$12:$DM$31,$A$12:$A$31,A30)</f>
        <v>#REF!</v>
      </c>
      <c r="DO30" s="160" t="e">
        <f>SUM(LEN(#REF!)-LEN(SUBSTITUTE(#REF!,"- Correctivo","")))/LEN("- Correctivo")</f>
        <v>#REF!</v>
      </c>
      <c r="DP30" s="160" t="e">
        <f>SUMIFS($DO$12:$DO$31,$A$12:$A$31,A30)</f>
        <v>#REF!</v>
      </c>
      <c r="DQ30" s="160" t="e">
        <f t="shared" si="11"/>
        <v>#REF!</v>
      </c>
      <c r="DR30" s="160" t="e">
        <f>SUMIFS($DQ$12:$DQ$31,$A$12:$A$31,A30)</f>
        <v>#REF!</v>
      </c>
      <c r="DS30" s="160" t="e">
        <f>SUM(LEN(#REF!)-LEN(SUBSTITUTE(#REF!,"- Documentado","")))/LEN("- Documentado")</f>
        <v>#REF!</v>
      </c>
      <c r="DT30" s="160" t="e">
        <f>SUM(LEN(#REF!)-LEN(SUBSTITUTE(#REF!,"- Documentado","")))/LEN("- Documentado")</f>
        <v>#REF!</v>
      </c>
      <c r="DU30" s="160" t="e">
        <f>SUMIFS($DS$12:$DS$31,$A$12:$A$31,A30)+SUMIFS($DT$12:$DT$31,$A$12:$A$31,A30)</f>
        <v>#REF!</v>
      </c>
      <c r="DV30" s="160" t="e">
        <f>SUM(LEN(#REF!)-LEN(SUBSTITUTE(#REF!,"- Continua","")))/LEN("- Continua")</f>
        <v>#REF!</v>
      </c>
      <c r="DW30" s="160" t="e">
        <f>SUM(LEN(#REF!)-LEN(SUBSTITUTE(#REF!,"- Continua","")))/LEN("- Continua")</f>
        <v>#REF!</v>
      </c>
      <c r="DX30" s="160" t="e">
        <f>SUMIFS($DV$12:$DV$31,$A$12:$A$31,A30)+SUMIFS($DW$12:$DW$31,$A$12:$A$31,A30)</f>
        <v>#REF!</v>
      </c>
      <c r="DY30" s="160" t="e">
        <f>SUM(LEN(#REF!)-LEN(SUBSTITUTE(#REF!,"- Con registro","")))/LEN("- Con registro")</f>
        <v>#REF!</v>
      </c>
      <c r="DZ30" s="160" t="e">
        <f>SUM(LEN(#REF!)-LEN(SUBSTITUTE(#REF!,"- Con registro","")))/LEN("- Con registro")</f>
        <v>#REF!</v>
      </c>
      <c r="EA30" s="160" t="e">
        <f>SUMIFS($DY$12:$DY$31,$A$12:$A$31,A30)+SUMIFS($DZ$12:$DZ$31,$A$12:$A$31,A30)</f>
        <v>#REF!</v>
      </c>
      <c r="EB30" s="165" t="e">
        <f t="shared" si="12"/>
        <v>#REF!</v>
      </c>
      <c r="EC30" s="165" t="e">
        <f t="shared" si="13"/>
        <v>#REF!</v>
      </c>
      <c r="ED30" s="165" t="e">
        <f t="shared" si="14"/>
        <v>#REF!</v>
      </c>
      <c r="EE30" s="200" t="e">
        <f t="shared" si="15"/>
        <v>#REF!</v>
      </c>
      <c r="EF30" s="200"/>
      <c r="EG30" s="200"/>
      <c r="EH30" s="200"/>
      <c r="EI30" s="200"/>
      <c r="EJ30" s="200"/>
      <c r="EK30" s="200"/>
      <c r="EL30" s="200"/>
      <c r="EM30" s="200"/>
      <c r="EN30" s="200"/>
      <c r="EP30" s="187" t="str">
        <f t="shared" si="16"/>
        <v/>
      </c>
      <c r="EQ30" s="188" t="str">
        <f t="shared" si="17"/>
        <v/>
      </c>
      <c r="ER30" s="160" t="str">
        <f t="shared" si="18"/>
        <v/>
      </c>
      <c r="ES30" s="160" t="str">
        <f>IF(ER30="","",I30)</f>
        <v/>
      </c>
      <c r="ET30" s="160" t="str">
        <f>IF(ES30="","",CONCATENATE("Ajuste en ",VLOOKUP(EP30,AQ30:BZ30,(MATCH(EP30,AQ30:BZ30,10)+1))," del Mapa de riesgos de ",A30))</f>
        <v/>
      </c>
      <c r="EU30" s="160" t="str">
        <f>IF(ET30="","",CONCATENATE("Solicitud de cambio realizada y aprobada por la ",L30," a través del Aplicativo DARUMA"))</f>
        <v/>
      </c>
    </row>
    <row r="31" spans="1:151" ht="399.95" customHeight="1" x14ac:dyDescent="0.2">
      <c r="A31" s="192" t="s">
        <v>725</v>
      </c>
      <c r="B31" s="192" t="s">
        <v>726</v>
      </c>
      <c r="C31" s="173" t="s">
        <v>727</v>
      </c>
      <c r="D31" s="192" t="s">
        <v>728</v>
      </c>
      <c r="E31" s="193" t="s">
        <v>38</v>
      </c>
      <c r="F31" s="173" t="s">
        <v>729</v>
      </c>
      <c r="G31" s="193">
        <v>197</v>
      </c>
      <c r="H31" s="193" t="s">
        <v>849</v>
      </c>
      <c r="I31" s="168" t="s">
        <v>591</v>
      </c>
      <c r="J31" s="192" t="s">
        <v>63</v>
      </c>
      <c r="K31" s="193" t="s">
        <v>343</v>
      </c>
      <c r="L31" s="173" t="s">
        <v>753</v>
      </c>
      <c r="M31" s="179" t="s">
        <v>592</v>
      </c>
      <c r="N31" s="173" t="s">
        <v>593</v>
      </c>
      <c r="O31" s="173" t="s">
        <v>594</v>
      </c>
      <c r="P31" s="173" t="s">
        <v>588</v>
      </c>
      <c r="Q31" s="173" t="s">
        <v>325</v>
      </c>
      <c r="R31" s="173" t="s">
        <v>345</v>
      </c>
      <c r="S31" s="173" t="s">
        <v>751</v>
      </c>
      <c r="T31" s="173" t="s">
        <v>589</v>
      </c>
      <c r="U31" s="194" t="s">
        <v>311</v>
      </c>
      <c r="V31" s="195">
        <v>0.2</v>
      </c>
      <c r="W31" s="194" t="s">
        <v>77</v>
      </c>
      <c r="X31" s="195">
        <v>0.8</v>
      </c>
      <c r="Y31" s="67" t="s">
        <v>270</v>
      </c>
      <c r="Z31" s="173" t="s">
        <v>389</v>
      </c>
      <c r="AA31" s="194" t="s">
        <v>311</v>
      </c>
      <c r="AB31" s="197">
        <v>2.4695999999999999E-2</v>
      </c>
      <c r="AC31" s="194" t="s">
        <v>77</v>
      </c>
      <c r="AD31" s="197">
        <v>0.8</v>
      </c>
      <c r="AE31" s="67" t="s">
        <v>270</v>
      </c>
      <c r="AF31" s="173" t="s">
        <v>390</v>
      </c>
      <c r="AG31" s="192" t="s">
        <v>349</v>
      </c>
      <c r="AH31" s="196" t="s">
        <v>1016</v>
      </c>
      <c r="AI31" s="196" t="s">
        <v>983</v>
      </c>
      <c r="AJ31" s="196" t="s">
        <v>984</v>
      </c>
      <c r="AK31" s="196" t="s">
        <v>985</v>
      </c>
      <c r="AL31" s="196" t="s">
        <v>928</v>
      </c>
      <c r="AM31" s="196" t="s">
        <v>986</v>
      </c>
      <c r="AN31" s="173" t="s">
        <v>730</v>
      </c>
      <c r="AO31" s="173" t="s">
        <v>731</v>
      </c>
      <c r="AP31" s="173" t="s">
        <v>732</v>
      </c>
      <c r="AQ31" s="174">
        <v>43496</v>
      </c>
      <c r="AR31" s="175" t="s">
        <v>326</v>
      </c>
      <c r="AS31" s="176" t="s">
        <v>505</v>
      </c>
      <c r="AT31" s="177">
        <v>43599</v>
      </c>
      <c r="AU31" s="178" t="s">
        <v>326</v>
      </c>
      <c r="AV31" s="179" t="s">
        <v>595</v>
      </c>
      <c r="AW31" s="177">
        <v>43759</v>
      </c>
      <c r="AX31" s="175" t="s">
        <v>403</v>
      </c>
      <c r="AY31" s="176" t="s">
        <v>596</v>
      </c>
      <c r="AZ31" s="177">
        <v>43896</v>
      </c>
      <c r="BA31" s="178" t="s">
        <v>402</v>
      </c>
      <c r="BB31" s="179" t="s">
        <v>597</v>
      </c>
      <c r="BC31" s="177">
        <v>44075</v>
      </c>
      <c r="BD31" s="175" t="s">
        <v>334</v>
      </c>
      <c r="BE31" s="176" t="s">
        <v>590</v>
      </c>
      <c r="BF31" s="177">
        <v>44168</v>
      </c>
      <c r="BG31" s="178" t="s">
        <v>369</v>
      </c>
      <c r="BH31" s="179" t="s">
        <v>517</v>
      </c>
      <c r="BI31" s="177">
        <v>44246</v>
      </c>
      <c r="BJ31" s="175" t="s">
        <v>562</v>
      </c>
      <c r="BK31" s="176" t="s">
        <v>598</v>
      </c>
      <c r="BL31" s="177">
        <v>44545</v>
      </c>
      <c r="BM31" s="178" t="s">
        <v>326</v>
      </c>
      <c r="BN31" s="179" t="s">
        <v>599</v>
      </c>
      <c r="BO31" s="177">
        <v>44904</v>
      </c>
      <c r="BP31" s="175" t="s">
        <v>355</v>
      </c>
      <c r="BQ31" s="176" t="s">
        <v>733</v>
      </c>
      <c r="BR31" s="177" t="s">
        <v>340</v>
      </c>
      <c r="BS31" s="178" t="s">
        <v>341</v>
      </c>
      <c r="BT31" s="179" t="s">
        <v>340</v>
      </c>
      <c r="BU31" s="177" t="s">
        <v>340</v>
      </c>
      <c r="BV31" s="175" t="s">
        <v>341</v>
      </c>
      <c r="BW31" s="176" t="s">
        <v>340</v>
      </c>
      <c r="BX31" s="177" t="s">
        <v>340</v>
      </c>
      <c r="BY31" s="178" t="s">
        <v>341</v>
      </c>
      <c r="BZ31" s="180" t="s">
        <v>340</v>
      </c>
      <c r="CA31" s="147">
        <f>COUNTBLANK(A31:BZ31)</f>
        <v>6</v>
      </c>
      <c r="CB31" s="51" t="s">
        <v>823</v>
      </c>
      <c r="CC31" s="51" t="s">
        <v>824</v>
      </c>
      <c r="CD31" s="51" t="s">
        <v>770</v>
      </c>
      <c r="CE31" s="51" t="s">
        <v>760</v>
      </c>
      <c r="CF31" s="51" t="s">
        <v>757</v>
      </c>
      <c r="CG31" s="51" t="s">
        <v>757</v>
      </c>
      <c r="CH31" s="51" t="s">
        <v>774</v>
      </c>
      <c r="CI31" s="51" t="s">
        <v>757</v>
      </c>
      <c r="CJ31" s="51" t="s">
        <v>778</v>
      </c>
      <c r="CK31" s="51"/>
      <c r="CL31" s="51" t="s">
        <v>778</v>
      </c>
      <c r="CM31" s="51" t="s">
        <v>785</v>
      </c>
      <c r="CN31" s="51" t="s">
        <v>778</v>
      </c>
      <c r="CO31" s="51" t="s">
        <v>778</v>
      </c>
      <c r="CP31" s="51" t="s">
        <v>778</v>
      </c>
      <c r="CQ31" s="51" t="s">
        <v>778</v>
      </c>
      <c r="CR31" s="51" t="s">
        <v>806</v>
      </c>
      <c r="CS31" s="51" t="s">
        <v>778</v>
      </c>
      <c r="CT31" s="51" t="s">
        <v>778</v>
      </c>
      <c r="CU31" s="51" t="s">
        <v>778</v>
      </c>
      <c r="CV31" s="51" t="s">
        <v>778</v>
      </c>
      <c r="CW31" s="51" t="s">
        <v>778</v>
      </c>
      <c r="CX31" s="51" t="s">
        <v>778</v>
      </c>
      <c r="CZ31" s="166" t="str">
        <f>J31</f>
        <v>Corrupción</v>
      </c>
      <c r="DA31" s="204" t="str">
        <f>I31</f>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v>
      </c>
      <c r="DB31" s="204"/>
      <c r="DC31" s="204"/>
      <c r="DD31" s="204"/>
      <c r="DE31" s="204"/>
      <c r="DF31" s="204"/>
      <c r="DG31" s="204"/>
      <c r="DH31" s="166" t="str">
        <f>Y31</f>
        <v>Alto</v>
      </c>
      <c r="DI31" s="166" t="str">
        <f t="shared" si="10"/>
        <v>Alto</v>
      </c>
      <c r="DK31" s="160" t="e">
        <f>SUM(LEN(#REF!)-LEN(SUBSTITUTE(#REF!,"- Preventivo","")))/LEN("- Preventivo")</f>
        <v>#REF!</v>
      </c>
      <c r="DL31" s="160" t="e">
        <f>SUMIFS($DK$12:$DK$31,$A$12:$A$31,A31)</f>
        <v>#REF!</v>
      </c>
      <c r="DM31" s="160" t="e">
        <f>SUM(LEN(#REF!)-LEN(SUBSTITUTE(#REF!,"- Detectivo","")))/LEN("- Detectivo")</f>
        <v>#REF!</v>
      </c>
      <c r="DN31" s="160" t="e">
        <f>SUMIFS($DM$12:$DM$31,$A$12:$A$31,A31)</f>
        <v>#REF!</v>
      </c>
      <c r="DO31" s="160" t="e">
        <f>SUM(LEN(#REF!)-LEN(SUBSTITUTE(#REF!,"- Correctivo","")))/LEN("- Correctivo")</f>
        <v>#REF!</v>
      </c>
      <c r="DP31" s="160" t="e">
        <f>SUMIFS($DO$12:$DO$31,$A$12:$A$31,A31)</f>
        <v>#REF!</v>
      </c>
      <c r="DQ31" s="160" t="e">
        <f t="shared" si="11"/>
        <v>#REF!</v>
      </c>
      <c r="DR31" s="160" t="e">
        <f>SUMIFS($DQ$12:$DQ$31,$A$12:$A$31,A31)</f>
        <v>#REF!</v>
      </c>
      <c r="DS31" s="160" t="e">
        <f>SUM(LEN(#REF!)-LEN(SUBSTITUTE(#REF!,"- Documentado","")))/LEN("- Documentado")</f>
        <v>#REF!</v>
      </c>
      <c r="DT31" s="160" t="e">
        <f>SUM(LEN(#REF!)-LEN(SUBSTITUTE(#REF!,"- Documentado","")))/LEN("- Documentado")</f>
        <v>#REF!</v>
      </c>
      <c r="DU31" s="160" t="e">
        <f>SUMIFS($DS$12:$DS$31,$A$12:$A$31,A31)+SUMIFS($DT$12:$DT$31,$A$12:$A$31,A31)</f>
        <v>#REF!</v>
      </c>
      <c r="DV31" s="160" t="e">
        <f>SUM(LEN(#REF!)-LEN(SUBSTITUTE(#REF!,"- Continua","")))/LEN("- Continua")</f>
        <v>#REF!</v>
      </c>
      <c r="DW31" s="160" t="e">
        <f>SUM(LEN(#REF!)-LEN(SUBSTITUTE(#REF!,"- Continua","")))/LEN("- Continua")</f>
        <v>#REF!</v>
      </c>
      <c r="DX31" s="160" t="e">
        <f>SUMIFS($DV$12:$DV$31,$A$12:$A$31,A31)+SUMIFS($DW$12:$DW$31,$A$12:$A$31,A31)</f>
        <v>#REF!</v>
      </c>
      <c r="DY31" s="160" t="e">
        <f>SUM(LEN(#REF!)-LEN(SUBSTITUTE(#REF!,"- Con registro","")))/LEN("- Con registro")</f>
        <v>#REF!</v>
      </c>
      <c r="DZ31" s="160" t="e">
        <f>SUM(LEN(#REF!)-LEN(SUBSTITUTE(#REF!,"- Con registro","")))/LEN("- Con registro")</f>
        <v>#REF!</v>
      </c>
      <c r="EA31" s="160" t="e">
        <f>SUMIFS($DY$12:$DY$31,$A$12:$A$31,A31)+SUMIFS($DZ$12:$DZ$31,$A$12:$A$31,A31)</f>
        <v>#REF!</v>
      </c>
      <c r="EB31" s="165" t="e">
        <f t="shared" si="12"/>
        <v>#REF!</v>
      </c>
      <c r="EC31" s="165" t="e">
        <f t="shared" si="13"/>
        <v>#REF!</v>
      </c>
      <c r="ED31" s="165" t="e">
        <f t="shared" si="14"/>
        <v>#REF!</v>
      </c>
      <c r="EE31" s="200" t="e">
        <f t="shared" si="15"/>
        <v>#REF!</v>
      </c>
      <c r="EF31" s="200"/>
      <c r="EG31" s="200"/>
      <c r="EH31" s="200"/>
      <c r="EI31" s="200"/>
      <c r="EJ31" s="200"/>
      <c r="EK31" s="200"/>
      <c r="EL31" s="200"/>
      <c r="EM31" s="200"/>
      <c r="EN31" s="200"/>
      <c r="EP31" s="187" t="str">
        <f t="shared" si="16"/>
        <v/>
      </c>
      <c r="EQ31" s="188" t="str">
        <f t="shared" si="17"/>
        <v/>
      </c>
      <c r="ER31" s="160" t="str">
        <f t="shared" si="18"/>
        <v/>
      </c>
      <c r="ES31" s="160" t="str">
        <f>IF(ER31="","",I31)</f>
        <v/>
      </c>
      <c r="ET31" s="160" t="str">
        <f>IF(ES31="","",CONCATENATE("Ajuste en ",VLOOKUP(EP31,AQ31:BZ31,(MATCH(EP31,AQ31:BZ31,10)+1))," del Mapa de riesgos de ",A31))</f>
        <v/>
      </c>
      <c r="EU31" s="160" t="str">
        <f>IF(ET31="","",CONCATENATE("Solicitud de cambio realizada y aprobada por la ",L31," a través del Aplicativo DARUMA"))</f>
        <v/>
      </c>
    </row>
    <row r="32" spans="1:151" ht="140.25" x14ac:dyDescent="0.2">
      <c r="DA32" s="201"/>
      <c r="DB32" s="201"/>
      <c r="DC32" s="201"/>
      <c r="DD32" s="201"/>
      <c r="DE32" s="201"/>
      <c r="DF32" s="201"/>
      <c r="DG32" s="201"/>
      <c r="EE32" s="201"/>
      <c r="EF32" s="201"/>
      <c r="EG32" s="201"/>
      <c r="EH32" s="201"/>
      <c r="EI32" s="201"/>
      <c r="EJ32" s="201"/>
      <c r="EK32" s="201"/>
      <c r="EL32" s="201"/>
      <c r="EM32" s="201"/>
      <c r="EN32" s="201"/>
      <c r="EP32" s="187">
        <v>45082</v>
      </c>
      <c r="EQ32" s="188">
        <v>45107</v>
      </c>
      <c r="ER32" s="160" t="str">
        <f t="shared" si="18"/>
        <v>Riesgos</v>
      </c>
      <c r="ES32" s="160" t="s">
        <v>1006</v>
      </c>
      <c r="ET32" s="160" t="s">
        <v>1007</v>
      </c>
      <c r="EU32" s="160" t="s">
        <v>1008</v>
      </c>
    </row>
    <row r="33" spans="105:144" x14ac:dyDescent="0.2">
      <c r="DA33" s="201"/>
      <c r="DB33" s="201"/>
      <c r="DC33" s="201"/>
      <c r="DD33" s="201"/>
      <c r="DE33" s="201"/>
      <c r="DF33" s="201"/>
      <c r="DG33" s="201"/>
      <c r="EE33" s="201"/>
      <c r="EF33" s="201"/>
      <c r="EG33" s="201"/>
      <c r="EH33" s="201"/>
      <c r="EI33" s="201"/>
      <c r="EJ33" s="201"/>
      <c r="EK33" s="201"/>
      <c r="EL33" s="201"/>
      <c r="EM33" s="201"/>
      <c r="EN33" s="201"/>
    </row>
    <row r="34" spans="105:144" x14ac:dyDescent="0.2">
      <c r="DA34" s="201"/>
      <c r="DB34" s="201"/>
      <c r="DC34" s="201"/>
      <c r="DD34" s="201"/>
      <c r="DE34" s="201"/>
      <c r="DF34" s="201"/>
      <c r="DG34" s="201"/>
      <c r="EE34" s="201"/>
      <c r="EF34" s="201"/>
      <c r="EG34" s="201"/>
      <c r="EH34" s="201"/>
      <c r="EI34" s="201"/>
      <c r="EJ34" s="201"/>
      <c r="EK34" s="201"/>
      <c r="EL34" s="201"/>
      <c r="EM34" s="201"/>
      <c r="EN34" s="201"/>
    </row>
    <row r="35" spans="105:144" x14ac:dyDescent="0.2">
      <c r="DA35" s="201"/>
      <c r="DB35" s="201"/>
      <c r="DC35" s="201"/>
      <c r="DD35" s="201"/>
      <c r="DE35" s="201"/>
      <c r="DF35" s="201"/>
      <c r="DG35" s="201"/>
      <c r="EE35" s="201"/>
      <c r="EF35" s="201"/>
      <c r="EG35" s="201"/>
      <c r="EH35" s="201"/>
      <c r="EI35" s="201"/>
      <c r="EJ35" s="201"/>
      <c r="EK35" s="201"/>
      <c r="EL35" s="201"/>
      <c r="EM35" s="201"/>
      <c r="EN35" s="201"/>
    </row>
  </sheetData>
  <sheetProtection formatColumns="0" formatRows="0" autoFilter="0"/>
  <autoFilter ref="A11:EU31" xr:uid="{00000000-0001-0000-0300-000000000000}">
    <filterColumn colId="104" showButton="0"/>
    <filterColumn colId="105" showButton="0"/>
    <filterColumn colId="106" showButton="0"/>
    <filterColumn colId="107" showButton="0"/>
    <filterColumn colId="108" showButton="0"/>
    <filterColumn colId="109" showButton="0"/>
    <filterColumn colId="131" showButton="0"/>
    <filterColumn colId="132" showButton="0"/>
    <filterColumn colId="133" showButton="0"/>
    <filterColumn colId="134" showButton="0"/>
    <filterColumn colId="135" showButton="0"/>
    <filterColumn colId="136" showButton="0"/>
    <filterColumn colId="137" showButton="0"/>
    <filterColumn colId="138" showButton="0"/>
    <filterColumn colId="139" showButton="0"/>
    <filterColumn colId="140" showButton="0"/>
    <filterColumn colId="141" showButton="0"/>
    <filterColumn colId="142" showButton="0"/>
  </autoFilter>
  <mergeCells count="76">
    <mergeCell ref="A1:AE1"/>
    <mergeCell ref="M9:O10"/>
    <mergeCell ref="P9:T10"/>
    <mergeCell ref="U9:V9"/>
    <mergeCell ref="W9:Z10"/>
    <mergeCell ref="AA9:AF10"/>
    <mergeCell ref="A2:AE4"/>
    <mergeCell ref="A5:AE5"/>
    <mergeCell ref="U6:AF7"/>
    <mergeCell ref="EP2:EP4"/>
    <mergeCell ref="EQ2:EQ4"/>
    <mergeCell ref="ES2:ES4"/>
    <mergeCell ref="AG9:AP9"/>
    <mergeCell ref="AQ9:BZ10"/>
    <mergeCell ref="AH10:AM10"/>
    <mergeCell ref="CV10:CW10"/>
    <mergeCell ref="AN10:AP10"/>
    <mergeCell ref="CN10:CO10"/>
    <mergeCell ref="CP10:CQ10"/>
    <mergeCell ref="CL10:CM10"/>
    <mergeCell ref="CG10:CH10"/>
    <mergeCell ref="CD10:CE10"/>
    <mergeCell ref="CI10:CK10"/>
    <mergeCell ref="CR10:CS10"/>
    <mergeCell ref="CT10:CU10"/>
    <mergeCell ref="DA14:DG14"/>
    <mergeCell ref="DA15:DG15"/>
    <mergeCell ref="DA13:DG13"/>
    <mergeCell ref="DA11:DG11"/>
    <mergeCell ref="DA12:DG12"/>
    <mergeCell ref="DA16:DG16"/>
    <mergeCell ref="DA17:DG17"/>
    <mergeCell ref="DA23:DG23"/>
    <mergeCell ref="DA24:DG24"/>
    <mergeCell ref="DA25:DG25"/>
    <mergeCell ref="DA18:DG18"/>
    <mergeCell ref="DA34:DG34"/>
    <mergeCell ref="DA27:DG27"/>
    <mergeCell ref="DA28:DG28"/>
    <mergeCell ref="DA29:DG29"/>
    <mergeCell ref="DA19:DG19"/>
    <mergeCell ref="DA20:DG20"/>
    <mergeCell ref="DA21:DG21"/>
    <mergeCell ref="DA22:DG22"/>
    <mergeCell ref="DA26:DG26"/>
    <mergeCell ref="DA30:DG30"/>
    <mergeCell ref="DA31:DG31"/>
    <mergeCell ref="DA32:DG32"/>
    <mergeCell ref="DA33:DG33"/>
    <mergeCell ref="EE30:EN30"/>
    <mergeCell ref="EE31:EN31"/>
    <mergeCell ref="EE32:EN32"/>
    <mergeCell ref="EE33:EN33"/>
    <mergeCell ref="EE27:EN27"/>
    <mergeCell ref="DK10:DR10"/>
    <mergeCell ref="EB11:EN11"/>
    <mergeCell ref="EE12:EN12"/>
    <mergeCell ref="EE17:EN17"/>
    <mergeCell ref="EE18:EN18"/>
    <mergeCell ref="EE16:EN16"/>
    <mergeCell ref="EE28:EN28"/>
    <mergeCell ref="EE34:EN34"/>
    <mergeCell ref="EE35:EN35"/>
    <mergeCell ref="DA35:DG35"/>
    <mergeCell ref="EE13:EN13"/>
    <mergeCell ref="EE14:EN14"/>
    <mergeCell ref="EE15:EN15"/>
    <mergeCell ref="EE19:EN19"/>
    <mergeCell ref="EE20:EN20"/>
    <mergeCell ref="EE21:EN21"/>
    <mergeCell ref="EE22:EN22"/>
    <mergeCell ref="EE23:EN23"/>
    <mergeCell ref="EE24:EN24"/>
    <mergeCell ref="EE25:EN25"/>
    <mergeCell ref="EE26:EN26"/>
    <mergeCell ref="EE29:EN29"/>
  </mergeCells>
  <conditionalFormatting sqref="Y12:Y31">
    <cfRule type="cellIs" dxfId="21" priority="593" operator="equal">
      <formula>"Bajo"</formula>
    </cfRule>
    <cfRule type="cellIs" dxfId="20" priority="594" operator="equal">
      <formula>"Alto"</formula>
    </cfRule>
    <cfRule type="cellIs" dxfId="19" priority="595" operator="equal">
      <formula>"Extremo"</formula>
    </cfRule>
    <cfRule type="cellIs" dxfId="18" priority="596" operator="equal">
      <formula>"Moderado"</formula>
    </cfRule>
  </conditionalFormatting>
  <conditionalFormatting sqref="AE12:AE31">
    <cfRule type="cellIs" dxfId="17" priority="589" operator="equal">
      <formula>"Alto"</formula>
    </cfRule>
    <cfRule type="cellIs" dxfId="16" priority="590" operator="equal">
      <formula>"Moderado"</formula>
    </cfRule>
    <cfRule type="cellIs" dxfId="15" priority="591" operator="equal">
      <formula>"Extremo"</formula>
    </cfRule>
    <cfRule type="cellIs" dxfId="14" priority="592" operator="equal">
      <formula>"Bajo"</formula>
    </cfRule>
  </conditionalFormatting>
  <pageMargins left="0.19685039370078741" right="0.19685039370078741" top="0.39370078740157483" bottom="0.39370078740157483" header="0.31496062992125984" footer="0.31496062992125984"/>
  <pageSetup scale="10" orientation="portrait" horizontalDpi="1200" verticalDpi="1200" r:id="rId1"/>
  <headerFooter>
    <oddFooter>&amp;C&amp;G
&amp;"Arial,Normal"&amp;8 4202000-FT-1079 Versión 5</oddFooter>
  </headerFooter>
  <colBreaks count="2" manualBreakCount="2">
    <brk id="33" max="121" man="1"/>
    <brk id="75" max="112" man="1"/>
  </colBreaks>
  <drawing r:id="rId2"/>
  <legacyDrawingHF r:id="rId3"/>
  <extLst>
    <ext xmlns:x14="http://schemas.microsoft.com/office/spreadsheetml/2009/9/main" uri="{78C0D931-6437-407d-A8EE-F0AAD7539E65}">
      <x14:conditionalFormattings>
        <x14:conditionalFormatting xmlns:xm="http://schemas.microsoft.com/office/excel/2006/main">
          <x14:cfRule type="cellIs" priority="193" operator="equal" id="{A6230C20-FD9E-4FF0-A43C-45767721E8B1}">
            <xm:f>'\Users\Cesar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94" operator="equal" id="{385B62D5-2D51-4695-85BD-966C94BD1704}">
            <xm:f>'\Users\Cesar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95" operator="equal" id="{12A220E1-F347-4846-92B7-61604BE75035}">
            <xm:f>'\Users\Cesar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96" operator="equal" id="{B275A181-F7C2-4E79-86BC-D524E7972E4B}">
            <xm:f>'\Users\Cesar Arcos\Desktop\Alcaldía Bogotá\Metodología riesgos Alcaldía\Instrumento\Formatos\2021\Nuevos\[2210111-FT-471 Mapa de riesgos del proceso o proyecto de inversión V6.xlsx]Datos'!#REF!</xm:f>
            <x14:dxf>
              <fill>
                <patternFill>
                  <bgColor rgb="FFFF0000"/>
                </patternFill>
              </fill>
            </x14:dxf>
          </x14:cfRule>
          <xm:sqref>Y28:Y31 AE28:AE31 Y12:Y26 AE12:AE26</xm:sqref>
        </x14:conditionalFormatting>
        <x14:conditionalFormatting xmlns:xm="http://schemas.microsoft.com/office/excel/2006/main">
          <x14:cfRule type="cellIs" priority="181" operator="equal" id="{66F524E9-866A-4934-A375-C3A6538F367D}">
            <xm:f>'\Users\Cesar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82" operator="equal" id="{CB6F43A8-3254-46CE-B338-5F3D56C65129}">
            <xm:f>'\Users\Cesar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83" operator="equal" id="{CD7F8AF4-6BA9-467A-AEA5-CCDC273BE20F}">
            <xm:f>'\Users\Cesar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84" operator="equal" id="{2A838B35-6FBC-42C6-A501-759A1C6A3079}">
            <xm:f>'\Users\Cesar Arcos\Desktop\Alcaldía Bogotá\Metodología riesgos Alcaldía\Instrumento\Formatos\2021\Nuevos\[2210111-FT-471 Mapa de riesgos del proceso o proyecto de inversión V6.xlsx]Datos'!#REF!</xm:f>
            <x14:dxf>
              <fill>
                <patternFill>
                  <bgColor rgb="FFFF0000"/>
                </patternFill>
              </fill>
            </x14:dxf>
          </x14:cfRule>
          <xm:sqref>AE27 Y27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92D050"/>
  </sheetPr>
  <dimension ref="B2:E17"/>
  <sheetViews>
    <sheetView showGridLines="0" workbookViewId="0"/>
  </sheetViews>
  <sheetFormatPr baseColWidth="10" defaultColWidth="11.42578125" defaultRowHeight="15" x14ac:dyDescent="0.25"/>
  <cols>
    <col min="1" max="1" width="11.42578125" style="69"/>
    <col min="2" max="2" width="37.5703125" style="69" customWidth="1"/>
    <col min="3" max="3" width="48.7109375" style="69" customWidth="1"/>
    <col min="4" max="4" width="12.7109375" style="69" customWidth="1"/>
    <col min="5" max="16384" width="11.42578125" style="69"/>
  </cols>
  <sheetData>
    <row r="2" spans="2:5" x14ac:dyDescent="0.25">
      <c r="B2" s="111" t="s">
        <v>266</v>
      </c>
      <c r="C2" s="111" t="s">
        <v>235</v>
      </c>
      <c r="D2" s="111" t="s">
        <v>263</v>
      </c>
      <c r="E2" s="111" t="s">
        <v>267</v>
      </c>
    </row>
    <row r="3" spans="2:5" ht="15" customHeight="1" x14ac:dyDescent="0.25">
      <c r="B3" s="112" t="s">
        <v>63</v>
      </c>
      <c r="C3" s="107" t="s">
        <v>315</v>
      </c>
      <c r="D3" s="99">
        <v>13</v>
      </c>
      <c r="E3" s="113">
        <f>D3/$D$5</f>
        <v>0.65</v>
      </c>
    </row>
    <row r="4" spans="2:5" ht="15" customHeight="1" x14ac:dyDescent="0.25">
      <c r="B4" s="107"/>
      <c r="C4" s="107" t="s">
        <v>316</v>
      </c>
      <c r="D4" s="99">
        <v>7</v>
      </c>
      <c r="E4" s="113">
        <f>D4/$D$5</f>
        <v>0.35</v>
      </c>
    </row>
    <row r="5" spans="2:5" ht="15" customHeight="1" x14ac:dyDescent="0.25">
      <c r="B5" s="110" t="s">
        <v>265</v>
      </c>
      <c r="C5" s="108"/>
      <c r="D5" s="100">
        <f>SUM(D3:D4)</f>
        <v>20</v>
      </c>
      <c r="E5" s="114">
        <f>SUM(E3:E4)</f>
        <v>1</v>
      </c>
    </row>
    <row r="6" spans="2:5" x14ac:dyDescent="0.25">
      <c r="B6" s="107"/>
      <c r="C6" s="107"/>
      <c r="D6" s="107"/>
      <c r="E6" s="107"/>
    </row>
    <row r="7" spans="2:5" x14ac:dyDescent="0.25">
      <c r="B7" s="107"/>
      <c r="C7" s="107"/>
      <c r="D7" s="107"/>
      <c r="E7" s="107"/>
    </row>
    <row r="8" spans="2:5" x14ac:dyDescent="0.25">
      <c r="B8" s="107"/>
      <c r="C8" s="107"/>
      <c r="D8" s="107"/>
      <c r="E8" s="107"/>
    </row>
    <row r="9" spans="2:5" x14ac:dyDescent="0.25">
      <c r="B9" s="107"/>
      <c r="C9" s="107"/>
      <c r="D9" s="107"/>
      <c r="E9" s="107"/>
    </row>
    <row r="10" spans="2:5" x14ac:dyDescent="0.25">
      <c r="B10" s="107"/>
      <c r="C10" s="107"/>
      <c r="D10" s="107"/>
      <c r="E10" s="107"/>
    </row>
    <row r="11" spans="2:5" x14ac:dyDescent="0.25">
      <c r="B11" s="107"/>
      <c r="C11" s="107"/>
      <c r="D11" s="107"/>
      <c r="E11" s="107"/>
    </row>
    <row r="12" spans="2:5" x14ac:dyDescent="0.25">
      <c r="B12" s="107"/>
      <c r="C12" s="107"/>
      <c r="D12" s="107"/>
      <c r="E12" s="107"/>
    </row>
    <row r="13" spans="2:5" x14ac:dyDescent="0.25">
      <c r="B13" s="107"/>
      <c r="C13" s="107"/>
      <c r="D13" s="107"/>
    </row>
    <row r="14" spans="2:5" x14ac:dyDescent="0.25">
      <c r="B14" s="107"/>
      <c r="C14" s="107"/>
      <c r="D14" s="107"/>
    </row>
    <row r="15" spans="2:5" x14ac:dyDescent="0.25">
      <c r="B15" s="107"/>
      <c r="C15" s="107"/>
      <c r="D15" s="107"/>
    </row>
    <row r="16" spans="2:5" x14ac:dyDescent="0.25">
      <c r="B16" s="107"/>
      <c r="C16" s="107"/>
      <c r="D16" s="107"/>
    </row>
    <row r="17" spans="2:4" x14ac:dyDescent="0.25">
      <c r="B17" s="107"/>
      <c r="C17" s="107"/>
      <c r="D17" s="10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FFC000"/>
  </sheetPr>
  <dimension ref="A4:E139"/>
  <sheetViews>
    <sheetView showGridLines="0" zoomScale="110" zoomScaleNormal="110" workbookViewId="0"/>
  </sheetViews>
  <sheetFormatPr baseColWidth="10" defaultColWidth="87.140625" defaultRowHeight="15" x14ac:dyDescent="0.25"/>
  <cols>
    <col min="1" max="1" width="78.7109375" style="68" bestFit="1" customWidth="1"/>
    <col min="2" max="2" width="14" style="68" bestFit="1" customWidth="1"/>
    <col min="3" max="3" width="7.7109375" style="68" bestFit="1" customWidth="1"/>
    <col min="4" max="4" width="9.28515625" style="68" bestFit="1" customWidth="1"/>
    <col min="5" max="5" width="12.5703125" style="68" bestFit="1" customWidth="1"/>
    <col min="6" max="9" width="45.7109375" style="68" customWidth="1"/>
    <col min="10" max="16384" width="87.140625" style="68"/>
  </cols>
  <sheetData>
    <row r="4" spans="1:5" ht="30" x14ac:dyDescent="0.25">
      <c r="A4" s="150" t="s">
        <v>276</v>
      </c>
      <c r="B4" s="158" t="s">
        <v>890</v>
      </c>
      <c r="C4" s="159"/>
      <c r="D4"/>
      <c r="E4"/>
    </row>
    <row r="5" spans="1:5" ht="30" x14ac:dyDescent="0.25">
      <c r="A5" s="169" t="s">
        <v>284</v>
      </c>
      <c r="B5" s="182" t="s">
        <v>63</v>
      </c>
      <c r="C5" s="183" t="s">
        <v>243</v>
      </c>
      <c r="D5"/>
      <c r="E5"/>
    </row>
    <row r="6" spans="1:5" x14ac:dyDescent="0.25">
      <c r="A6" s="157" t="s">
        <v>272</v>
      </c>
      <c r="B6" s="154">
        <v>1</v>
      </c>
      <c r="C6" s="152">
        <v>1</v>
      </c>
      <c r="D6"/>
      <c r="E6"/>
    </row>
    <row r="7" spans="1:5" x14ac:dyDescent="0.25">
      <c r="A7" s="157" t="s">
        <v>273</v>
      </c>
      <c r="B7" s="154">
        <v>1</v>
      </c>
      <c r="C7" s="152">
        <v>1</v>
      </c>
      <c r="D7"/>
      <c r="E7"/>
    </row>
    <row r="8" spans="1:5" x14ac:dyDescent="0.25">
      <c r="A8" s="157" t="s">
        <v>190</v>
      </c>
      <c r="B8" s="154">
        <v>2</v>
      </c>
      <c r="C8" s="152">
        <v>2</v>
      </c>
      <c r="D8"/>
      <c r="E8"/>
    </row>
    <row r="9" spans="1:5" x14ac:dyDescent="0.25">
      <c r="A9" s="157" t="s">
        <v>274</v>
      </c>
      <c r="B9" s="154">
        <v>2</v>
      </c>
      <c r="C9" s="152">
        <v>2</v>
      </c>
      <c r="D9"/>
      <c r="E9"/>
    </row>
    <row r="10" spans="1:5" x14ac:dyDescent="0.25">
      <c r="A10" s="157" t="s">
        <v>275</v>
      </c>
      <c r="B10" s="154">
        <v>1</v>
      </c>
      <c r="C10" s="152">
        <v>1</v>
      </c>
      <c r="D10"/>
      <c r="E10"/>
    </row>
    <row r="11" spans="1:5" x14ac:dyDescent="0.25">
      <c r="A11" s="157" t="s">
        <v>624</v>
      </c>
      <c r="B11" s="154">
        <v>2</v>
      </c>
      <c r="C11" s="152">
        <v>2</v>
      </c>
      <c r="D11"/>
      <c r="E11"/>
    </row>
    <row r="12" spans="1:5" x14ac:dyDescent="0.25">
      <c r="A12" s="157" t="s">
        <v>637</v>
      </c>
      <c r="B12" s="154">
        <v>2</v>
      </c>
      <c r="C12" s="152">
        <v>2</v>
      </c>
      <c r="D12"/>
      <c r="E12"/>
    </row>
    <row r="13" spans="1:5" x14ac:dyDescent="0.25">
      <c r="A13" s="157" t="s">
        <v>739</v>
      </c>
      <c r="B13" s="154">
        <v>2</v>
      </c>
      <c r="C13" s="152">
        <v>2</v>
      </c>
      <c r="D13"/>
      <c r="E13"/>
    </row>
    <row r="14" spans="1:5" x14ac:dyDescent="0.25">
      <c r="A14" s="157" t="s">
        <v>663</v>
      </c>
      <c r="B14" s="154">
        <v>3</v>
      </c>
      <c r="C14" s="152">
        <v>3</v>
      </c>
      <c r="D14"/>
      <c r="E14"/>
    </row>
    <row r="15" spans="1:5" x14ac:dyDescent="0.25">
      <c r="A15" s="157" t="s">
        <v>703</v>
      </c>
      <c r="B15" s="154">
        <v>3</v>
      </c>
      <c r="C15" s="152">
        <v>3</v>
      </c>
      <c r="D15"/>
      <c r="E15"/>
    </row>
    <row r="16" spans="1:5" x14ac:dyDescent="0.25">
      <c r="A16" s="156" t="s">
        <v>725</v>
      </c>
      <c r="B16" s="155">
        <v>1</v>
      </c>
      <c r="C16" s="151">
        <v>1</v>
      </c>
      <c r="D16"/>
      <c r="E16"/>
    </row>
    <row r="17" spans="1:5" x14ac:dyDescent="0.25">
      <c r="A17" s="153" t="s">
        <v>243</v>
      </c>
      <c r="B17" s="171">
        <v>20</v>
      </c>
      <c r="C17" s="172">
        <v>20</v>
      </c>
      <c r="D17"/>
      <c r="E17"/>
    </row>
    <row r="18" spans="1:5" x14ac:dyDescent="0.25">
      <c r="A18"/>
      <c r="B18"/>
      <c r="C18"/>
      <c r="D18"/>
      <c r="E18"/>
    </row>
    <row r="19" spans="1:5" x14ac:dyDescent="0.25">
      <c r="A19"/>
      <c r="B19"/>
      <c r="C19"/>
      <c r="D19"/>
      <c r="E19"/>
    </row>
    <row r="20" spans="1:5" x14ac:dyDescent="0.25">
      <c r="A20"/>
      <c r="B20"/>
      <c r="C20"/>
      <c r="D20"/>
      <c r="E20"/>
    </row>
    <row r="21" spans="1:5" x14ac:dyDescent="0.25">
      <c r="A21"/>
      <c r="B21"/>
      <c r="C21"/>
      <c r="D21"/>
      <c r="E21"/>
    </row>
    <row r="22" spans="1:5" x14ac:dyDescent="0.25">
      <c r="A22"/>
      <c r="B22"/>
      <c r="C22"/>
      <c r="D22"/>
      <c r="E22"/>
    </row>
    <row r="23" spans="1:5" x14ac:dyDescent="0.25">
      <c r="A23"/>
      <c r="B23"/>
      <c r="C23"/>
      <c r="D23"/>
      <c r="E23"/>
    </row>
    <row r="24" spans="1:5" x14ac:dyDescent="0.25">
      <c r="A24"/>
      <c r="B24"/>
    </row>
    <row r="25" spans="1:5" x14ac:dyDescent="0.25">
      <c r="A25"/>
      <c r="B25"/>
    </row>
    <row r="26" spans="1:5" x14ac:dyDescent="0.25">
      <c r="A26"/>
      <c r="B26"/>
    </row>
    <row r="27" spans="1:5" x14ac:dyDescent="0.25">
      <c r="A27"/>
      <c r="B27"/>
    </row>
    <row r="28" spans="1:5" x14ac:dyDescent="0.25">
      <c r="A28"/>
      <c r="B28"/>
    </row>
    <row r="29" spans="1:5" x14ac:dyDescent="0.25">
      <c r="A29"/>
    </row>
    <row r="30" spans="1:5" ht="30" x14ac:dyDescent="0.25">
      <c r="A30" s="169" t="s">
        <v>276</v>
      </c>
      <c r="B30" s="184" t="s">
        <v>890</v>
      </c>
      <c r="C30" s="199"/>
      <c r="D30"/>
      <c r="E30"/>
    </row>
    <row r="31" spans="1:5" ht="30" x14ac:dyDescent="0.25">
      <c r="A31" s="185" t="s">
        <v>752</v>
      </c>
      <c r="B31" s="170" t="s">
        <v>63</v>
      </c>
      <c r="C31" s="170" t="s">
        <v>243</v>
      </c>
      <c r="D31"/>
      <c r="E31"/>
    </row>
    <row r="32" spans="1:5" ht="15" customHeight="1" x14ac:dyDescent="0.25">
      <c r="A32" s="181" t="s">
        <v>256</v>
      </c>
      <c r="B32" s="155">
        <v>2</v>
      </c>
      <c r="C32" s="151">
        <v>2</v>
      </c>
      <c r="D32"/>
      <c r="E32"/>
    </row>
    <row r="33" spans="1:5" ht="15" customHeight="1" x14ac:dyDescent="0.25">
      <c r="A33" s="157" t="s">
        <v>246</v>
      </c>
      <c r="B33" s="154">
        <v>3</v>
      </c>
      <c r="C33" s="152">
        <v>3</v>
      </c>
      <c r="D33"/>
      <c r="E33"/>
    </row>
    <row r="34" spans="1:5" ht="15" customHeight="1" x14ac:dyDescent="0.25">
      <c r="A34" s="157" t="s">
        <v>251</v>
      </c>
      <c r="B34" s="154">
        <v>2</v>
      </c>
      <c r="C34" s="152">
        <v>2</v>
      </c>
      <c r="D34"/>
      <c r="E34"/>
    </row>
    <row r="35" spans="1:5" ht="15" customHeight="1" x14ac:dyDescent="0.25">
      <c r="A35" s="157" t="s">
        <v>753</v>
      </c>
      <c r="B35" s="154">
        <v>1</v>
      </c>
      <c r="C35" s="152">
        <v>1</v>
      </c>
      <c r="D35"/>
      <c r="E35"/>
    </row>
    <row r="36" spans="1:5" ht="15" customHeight="1" x14ac:dyDescent="0.25">
      <c r="A36" s="157" t="s">
        <v>754</v>
      </c>
      <c r="B36" s="154">
        <v>1</v>
      </c>
      <c r="C36" s="152">
        <v>1</v>
      </c>
      <c r="D36"/>
      <c r="E36"/>
    </row>
    <row r="37" spans="1:5" x14ac:dyDescent="0.25">
      <c r="A37" s="157" t="s">
        <v>758</v>
      </c>
      <c r="B37" s="154">
        <v>1</v>
      </c>
      <c r="C37" s="152">
        <v>1</v>
      </c>
      <c r="D37"/>
      <c r="E37"/>
    </row>
    <row r="38" spans="1:5" x14ac:dyDescent="0.25">
      <c r="A38" s="157" t="s">
        <v>321</v>
      </c>
      <c r="B38" s="154">
        <v>1</v>
      </c>
      <c r="C38" s="152">
        <v>1</v>
      </c>
      <c r="D38"/>
      <c r="E38"/>
    </row>
    <row r="39" spans="1:5" ht="15" customHeight="1" x14ac:dyDescent="0.25">
      <c r="A39" s="157" t="s">
        <v>606</v>
      </c>
      <c r="B39" s="154">
        <v>1</v>
      </c>
      <c r="C39" s="152">
        <v>1</v>
      </c>
      <c r="D39"/>
      <c r="E39"/>
    </row>
    <row r="40" spans="1:5" ht="15" customHeight="1" x14ac:dyDescent="0.25">
      <c r="A40" s="157" t="s">
        <v>755</v>
      </c>
      <c r="B40" s="154">
        <v>1</v>
      </c>
      <c r="C40" s="152">
        <v>1</v>
      </c>
      <c r="D40"/>
      <c r="E40"/>
    </row>
    <row r="41" spans="1:5" ht="15" customHeight="1" x14ac:dyDescent="0.25">
      <c r="A41" s="157" t="s">
        <v>258</v>
      </c>
      <c r="B41" s="154">
        <v>3</v>
      </c>
      <c r="C41" s="152">
        <v>3</v>
      </c>
      <c r="D41"/>
      <c r="E41"/>
    </row>
    <row r="42" spans="1:5" ht="15" customHeight="1" x14ac:dyDescent="0.25">
      <c r="A42" s="157" t="s">
        <v>257</v>
      </c>
      <c r="B42" s="154">
        <v>2</v>
      </c>
      <c r="C42" s="152">
        <v>2</v>
      </c>
      <c r="D42"/>
      <c r="E42"/>
    </row>
    <row r="43" spans="1:5" x14ac:dyDescent="0.25">
      <c r="A43" s="157" t="s">
        <v>248</v>
      </c>
      <c r="B43" s="154">
        <v>2</v>
      </c>
      <c r="C43" s="152">
        <v>2</v>
      </c>
      <c r="D43"/>
      <c r="E43"/>
    </row>
    <row r="44" spans="1:5" ht="15" customHeight="1" x14ac:dyDescent="0.25">
      <c r="A44" s="153" t="s">
        <v>243</v>
      </c>
      <c r="B44" s="171">
        <v>20</v>
      </c>
      <c r="C44" s="172">
        <v>20</v>
      </c>
      <c r="D44"/>
      <c r="E44"/>
    </row>
    <row r="45" spans="1:5" ht="15" customHeight="1" x14ac:dyDescent="0.25">
      <c r="A45"/>
      <c r="B45"/>
      <c r="C45"/>
      <c r="D45"/>
      <c r="E45"/>
    </row>
    <row r="46" spans="1:5" ht="15" customHeight="1" x14ac:dyDescent="0.25">
      <c r="A46"/>
      <c r="B46"/>
      <c r="C46"/>
      <c r="D46"/>
      <c r="E46"/>
    </row>
    <row r="47" spans="1:5" ht="15" customHeight="1" x14ac:dyDescent="0.25">
      <c r="A47"/>
      <c r="B47"/>
      <c r="C47"/>
      <c r="D47"/>
      <c r="E47"/>
    </row>
    <row r="48" spans="1:5" ht="15" customHeight="1" x14ac:dyDescent="0.25">
      <c r="A48"/>
      <c r="B48"/>
      <c r="C48"/>
      <c r="D48"/>
      <c r="E48"/>
    </row>
    <row r="49" spans="1:5" ht="15" customHeight="1" x14ac:dyDescent="0.25">
      <c r="A49"/>
      <c r="B49"/>
      <c r="C49"/>
      <c r="D49"/>
      <c r="E49"/>
    </row>
    <row r="50" spans="1:5" ht="15" customHeight="1" x14ac:dyDescent="0.25">
      <c r="A50"/>
      <c r="B50"/>
      <c r="C50"/>
      <c r="D50"/>
      <c r="E50"/>
    </row>
    <row r="51" spans="1:5" ht="15" customHeight="1" x14ac:dyDescent="0.25">
      <c r="A51"/>
      <c r="B51"/>
      <c r="C51"/>
      <c r="D51"/>
      <c r="E51"/>
    </row>
    <row r="52" spans="1:5" x14ac:dyDescent="0.25">
      <c r="A52"/>
      <c r="B52"/>
      <c r="C52"/>
      <c r="D52"/>
      <c r="E52"/>
    </row>
    <row r="53" spans="1:5" x14ac:dyDescent="0.25">
      <c r="A53"/>
      <c r="B53"/>
      <c r="C53"/>
      <c r="D53"/>
      <c r="E53"/>
    </row>
    <row r="54" spans="1:5" x14ac:dyDescent="0.25">
      <c r="A54"/>
      <c r="B54"/>
      <c r="C54"/>
      <c r="D54"/>
      <c r="E54"/>
    </row>
    <row r="55" spans="1:5" x14ac:dyDescent="0.25">
      <c r="A55"/>
      <c r="B55"/>
      <c r="C55"/>
      <c r="D55"/>
      <c r="E55"/>
    </row>
    <row r="56" spans="1:5" x14ac:dyDescent="0.25">
      <c r="A56"/>
      <c r="B56"/>
      <c r="C56"/>
      <c r="D56"/>
      <c r="E56"/>
    </row>
    <row r="57" spans="1:5" x14ac:dyDescent="0.25">
      <c r="A57"/>
      <c r="B57"/>
      <c r="C57"/>
      <c r="D57"/>
      <c r="E57"/>
    </row>
    <row r="58" spans="1:5" x14ac:dyDescent="0.25">
      <c r="A58"/>
      <c r="B58"/>
      <c r="C58"/>
      <c r="D58"/>
      <c r="E58"/>
    </row>
    <row r="59" spans="1:5" x14ac:dyDescent="0.25">
      <c r="A59"/>
      <c r="B59"/>
      <c r="C59"/>
      <c r="D59"/>
      <c r="E59"/>
    </row>
    <row r="60" spans="1:5" x14ac:dyDescent="0.25">
      <c r="A60"/>
      <c r="B60"/>
      <c r="C60"/>
      <c r="D60"/>
      <c r="E60"/>
    </row>
    <row r="61" spans="1:5" x14ac:dyDescent="0.25">
      <c r="A61"/>
      <c r="B61"/>
      <c r="C61"/>
      <c r="D61"/>
      <c r="E61"/>
    </row>
    <row r="62" spans="1:5" x14ac:dyDescent="0.25">
      <c r="A62"/>
      <c r="B62"/>
      <c r="C62"/>
      <c r="D62"/>
      <c r="E62"/>
    </row>
    <row r="63" spans="1:5" x14ac:dyDescent="0.25">
      <c r="A63"/>
      <c r="B63"/>
      <c r="C63"/>
      <c r="D63"/>
      <c r="E63"/>
    </row>
    <row r="64" spans="1:5" x14ac:dyDescent="0.25">
      <c r="A64"/>
      <c r="B64"/>
      <c r="C64"/>
      <c r="D64"/>
      <c r="E64"/>
    </row>
    <row r="65" spans="1:5" x14ac:dyDescent="0.25">
      <c r="A65"/>
      <c r="B65"/>
      <c r="C65"/>
      <c r="D65"/>
      <c r="E65"/>
    </row>
    <row r="66" spans="1:5" x14ac:dyDescent="0.25">
      <c r="A66"/>
      <c r="B66"/>
      <c r="C66"/>
      <c r="D66"/>
      <c r="E66"/>
    </row>
    <row r="67" spans="1:5" x14ac:dyDescent="0.25">
      <c r="A67"/>
      <c r="B67"/>
      <c r="C67"/>
      <c r="D67"/>
      <c r="E67"/>
    </row>
    <row r="68" spans="1:5" x14ac:dyDescent="0.25">
      <c r="A68"/>
      <c r="B68"/>
      <c r="C68"/>
      <c r="D68"/>
      <c r="E68"/>
    </row>
    <row r="69" spans="1:5" x14ac:dyDescent="0.25">
      <c r="A69"/>
      <c r="B69"/>
      <c r="C69"/>
      <c r="D69"/>
      <c r="E69"/>
    </row>
    <row r="70" spans="1:5" x14ac:dyDescent="0.25">
      <c r="A70"/>
      <c r="B70"/>
      <c r="C70"/>
      <c r="D70"/>
      <c r="E70"/>
    </row>
    <row r="71" spans="1:5" x14ac:dyDescent="0.25">
      <c r="A71"/>
    </row>
    <row r="72" spans="1:5" x14ac:dyDescent="0.25">
      <c r="A72"/>
    </row>
    <row r="73" spans="1:5" x14ac:dyDescent="0.25">
      <c r="A73"/>
    </row>
    <row r="74" spans="1:5" x14ac:dyDescent="0.25">
      <c r="A74"/>
    </row>
    <row r="75" spans="1:5" x14ac:dyDescent="0.25">
      <c r="A75"/>
    </row>
    <row r="76" spans="1:5" x14ac:dyDescent="0.25">
      <c r="A76"/>
    </row>
    <row r="77" spans="1:5" x14ac:dyDescent="0.25">
      <c r="A77"/>
    </row>
    <row r="78" spans="1:5" x14ac:dyDescent="0.25">
      <c r="A78"/>
    </row>
    <row r="79" spans="1:5" x14ac:dyDescent="0.25">
      <c r="A79"/>
    </row>
    <row r="80" spans="1:5"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sheetData>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69"/>
    <col min="2" max="2" width="5.7109375" style="69" customWidth="1"/>
    <col min="3" max="3" width="6.85546875" style="69" customWidth="1"/>
    <col min="4" max="4" width="19.28515625" style="69" customWidth="1"/>
    <col min="5" max="5" width="4.140625" style="69" customWidth="1"/>
    <col min="6" max="6" width="19.7109375" style="69" customWidth="1"/>
    <col min="7" max="7" width="2" style="69" customWidth="1"/>
    <col min="8" max="8" width="19.7109375" style="69" customWidth="1"/>
    <col min="9" max="9" width="2" style="69" customWidth="1"/>
    <col min="10" max="10" width="19.7109375" style="69" customWidth="1"/>
    <col min="11" max="11" width="2.42578125" style="69" customWidth="1"/>
    <col min="12" max="12" width="19.7109375" style="69" customWidth="1"/>
    <col min="13" max="13" width="2.5703125" style="69" customWidth="1"/>
    <col min="14" max="14" width="19.7109375" style="69" customWidth="1"/>
    <col min="15" max="15" width="5.7109375" style="69" customWidth="1"/>
    <col min="16" max="16384" width="11.42578125" style="69"/>
  </cols>
  <sheetData>
    <row r="1" spans="2:18" ht="19.5" customHeight="1" x14ac:dyDescent="0.25"/>
    <row r="2" spans="2:18" ht="27" customHeight="1" x14ac:dyDescent="0.25">
      <c r="B2" s="250" t="s">
        <v>277</v>
      </c>
      <c r="C2" s="251"/>
      <c r="D2" s="251"/>
      <c r="E2" s="251"/>
      <c r="F2" s="251"/>
      <c r="G2" s="251"/>
      <c r="H2" s="251"/>
      <c r="I2" s="251"/>
      <c r="J2" s="251"/>
      <c r="K2" s="251"/>
      <c r="L2" s="251"/>
      <c r="M2" s="251"/>
      <c r="N2" s="251"/>
      <c r="O2" s="252"/>
    </row>
    <row r="3" spans="2:18" ht="30" customHeight="1" x14ac:dyDescent="0.25">
      <c r="B3" s="253"/>
      <c r="C3" s="254"/>
      <c r="D3" s="254"/>
      <c r="E3" s="254"/>
      <c r="F3" s="254"/>
      <c r="G3" s="254"/>
      <c r="H3" s="254"/>
      <c r="I3" s="254"/>
      <c r="J3" s="254"/>
      <c r="K3" s="254"/>
      <c r="L3" s="254"/>
      <c r="M3" s="254"/>
      <c r="N3" s="254"/>
      <c r="O3" s="255"/>
    </row>
    <row r="4" spans="2:18" ht="19.5" customHeight="1" x14ac:dyDescent="0.25">
      <c r="B4" s="71"/>
      <c r="C4" s="70"/>
      <c r="D4" s="70"/>
      <c r="E4" s="70"/>
      <c r="F4" s="70"/>
      <c r="G4" s="70"/>
      <c r="H4" s="70"/>
      <c r="I4" s="70"/>
      <c r="J4" s="70"/>
      <c r="K4" s="70"/>
      <c r="L4" s="70"/>
      <c r="M4" s="70"/>
      <c r="N4" s="70"/>
      <c r="O4" s="85"/>
    </row>
    <row r="5" spans="2:18" x14ac:dyDescent="0.25">
      <c r="B5" s="71"/>
      <c r="C5" s="73"/>
      <c r="D5" s="72"/>
      <c r="E5" s="73"/>
      <c r="F5" s="72"/>
      <c r="G5" s="72"/>
      <c r="H5" s="72"/>
      <c r="I5" s="73"/>
      <c r="J5" s="72"/>
      <c r="K5" s="73"/>
      <c r="L5" s="72"/>
      <c r="M5" s="73"/>
      <c r="N5" s="72"/>
      <c r="O5" s="85"/>
    </row>
    <row r="6" spans="2:18" ht="40.5" customHeight="1" x14ac:dyDescent="0.25">
      <c r="B6" s="71"/>
      <c r="C6" s="249" t="s">
        <v>269</v>
      </c>
      <c r="D6" s="74" t="str">
        <f>Datos!T2</f>
        <v>Muy alta (5)</v>
      </c>
      <c r="E6" s="73"/>
      <c r="F6" s="72"/>
      <c r="G6" s="72"/>
      <c r="H6" s="72"/>
      <c r="I6" s="76"/>
      <c r="J6" s="75">
        <f>COUNTIFS(Mapa_riesgos!$U$12:$U$31,$D6,Mapa_riesgos!$W$12:$W$31,J$16)</f>
        <v>0</v>
      </c>
      <c r="K6" s="76"/>
      <c r="L6" s="75">
        <f>COUNTIFS(Mapa_riesgos!$U$12:$U$31,$D6,Mapa_riesgos!$W$12:$W$31,L$16)</f>
        <v>0</v>
      </c>
      <c r="M6" s="76"/>
      <c r="N6" s="77">
        <f>COUNTIFS(Mapa_riesgos!$U$12:$U$31,$D6,Mapa_riesgos!$W$12:$W$31,N$16)</f>
        <v>0</v>
      </c>
      <c r="O6" s="85"/>
    </row>
    <row r="7" spans="2:18" ht="12" customHeight="1" x14ac:dyDescent="0.25">
      <c r="B7" s="71"/>
      <c r="C7" s="249"/>
      <c r="D7" s="78"/>
      <c r="E7" s="73"/>
      <c r="F7" s="72"/>
      <c r="G7" s="72"/>
      <c r="H7" s="72"/>
      <c r="I7" s="76"/>
      <c r="J7" s="79"/>
      <c r="K7" s="76"/>
      <c r="L7" s="79"/>
      <c r="M7" s="76"/>
      <c r="N7" s="79"/>
      <c r="O7" s="85"/>
    </row>
    <row r="8" spans="2:18" ht="40.5" customHeight="1" x14ac:dyDescent="0.25">
      <c r="B8" s="71"/>
      <c r="C8" s="249"/>
      <c r="D8" s="74" t="str">
        <f>Datos!T3</f>
        <v>Alta (4)</v>
      </c>
      <c r="E8" s="73"/>
      <c r="F8" s="72"/>
      <c r="G8" s="72"/>
      <c r="H8" s="72"/>
      <c r="I8" s="76"/>
      <c r="J8" s="75">
        <f>COUNTIFS(Mapa_riesgos!$U$12:$U$31,$D8,Mapa_riesgos!$W$12:$W$31,J$16)</f>
        <v>0</v>
      </c>
      <c r="K8" s="76"/>
      <c r="L8" s="75">
        <f>COUNTIFS(Mapa_riesgos!$U$12:$U$31,$D8,Mapa_riesgos!$W$12:$W$31,L$16)</f>
        <v>0</v>
      </c>
      <c r="M8" s="76"/>
      <c r="N8" s="77">
        <f>COUNTIFS(Mapa_riesgos!$U$12:$U$31,$D8,Mapa_riesgos!$W$12:$W$31,N$16)</f>
        <v>0</v>
      </c>
      <c r="O8" s="85"/>
    </row>
    <row r="9" spans="2:18" ht="11.25" customHeight="1" x14ac:dyDescent="0.25">
      <c r="B9" s="71"/>
      <c r="C9" s="249"/>
      <c r="D9" s="78"/>
      <c r="E9" s="73"/>
      <c r="F9" s="72"/>
      <c r="G9" s="72"/>
      <c r="H9" s="72"/>
      <c r="I9" s="76"/>
      <c r="J9" s="79"/>
      <c r="K9" s="76"/>
      <c r="L9" s="79"/>
      <c r="M9" s="76"/>
      <c r="N9" s="79"/>
      <c r="O9" s="85"/>
    </row>
    <row r="10" spans="2:18" ht="40.5" customHeight="1" x14ac:dyDescent="0.25">
      <c r="B10" s="71"/>
      <c r="C10" s="249"/>
      <c r="D10" s="74" t="str">
        <f>Datos!T4</f>
        <v>Media (3)</v>
      </c>
      <c r="E10" s="73"/>
      <c r="F10" s="72"/>
      <c r="G10" s="72"/>
      <c r="H10" s="72"/>
      <c r="I10" s="76"/>
      <c r="J10" s="80">
        <f>COUNTIFS(Mapa_riesgos!$U$12:$U$31,$D10,Mapa_riesgos!$W$12:$W$31,J$16)</f>
        <v>0</v>
      </c>
      <c r="K10" s="76"/>
      <c r="L10" s="75">
        <f>COUNTIFS(Mapa_riesgos!$U$12:$U$31,$D10,Mapa_riesgos!$W$12:$W$31,L$16)</f>
        <v>0</v>
      </c>
      <c r="M10" s="76"/>
      <c r="N10" s="77">
        <f>COUNTIFS(Mapa_riesgos!$U$12:$U$31,$D10,Mapa_riesgos!$W$12:$W$31,N$16)</f>
        <v>0</v>
      </c>
      <c r="O10" s="85"/>
      <c r="Q10" s="101"/>
      <c r="R10" s="102"/>
    </row>
    <row r="11" spans="2:18" ht="9" customHeight="1" x14ac:dyDescent="0.25">
      <c r="B11" s="71"/>
      <c r="C11" s="249"/>
      <c r="D11" s="78"/>
      <c r="E11" s="73"/>
      <c r="F11" s="72"/>
      <c r="G11" s="72"/>
      <c r="H11" s="72"/>
      <c r="I11" s="76"/>
      <c r="J11" s="79"/>
      <c r="K11" s="76"/>
      <c r="L11" s="79"/>
      <c r="M11" s="76"/>
      <c r="N11" s="79"/>
      <c r="O11" s="85"/>
    </row>
    <row r="12" spans="2:18" ht="40.5" customHeight="1" x14ac:dyDescent="0.25">
      <c r="B12" s="71"/>
      <c r="C12" s="249"/>
      <c r="D12" s="74" t="str">
        <f>Datos!T5</f>
        <v>Baja (2)</v>
      </c>
      <c r="E12" s="73"/>
      <c r="F12" s="72"/>
      <c r="G12" s="72"/>
      <c r="H12" s="72"/>
      <c r="I12" s="76"/>
      <c r="J12" s="80">
        <f>COUNTIFS(Mapa_riesgos!$U$12:$U$31,$D12,Mapa_riesgos!$W$12:$W$31,J$16)</f>
        <v>0</v>
      </c>
      <c r="K12" s="76"/>
      <c r="L12" s="75">
        <f>COUNTIFS(Mapa_riesgos!$U$12:$U$31,$D12,Mapa_riesgos!$W$12:$W$31,L$16)</f>
        <v>1</v>
      </c>
      <c r="M12" s="76"/>
      <c r="N12" s="77">
        <f>COUNTIFS(Mapa_riesgos!$U$12:$U$31,$D12,Mapa_riesgos!$W$12:$W$31,N$16)</f>
        <v>0</v>
      </c>
      <c r="O12" s="85"/>
      <c r="Q12" s="101"/>
      <c r="R12" s="103"/>
    </row>
    <row r="13" spans="2:18" ht="9.75" customHeight="1" x14ac:dyDescent="0.25">
      <c r="B13" s="71"/>
      <c r="C13" s="249"/>
      <c r="D13" s="78"/>
      <c r="E13" s="73"/>
      <c r="F13" s="72"/>
      <c r="G13" s="72"/>
      <c r="H13" s="72"/>
      <c r="I13" s="76"/>
      <c r="J13" s="79"/>
      <c r="K13" s="76"/>
      <c r="L13" s="79"/>
      <c r="M13" s="76"/>
      <c r="N13" s="79"/>
      <c r="O13" s="85"/>
    </row>
    <row r="14" spans="2:18" ht="40.5" customHeight="1" x14ac:dyDescent="0.25">
      <c r="B14" s="71"/>
      <c r="C14" s="249"/>
      <c r="D14" s="74" t="str">
        <f>Datos!T6</f>
        <v>Muy baja (1)</v>
      </c>
      <c r="E14" s="73"/>
      <c r="F14" s="72"/>
      <c r="G14" s="72"/>
      <c r="H14" s="72"/>
      <c r="I14" s="76"/>
      <c r="J14" s="80">
        <f>COUNTIFS(Mapa_riesgos!$U$12:$U$31,$D14,Mapa_riesgos!$W$12:$W$31,J$16)</f>
        <v>2</v>
      </c>
      <c r="K14" s="76"/>
      <c r="L14" s="75">
        <f>COUNTIFS(Mapa_riesgos!$U$12:$U$31,$D14,Mapa_riesgos!$W$12:$W$31,L$16)</f>
        <v>11</v>
      </c>
      <c r="M14" s="76"/>
      <c r="N14" s="77">
        <f>COUNTIFS(Mapa_riesgos!$U$12:$U$31,$D14,Mapa_riesgos!$W$12:$W$31,N$16)</f>
        <v>6</v>
      </c>
      <c r="O14" s="85"/>
    </row>
    <row r="15" spans="2:18" ht="27.75" customHeight="1" x14ac:dyDescent="0.25">
      <c r="B15" s="71"/>
      <c r="C15" s="73"/>
      <c r="D15" s="72"/>
      <c r="E15" s="73"/>
      <c r="F15" s="72"/>
      <c r="G15" s="72"/>
      <c r="H15" s="72"/>
      <c r="I15" s="73"/>
      <c r="J15" s="72"/>
      <c r="K15" s="73"/>
      <c r="L15" s="72"/>
      <c r="M15" s="73"/>
      <c r="N15" s="72"/>
      <c r="O15" s="85"/>
    </row>
    <row r="16" spans="2:18" ht="41.25" customHeight="1" x14ac:dyDescent="0.25">
      <c r="B16" s="71"/>
      <c r="C16" s="73"/>
      <c r="D16" s="73"/>
      <c r="E16" s="73"/>
      <c r="F16" s="73"/>
      <c r="G16" s="73"/>
      <c r="H16" s="73"/>
      <c r="I16" s="81"/>
      <c r="J16" s="74" t="str">
        <f>Datos!U4</f>
        <v>Moderado (3)</v>
      </c>
      <c r="K16" s="81"/>
      <c r="L16" s="74" t="str">
        <f>Datos!U3</f>
        <v>Mayor (4)</v>
      </c>
      <c r="M16" s="81"/>
      <c r="N16" s="74" t="str">
        <f>Datos!U2</f>
        <v>Catastrófico (5)</v>
      </c>
      <c r="O16" s="85"/>
    </row>
    <row r="17" spans="2:15" ht="41.25" customHeight="1" x14ac:dyDescent="0.25">
      <c r="B17" s="71"/>
      <c r="C17" s="73"/>
      <c r="D17" s="73"/>
      <c r="E17" s="73"/>
      <c r="F17" s="73"/>
      <c r="G17" s="73"/>
      <c r="H17" s="73"/>
      <c r="I17" s="83"/>
      <c r="J17" s="84" t="s">
        <v>268</v>
      </c>
      <c r="K17" s="83"/>
      <c r="L17" s="82"/>
      <c r="M17" s="83"/>
      <c r="N17" s="82"/>
      <c r="O17" s="85"/>
    </row>
    <row r="18" spans="2:15" ht="18" customHeight="1" x14ac:dyDescent="0.25">
      <c r="B18" s="71"/>
      <c r="C18" s="73"/>
      <c r="D18" s="73"/>
      <c r="E18" s="73"/>
      <c r="F18" s="73"/>
      <c r="G18" s="73"/>
      <c r="H18" s="73"/>
      <c r="I18" s="73"/>
      <c r="J18" s="73"/>
      <c r="K18" s="73"/>
      <c r="L18" s="73"/>
      <c r="M18" s="73"/>
      <c r="N18" s="73"/>
      <c r="O18" s="85"/>
    </row>
    <row r="19" spans="2:15" ht="26.25" customHeight="1" x14ac:dyDescent="0.25">
      <c r="B19" s="71"/>
      <c r="C19" s="73"/>
      <c r="D19" s="84" t="s">
        <v>224</v>
      </c>
      <c r="E19" s="73"/>
      <c r="F19" s="73"/>
      <c r="G19" s="76"/>
      <c r="H19" s="86">
        <f>+F8+F10+H8+H10+H12+J10+J12+J14</f>
        <v>2</v>
      </c>
      <c r="I19" s="76"/>
      <c r="J19" s="86">
        <f>+F6+H6+J6+J8+L6+L8+L10+L12+L14</f>
        <v>12</v>
      </c>
      <c r="K19" s="76"/>
      <c r="L19" s="86">
        <f>+N6+N8+N10+N12+N14</f>
        <v>6</v>
      </c>
      <c r="M19" s="83"/>
      <c r="N19" s="83"/>
      <c r="O19" s="85"/>
    </row>
    <row r="20" spans="2:15" ht="26.25" customHeight="1" x14ac:dyDescent="0.3">
      <c r="B20" s="71"/>
      <c r="C20" s="73"/>
      <c r="D20" s="87">
        <f>SUM(F6:N14)</f>
        <v>20</v>
      </c>
      <c r="E20" s="73"/>
      <c r="F20" s="73"/>
      <c r="G20" s="88"/>
      <c r="H20" s="89" t="s">
        <v>84</v>
      </c>
      <c r="I20" s="88"/>
      <c r="J20" s="90" t="s">
        <v>270</v>
      </c>
      <c r="K20" s="88"/>
      <c r="L20" s="91" t="s">
        <v>271</v>
      </c>
      <c r="M20" s="73"/>
      <c r="N20" s="73"/>
      <c r="O20" s="85"/>
    </row>
    <row r="21" spans="2:15" x14ac:dyDescent="0.25">
      <c r="B21" s="92"/>
      <c r="C21" s="93"/>
      <c r="D21" s="93"/>
      <c r="E21" s="93"/>
      <c r="F21" s="93"/>
      <c r="G21" s="93"/>
      <c r="H21" s="93"/>
      <c r="I21" s="93"/>
      <c r="J21" s="93"/>
      <c r="K21" s="93"/>
      <c r="L21" s="93"/>
      <c r="M21" s="93"/>
      <c r="N21" s="93"/>
      <c r="O21" s="94"/>
    </row>
  </sheetData>
  <mergeCells count="2">
    <mergeCell ref="C6:C14"/>
    <mergeCell ref="B2:O3"/>
  </mergeCells>
  <conditionalFormatting sqref="J10 J12 J14">
    <cfRule type="cellIs" dxfId="5" priority="3" operator="equal">
      <formula>0</formula>
    </cfRule>
  </conditionalFormatting>
  <conditionalFormatting sqref="J8 L8 L10 L12 L14 L6 J6">
    <cfRule type="cellIs" dxfId="4" priority="2" operator="equal">
      <formula>0</formula>
    </cfRule>
  </conditionalFormatting>
  <conditionalFormatting sqref="N6 N8 N10 N12 N14">
    <cfRule type="cellIs" dxfId="3"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0" tint="-0.249977111117893"/>
  </sheetPr>
  <dimension ref="A1:F27"/>
  <sheetViews>
    <sheetView showGridLines="0" zoomScaleNormal="100" workbookViewId="0"/>
  </sheetViews>
  <sheetFormatPr baseColWidth="10" defaultRowHeight="15" x14ac:dyDescent="0.25"/>
  <cols>
    <col min="1" max="1" width="23.140625" style="139" customWidth="1"/>
    <col min="2" max="2" width="31.140625" style="139" customWidth="1"/>
    <col min="3" max="3" width="14.42578125" style="139" customWidth="1"/>
    <col min="4" max="4" width="32.85546875" style="139" customWidth="1"/>
    <col min="5" max="5" width="14.42578125" style="139" customWidth="1"/>
    <col min="6" max="16384" width="11.42578125" style="139"/>
  </cols>
  <sheetData>
    <row r="1" spans="1:6" ht="27" customHeight="1" x14ac:dyDescent="0.25">
      <c r="A1" s="97"/>
      <c r="B1" s="97"/>
      <c r="C1" s="97"/>
      <c r="D1" s="97"/>
      <c r="E1" s="97"/>
      <c r="F1" s="97"/>
    </row>
    <row r="2" spans="1:6" x14ac:dyDescent="0.25">
      <c r="A2" s="97"/>
      <c r="B2" s="140" t="s">
        <v>223</v>
      </c>
      <c r="C2" s="140" t="s">
        <v>263</v>
      </c>
      <c r="D2" s="140" t="s">
        <v>225</v>
      </c>
      <c r="E2" s="140" t="s">
        <v>263</v>
      </c>
      <c r="F2" s="97"/>
    </row>
    <row r="3" spans="1:6" x14ac:dyDescent="0.25">
      <c r="A3" s="97"/>
      <c r="B3" s="141" t="s">
        <v>271</v>
      </c>
      <c r="C3" s="148">
        <f>COUNTIFS(Mapa_riesgos!$Y$12:$Y$31,$B$3)</f>
        <v>6</v>
      </c>
      <c r="D3" s="141" t="s">
        <v>271</v>
      </c>
      <c r="E3" s="148">
        <f>COUNTIFS(Mapa_riesgos!$Y$12:$Y$31,$B$3,Mapa_riesgos!$AE$12:$AE$31,D3)</f>
        <v>6</v>
      </c>
      <c r="F3" s="97"/>
    </row>
    <row r="4" spans="1:6" x14ac:dyDescent="0.25">
      <c r="A4" s="97"/>
      <c r="B4" s="142"/>
      <c r="C4" s="148"/>
      <c r="D4" s="143" t="s">
        <v>270</v>
      </c>
      <c r="E4" s="148">
        <f>COUNTIFS(Mapa_riesgos!$Y$12:$Y$31,$B$3,Mapa_riesgos!$AE$12:$AE$31,D4)</f>
        <v>0</v>
      </c>
      <c r="F4" s="97"/>
    </row>
    <row r="5" spans="1:6" x14ac:dyDescent="0.25">
      <c r="A5" s="97"/>
      <c r="B5" s="142"/>
      <c r="C5" s="148"/>
      <c r="D5" s="144" t="s">
        <v>84</v>
      </c>
      <c r="E5" s="148">
        <f>COUNTIFS(Mapa_riesgos!$Y$12:$Y$31,$B$3,Mapa_riesgos!$AE$12:$AE$31,D5)</f>
        <v>0</v>
      </c>
      <c r="F5" s="97"/>
    </row>
    <row r="6" spans="1:6" x14ac:dyDescent="0.25">
      <c r="A6" s="97"/>
      <c r="B6" s="143" t="s">
        <v>270</v>
      </c>
      <c r="C6" s="148">
        <f>COUNTIFS(Mapa_riesgos!$Y$12:$Y$31,$B$6)</f>
        <v>12</v>
      </c>
      <c r="D6" s="141" t="s">
        <v>271</v>
      </c>
      <c r="E6" s="148">
        <f>COUNTIFS(Mapa_riesgos!$Y$12:$Y$31,$B$6,Mapa_riesgos!$AE$12:$AE$31,D6)</f>
        <v>0</v>
      </c>
      <c r="F6" s="97"/>
    </row>
    <row r="7" spans="1:6" x14ac:dyDescent="0.25">
      <c r="A7" s="97"/>
      <c r="B7" s="142"/>
      <c r="C7" s="148"/>
      <c r="D7" s="143" t="s">
        <v>270</v>
      </c>
      <c r="E7" s="148">
        <f>COUNTIFS(Mapa_riesgos!$Y$12:$Y$31,$B$6,Mapa_riesgos!$AE$12:$AE$31,D7)</f>
        <v>12</v>
      </c>
      <c r="F7" s="97"/>
    </row>
    <row r="8" spans="1:6" x14ac:dyDescent="0.25">
      <c r="A8" s="97"/>
      <c r="B8" s="142"/>
      <c r="C8" s="148"/>
      <c r="D8" s="144" t="s">
        <v>84</v>
      </c>
      <c r="E8" s="148">
        <f>COUNTIFS(Mapa_riesgos!$Y$12:$Y$31,$B$6,Mapa_riesgos!$AE$12:$AE$31,D8)</f>
        <v>0</v>
      </c>
      <c r="F8" s="97"/>
    </row>
    <row r="9" spans="1:6" x14ac:dyDescent="0.25">
      <c r="A9" s="97"/>
      <c r="B9" s="144" t="s">
        <v>84</v>
      </c>
      <c r="C9" s="148">
        <f>COUNTIFS(Mapa_riesgos!$Y$12:$Y$31,$B$9)</f>
        <v>2</v>
      </c>
      <c r="D9" s="141" t="s">
        <v>271</v>
      </c>
      <c r="E9" s="148">
        <f>COUNTIFS(Mapa_riesgos!$Y$12:$Y$31,$B$9,Mapa_riesgos!$AE$12:$AE$31,D9)</f>
        <v>0</v>
      </c>
      <c r="F9" s="97"/>
    </row>
    <row r="10" spans="1:6" x14ac:dyDescent="0.25">
      <c r="A10" s="97"/>
      <c r="B10" s="142"/>
      <c r="C10" s="148"/>
      <c r="D10" s="143" t="s">
        <v>270</v>
      </c>
      <c r="E10" s="148">
        <f>COUNTIFS(Mapa_riesgos!$Y$12:$Y$31,$B$9,Mapa_riesgos!$AE$12:$AE$31,D10)</f>
        <v>0</v>
      </c>
      <c r="F10" s="97"/>
    </row>
    <row r="11" spans="1:6" x14ac:dyDescent="0.25">
      <c r="A11" s="97"/>
      <c r="B11" s="142"/>
      <c r="C11" s="148"/>
      <c r="D11" s="144" t="s">
        <v>84</v>
      </c>
      <c r="E11" s="148">
        <f>COUNTIFS(Mapa_riesgos!$Y$12:$Y$31,$B$9,Mapa_riesgos!$AE$12:$AE$31,D11)</f>
        <v>2</v>
      </c>
      <c r="F11" s="97"/>
    </row>
    <row r="12" spans="1:6" x14ac:dyDescent="0.25">
      <c r="A12" s="97"/>
      <c r="B12" s="145"/>
      <c r="C12" s="98"/>
      <c r="D12" s="145"/>
      <c r="E12" s="98"/>
      <c r="F12" s="97"/>
    </row>
    <row r="13" spans="1:6" x14ac:dyDescent="0.25">
      <c r="A13" s="97"/>
      <c r="B13" s="146" t="s">
        <v>264</v>
      </c>
      <c r="C13" s="146"/>
      <c r="D13" s="98"/>
      <c r="E13" s="98">
        <f>SUM(E3:E11)</f>
        <v>20</v>
      </c>
      <c r="F13" s="97"/>
    </row>
    <row r="14" spans="1:6" x14ac:dyDescent="0.25">
      <c r="A14" s="97"/>
      <c r="B14" s="97"/>
      <c r="C14" s="97"/>
      <c r="D14" s="97"/>
      <c r="E14" s="97"/>
      <c r="F14" s="97"/>
    </row>
    <row r="15" spans="1:6" x14ac:dyDescent="0.25">
      <c r="A15" s="97"/>
      <c r="B15" s="97"/>
      <c r="C15" s="97"/>
      <c r="D15" s="97"/>
      <c r="E15" s="97"/>
      <c r="F15" s="97"/>
    </row>
    <row r="16" spans="1:6" x14ac:dyDescent="0.25">
      <c r="A16" s="97"/>
      <c r="B16" s="97"/>
      <c r="C16" s="97"/>
      <c r="D16" s="97"/>
      <c r="E16" s="97"/>
      <c r="F16" s="97"/>
    </row>
    <row r="17" spans="1:6" x14ac:dyDescent="0.25">
      <c r="A17" s="97"/>
      <c r="B17" s="97"/>
      <c r="C17" s="97"/>
      <c r="D17" s="97"/>
      <c r="E17" s="97"/>
      <c r="F17" s="97"/>
    </row>
    <row r="18" spans="1:6" x14ac:dyDescent="0.25">
      <c r="A18" s="97"/>
      <c r="B18" s="97"/>
      <c r="C18" s="97"/>
      <c r="D18" s="97"/>
      <c r="E18" s="97"/>
      <c r="F18" s="97"/>
    </row>
    <row r="19" spans="1:6" x14ac:dyDescent="0.25">
      <c r="A19" s="97"/>
      <c r="B19" s="97"/>
      <c r="C19" s="97"/>
      <c r="D19" s="97"/>
      <c r="E19" s="97"/>
      <c r="F19" s="97"/>
    </row>
    <row r="20" spans="1:6" x14ac:dyDescent="0.25">
      <c r="A20" s="97"/>
      <c r="B20" s="97"/>
      <c r="C20" s="97"/>
      <c r="D20" s="97"/>
      <c r="E20" s="97"/>
      <c r="F20" s="97"/>
    </row>
    <row r="21" spans="1:6" x14ac:dyDescent="0.25">
      <c r="A21" s="97"/>
      <c r="B21" s="97"/>
      <c r="C21" s="97"/>
      <c r="D21" s="97"/>
      <c r="E21" s="97"/>
      <c r="F21" s="97"/>
    </row>
    <row r="22" spans="1:6" x14ac:dyDescent="0.25">
      <c r="A22" s="97"/>
      <c r="B22" s="97"/>
      <c r="C22" s="97"/>
      <c r="D22" s="97"/>
      <c r="E22" s="97"/>
      <c r="F22" s="97"/>
    </row>
    <row r="23" spans="1:6" x14ac:dyDescent="0.25">
      <c r="A23" s="97"/>
      <c r="B23" s="97"/>
      <c r="C23" s="97"/>
      <c r="D23" s="97"/>
      <c r="E23" s="97"/>
      <c r="F23" s="97"/>
    </row>
    <row r="24" spans="1:6" x14ac:dyDescent="0.25">
      <c r="A24" s="97"/>
      <c r="B24" s="97"/>
      <c r="C24" s="97"/>
      <c r="D24" s="97"/>
      <c r="E24" s="97"/>
      <c r="F24" s="97"/>
    </row>
    <row r="25" spans="1:6" x14ac:dyDescent="0.25">
      <c r="A25" s="97"/>
      <c r="B25" s="97"/>
      <c r="C25" s="97"/>
      <c r="D25" s="97"/>
      <c r="E25" s="97"/>
      <c r="F25" s="97"/>
    </row>
    <row r="26" spans="1:6" x14ac:dyDescent="0.25">
      <c r="A26" s="97"/>
      <c r="B26" s="97"/>
      <c r="C26" s="97"/>
      <c r="D26" s="97"/>
      <c r="E26" s="97"/>
      <c r="F26" s="97"/>
    </row>
    <row r="27" spans="1:6" x14ac:dyDescent="0.25">
      <c r="B27" s="97"/>
      <c r="C27" s="97"/>
      <c r="D27" s="97"/>
      <c r="E27" s="97"/>
      <c r="F27" s="9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69" customWidth="1"/>
    <col min="2" max="2" width="5.7109375" style="69" customWidth="1"/>
    <col min="3" max="3" width="6.85546875" style="69" customWidth="1"/>
    <col min="4" max="4" width="19.28515625" style="69" customWidth="1"/>
    <col min="5" max="5" width="4.140625" style="69" customWidth="1"/>
    <col min="6" max="6" width="19.7109375" style="69" customWidth="1"/>
    <col min="7" max="7" width="2" style="69" customWidth="1"/>
    <col min="8" max="8" width="19.7109375" style="69" customWidth="1"/>
    <col min="9" max="9" width="2" style="69" customWidth="1"/>
    <col min="10" max="10" width="19.7109375" style="69" customWidth="1"/>
    <col min="11" max="11" width="2.42578125" style="69" customWidth="1"/>
    <col min="12" max="12" width="19.7109375" style="69" customWidth="1"/>
    <col min="13" max="13" width="2.5703125" style="69" customWidth="1"/>
    <col min="14" max="14" width="19.7109375" style="69" customWidth="1"/>
    <col min="15" max="15" width="5.7109375" style="69" customWidth="1"/>
    <col min="16" max="16384" width="11.42578125" style="69"/>
  </cols>
  <sheetData>
    <row r="1" spans="2:18" ht="20.25" customHeight="1" x14ac:dyDescent="0.25"/>
    <row r="2" spans="2:18" ht="27" customHeight="1" x14ac:dyDescent="0.25">
      <c r="B2" s="250" t="s">
        <v>278</v>
      </c>
      <c r="C2" s="251"/>
      <c r="D2" s="251"/>
      <c r="E2" s="251"/>
      <c r="F2" s="251"/>
      <c r="G2" s="251"/>
      <c r="H2" s="251"/>
      <c r="I2" s="251"/>
      <c r="J2" s="251"/>
      <c r="K2" s="251"/>
      <c r="L2" s="251"/>
      <c r="M2" s="251"/>
      <c r="N2" s="251"/>
      <c r="O2" s="252"/>
      <c r="P2" s="95"/>
    </row>
    <row r="3" spans="2:18" ht="30" customHeight="1" x14ac:dyDescent="0.25">
      <c r="B3" s="253"/>
      <c r="C3" s="254"/>
      <c r="D3" s="254"/>
      <c r="E3" s="254"/>
      <c r="F3" s="254"/>
      <c r="G3" s="254"/>
      <c r="H3" s="254"/>
      <c r="I3" s="254"/>
      <c r="J3" s="254"/>
      <c r="K3" s="254"/>
      <c r="L3" s="254"/>
      <c r="M3" s="254"/>
      <c r="N3" s="254"/>
      <c r="O3" s="255"/>
      <c r="P3" s="95"/>
    </row>
    <row r="4" spans="2:18" ht="20.25" customHeight="1" x14ac:dyDescent="0.25">
      <c r="B4" s="71"/>
      <c r="C4" s="73"/>
      <c r="D4" s="73"/>
      <c r="E4" s="73"/>
      <c r="F4" s="73"/>
      <c r="G4" s="73"/>
      <c r="H4" s="73"/>
      <c r="I4" s="73"/>
      <c r="J4" s="73"/>
      <c r="K4" s="73"/>
      <c r="L4" s="73"/>
      <c r="M4" s="73"/>
      <c r="N4" s="73"/>
      <c r="O4" s="85"/>
      <c r="P4" s="71"/>
    </row>
    <row r="5" spans="2:18" x14ac:dyDescent="0.25">
      <c r="B5" s="71"/>
      <c r="C5" s="73"/>
      <c r="D5" s="72"/>
      <c r="E5" s="73"/>
      <c r="F5" s="72"/>
      <c r="G5" s="72"/>
      <c r="H5" s="72"/>
      <c r="I5" s="73"/>
      <c r="J5" s="72"/>
      <c r="K5" s="73"/>
      <c r="L5" s="72"/>
      <c r="M5" s="73"/>
      <c r="N5" s="72"/>
      <c r="O5" s="85"/>
      <c r="P5" s="71"/>
    </row>
    <row r="6" spans="2:18" ht="40.5" customHeight="1" x14ac:dyDescent="0.25">
      <c r="B6" s="71"/>
      <c r="C6" s="249" t="s">
        <v>269</v>
      </c>
      <c r="D6" s="74" t="str">
        <f>Datos!T2</f>
        <v>Muy alta (5)</v>
      </c>
      <c r="E6" s="73"/>
      <c r="F6" s="72"/>
      <c r="G6" s="72"/>
      <c r="H6" s="72"/>
      <c r="I6" s="76"/>
      <c r="J6" s="75">
        <f>COUNTIFS(Mapa_riesgos!$AA$12:$AA$31,$D6,Mapa_riesgos!$AC$12:$AC$31,J$16)</f>
        <v>0</v>
      </c>
      <c r="K6" s="76"/>
      <c r="L6" s="75">
        <f>COUNTIFS(Mapa_riesgos!$AA$12:$AA$31,$D6,Mapa_riesgos!$AC$12:$AC$31,L$16)</f>
        <v>0</v>
      </c>
      <c r="M6" s="76"/>
      <c r="N6" s="77">
        <f>COUNTIFS(Mapa_riesgos!$AA$12:$AA$31,$D6,Mapa_riesgos!$AC$12:$AC$31,N$16)</f>
        <v>0</v>
      </c>
      <c r="O6" s="85"/>
      <c r="P6" s="71"/>
    </row>
    <row r="7" spans="2:18" ht="12" customHeight="1" x14ac:dyDescent="0.25">
      <c r="B7" s="71"/>
      <c r="C7" s="249"/>
      <c r="D7" s="78"/>
      <c r="E7" s="73"/>
      <c r="F7" s="72"/>
      <c r="G7" s="72"/>
      <c r="H7" s="72"/>
      <c r="I7" s="76"/>
      <c r="J7" s="79"/>
      <c r="K7" s="76"/>
      <c r="L7" s="79"/>
      <c r="M7" s="76"/>
      <c r="N7" s="79"/>
      <c r="O7" s="85"/>
      <c r="P7" s="71"/>
    </row>
    <row r="8" spans="2:18" ht="40.5" customHeight="1" x14ac:dyDescent="0.25">
      <c r="B8" s="71"/>
      <c r="C8" s="249"/>
      <c r="D8" s="74" t="str">
        <f>Datos!T3</f>
        <v>Alta (4)</v>
      </c>
      <c r="E8" s="73"/>
      <c r="F8" s="72"/>
      <c r="G8" s="72"/>
      <c r="H8" s="72"/>
      <c r="I8" s="76"/>
      <c r="J8" s="75">
        <f>COUNTIFS(Mapa_riesgos!$AA$12:$AA$31,$D8,Mapa_riesgos!$AC$12:$AC$31,J$16)</f>
        <v>0</v>
      </c>
      <c r="K8" s="76"/>
      <c r="L8" s="75">
        <f>COUNTIFS(Mapa_riesgos!$AA$12:$AA$31,$D8,Mapa_riesgos!$AC$12:$AC$31,L$16)</f>
        <v>0</v>
      </c>
      <c r="M8" s="76"/>
      <c r="N8" s="77">
        <f>COUNTIFS(Mapa_riesgos!$AA$12:$AA$31,$D8,Mapa_riesgos!$AC$12:$AC$31,N$16)</f>
        <v>0</v>
      </c>
      <c r="O8" s="85"/>
      <c r="P8" s="71"/>
    </row>
    <row r="9" spans="2:18" ht="11.25" customHeight="1" x14ac:dyDescent="0.25">
      <c r="B9" s="71"/>
      <c r="C9" s="249"/>
      <c r="D9" s="78"/>
      <c r="E9" s="73"/>
      <c r="F9" s="72"/>
      <c r="G9" s="72"/>
      <c r="H9" s="72"/>
      <c r="I9" s="76"/>
      <c r="J9" s="79"/>
      <c r="K9" s="76"/>
      <c r="L9" s="79"/>
      <c r="M9" s="76"/>
      <c r="N9" s="79"/>
      <c r="O9" s="85"/>
      <c r="P9" s="71"/>
    </row>
    <row r="10" spans="2:18" ht="40.5" customHeight="1" x14ac:dyDescent="0.25">
      <c r="B10" s="71"/>
      <c r="C10" s="249"/>
      <c r="D10" s="74" t="str">
        <f>Datos!T4</f>
        <v>Media (3)</v>
      </c>
      <c r="E10" s="73"/>
      <c r="F10" s="72"/>
      <c r="G10" s="72"/>
      <c r="H10" s="72"/>
      <c r="I10" s="76"/>
      <c r="J10" s="80">
        <f>COUNTIFS(Mapa_riesgos!$AA$12:$AA$31,$D10,Mapa_riesgos!$AC$12:$AC$31,J$16)</f>
        <v>0</v>
      </c>
      <c r="K10" s="76"/>
      <c r="L10" s="75">
        <f>COUNTIFS(Mapa_riesgos!$AA$12:$AA$31,$D10,Mapa_riesgos!$AC$12:$AC$31,L$16)</f>
        <v>0</v>
      </c>
      <c r="M10" s="76"/>
      <c r="N10" s="77">
        <f>COUNTIFS(Mapa_riesgos!$AA$12:$AA$31,$D10,Mapa_riesgos!$AC$12:$AC$31,N$16)</f>
        <v>0</v>
      </c>
      <c r="O10" s="85"/>
      <c r="P10" s="71"/>
      <c r="R10" s="102"/>
    </row>
    <row r="11" spans="2:18" ht="9" customHeight="1" x14ac:dyDescent="0.25">
      <c r="B11" s="71"/>
      <c r="C11" s="249"/>
      <c r="D11" s="78"/>
      <c r="E11" s="73"/>
      <c r="F11" s="72"/>
      <c r="G11" s="72"/>
      <c r="H11" s="72"/>
      <c r="I11" s="76"/>
      <c r="J11" s="79"/>
      <c r="K11" s="76"/>
      <c r="L11" s="79"/>
      <c r="M11" s="76"/>
      <c r="N11" s="79"/>
      <c r="O11" s="85"/>
      <c r="P11" s="71"/>
    </row>
    <row r="12" spans="2:18" ht="40.5" customHeight="1" x14ac:dyDescent="0.25">
      <c r="B12" s="71"/>
      <c r="C12" s="249"/>
      <c r="D12" s="74" t="str">
        <f>Datos!T5</f>
        <v>Baja (2)</v>
      </c>
      <c r="E12" s="73"/>
      <c r="F12" s="72"/>
      <c r="G12" s="72"/>
      <c r="H12" s="72"/>
      <c r="I12" s="76"/>
      <c r="J12" s="80">
        <f>COUNTIFS(Mapa_riesgos!$AA$12:$AA$31,$D12,Mapa_riesgos!$AC$12:$AC$31,J$16)</f>
        <v>0</v>
      </c>
      <c r="K12" s="76"/>
      <c r="L12" s="75">
        <f>COUNTIFS(Mapa_riesgos!$AA$12:$AA$31,$D12,Mapa_riesgos!$AC$12:$AC$31,L$16)</f>
        <v>0</v>
      </c>
      <c r="M12" s="76"/>
      <c r="N12" s="77">
        <f>COUNTIFS(Mapa_riesgos!$AA$12:$AA$31,$D12,Mapa_riesgos!$AC$12:$AC$31,N$16)</f>
        <v>0</v>
      </c>
      <c r="O12" s="85"/>
      <c r="P12" s="71"/>
      <c r="R12" s="103"/>
    </row>
    <row r="13" spans="2:18" ht="9.75" customHeight="1" x14ac:dyDescent="0.25">
      <c r="B13" s="71"/>
      <c r="C13" s="249"/>
      <c r="D13" s="78"/>
      <c r="E13" s="73"/>
      <c r="F13" s="72"/>
      <c r="G13" s="72"/>
      <c r="H13" s="72"/>
      <c r="I13" s="76"/>
      <c r="J13" s="79"/>
      <c r="K13" s="76"/>
      <c r="L13" s="79"/>
      <c r="M13" s="76"/>
      <c r="N13" s="79"/>
      <c r="O13" s="85"/>
      <c r="P13" s="71"/>
    </row>
    <row r="14" spans="2:18" ht="40.5" customHeight="1" x14ac:dyDescent="0.25">
      <c r="B14" s="71"/>
      <c r="C14" s="249"/>
      <c r="D14" s="74" t="str">
        <f>Datos!T6</f>
        <v>Muy baja (1)</v>
      </c>
      <c r="E14" s="73"/>
      <c r="F14" s="72"/>
      <c r="G14" s="72"/>
      <c r="H14" s="72"/>
      <c r="I14" s="76"/>
      <c r="J14" s="80">
        <f>COUNTIFS(Mapa_riesgos!$AA$12:$AA$31,$D14,Mapa_riesgos!$AC$12:$AC$31,J$16)</f>
        <v>2</v>
      </c>
      <c r="K14" s="76"/>
      <c r="L14" s="75">
        <f>COUNTIFS(Mapa_riesgos!$AA$12:$AA$31,$D14,Mapa_riesgos!$AC$12:$AC$31,L$16)</f>
        <v>12</v>
      </c>
      <c r="M14" s="76"/>
      <c r="N14" s="77">
        <f>COUNTIFS(Mapa_riesgos!$AA$12:$AA$31,$D14,Mapa_riesgos!$AC$12:$AC$31,N$16)</f>
        <v>6</v>
      </c>
      <c r="O14" s="85"/>
      <c r="P14" s="71"/>
    </row>
    <row r="15" spans="2:18" ht="27.75" customHeight="1" x14ac:dyDescent="0.25">
      <c r="B15" s="71"/>
      <c r="C15" s="73"/>
      <c r="D15" s="72"/>
      <c r="E15" s="73"/>
      <c r="F15" s="72"/>
      <c r="G15" s="72"/>
      <c r="H15" s="72"/>
      <c r="I15" s="73"/>
      <c r="J15" s="72"/>
      <c r="K15" s="73"/>
      <c r="L15" s="72"/>
      <c r="M15" s="73"/>
      <c r="N15" s="72"/>
      <c r="O15" s="85"/>
      <c r="P15" s="71"/>
    </row>
    <row r="16" spans="2:18" ht="41.25" customHeight="1" x14ac:dyDescent="0.25">
      <c r="B16" s="71"/>
      <c r="C16" s="73"/>
      <c r="D16" s="73"/>
      <c r="E16" s="73"/>
      <c r="F16" s="73"/>
      <c r="G16" s="73"/>
      <c r="H16" s="73"/>
      <c r="I16" s="81"/>
      <c r="J16" s="74" t="str">
        <f>Datos!U4</f>
        <v>Moderado (3)</v>
      </c>
      <c r="K16" s="81"/>
      <c r="L16" s="74" t="str">
        <f>Datos!U3</f>
        <v>Mayor (4)</v>
      </c>
      <c r="M16" s="81"/>
      <c r="N16" s="74" t="str">
        <f>Datos!U2</f>
        <v>Catastrófico (5)</v>
      </c>
      <c r="O16" s="85"/>
      <c r="P16" s="71"/>
    </row>
    <row r="17" spans="2:16" ht="41.25" customHeight="1" x14ac:dyDescent="0.25">
      <c r="B17" s="71"/>
      <c r="C17" s="73"/>
      <c r="D17" s="73"/>
      <c r="E17" s="73"/>
      <c r="F17" s="73"/>
      <c r="G17" s="73"/>
      <c r="H17" s="73"/>
      <c r="I17" s="83"/>
      <c r="J17" s="84" t="s">
        <v>268</v>
      </c>
      <c r="K17" s="83"/>
      <c r="L17" s="82"/>
      <c r="M17" s="83"/>
      <c r="N17" s="82"/>
      <c r="O17" s="85"/>
      <c r="P17" s="71"/>
    </row>
    <row r="18" spans="2:16" ht="18" customHeight="1" x14ac:dyDescent="0.25">
      <c r="B18" s="71"/>
      <c r="C18" s="73"/>
      <c r="D18" s="73"/>
      <c r="E18" s="73"/>
      <c r="F18" s="73"/>
      <c r="G18" s="73"/>
      <c r="H18" s="73"/>
      <c r="I18" s="73"/>
      <c r="J18" s="73"/>
      <c r="K18" s="73"/>
      <c r="L18" s="73"/>
      <c r="M18" s="73"/>
      <c r="N18" s="73"/>
      <c r="O18" s="85"/>
      <c r="P18" s="71"/>
    </row>
    <row r="19" spans="2:16" ht="26.25" x14ac:dyDescent="0.25">
      <c r="B19" s="71"/>
      <c r="C19" s="73"/>
      <c r="D19" s="84" t="s">
        <v>224</v>
      </c>
      <c r="E19" s="73"/>
      <c r="F19" s="73"/>
      <c r="G19" s="76"/>
      <c r="H19" s="86">
        <f>+F8+F10+H8+H10+H12+J10+J12+J14</f>
        <v>2</v>
      </c>
      <c r="I19" s="76"/>
      <c r="J19" s="86">
        <f>+F6+H6+J6+J8+L6+L8+L10+L12+L14</f>
        <v>12</v>
      </c>
      <c r="K19" s="76"/>
      <c r="L19" s="86">
        <f>+N6+N8+N10+N12+N14</f>
        <v>6</v>
      </c>
      <c r="M19" s="83"/>
      <c r="N19" s="83"/>
      <c r="O19" s="85"/>
      <c r="P19" s="71"/>
    </row>
    <row r="20" spans="2:16" ht="26.25" customHeight="1" x14ac:dyDescent="0.3">
      <c r="B20" s="71"/>
      <c r="C20" s="73"/>
      <c r="D20" s="87">
        <f>SUM(F6:N14)</f>
        <v>20</v>
      </c>
      <c r="E20" s="73"/>
      <c r="F20" s="73"/>
      <c r="G20" s="88"/>
      <c r="H20" s="89" t="s">
        <v>84</v>
      </c>
      <c r="I20" s="88"/>
      <c r="J20" s="90" t="s">
        <v>270</v>
      </c>
      <c r="K20" s="88"/>
      <c r="L20" s="91" t="s">
        <v>271</v>
      </c>
      <c r="M20" s="73"/>
      <c r="N20" s="73"/>
      <c r="O20" s="85"/>
      <c r="P20" s="71"/>
    </row>
    <row r="21" spans="2:16" x14ac:dyDescent="0.25">
      <c r="B21" s="92"/>
      <c r="C21" s="93"/>
      <c r="D21" s="93"/>
      <c r="E21" s="93"/>
      <c r="F21" s="93"/>
      <c r="G21" s="93"/>
      <c r="H21" s="93"/>
      <c r="I21" s="93"/>
      <c r="J21" s="93"/>
      <c r="K21" s="93"/>
      <c r="L21" s="93"/>
      <c r="M21" s="93"/>
      <c r="N21" s="93"/>
      <c r="O21" s="94"/>
      <c r="P21" s="71"/>
    </row>
  </sheetData>
  <mergeCells count="2">
    <mergeCell ref="C6:C14"/>
    <mergeCell ref="B2:O3"/>
  </mergeCells>
  <conditionalFormatting sqref="J10 J12 J14">
    <cfRule type="cellIs" dxfId="2" priority="3" operator="equal">
      <formula>0</formula>
    </cfRule>
  </conditionalFormatting>
  <conditionalFormatting sqref="J6 L6 J8 L8 L10 L12 L14">
    <cfRule type="cellIs" dxfId="1" priority="2" operator="equal">
      <formula>0</formula>
    </cfRule>
  </conditionalFormatting>
  <conditionalFormatting sqref="N6 N8 N10 N12 N14">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vt:i4>
      </vt:variant>
    </vt:vector>
  </HeadingPairs>
  <TitlesOfParts>
    <vt:vector size="37" baseType="lpstr">
      <vt:lpstr>Datos</vt:lpstr>
      <vt:lpstr>Listas</vt:lpstr>
      <vt:lpstr>DinámicaTipología_Categoría</vt:lpstr>
      <vt:lpstr>Mapa_riesgos</vt:lpstr>
      <vt:lpstr>Tipología_Categoría</vt:lpstr>
      <vt:lpstr>Procesos_riesgos</vt:lpstr>
      <vt:lpstr>Valoración Inicial</vt:lpstr>
      <vt:lpstr>Eficacia acciones</vt:lpstr>
      <vt:lpstr>Valoración Final</vt:lpstr>
      <vt:lpstr>Agente_generador_externas</vt:lpstr>
      <vt:lpstr>Agente_generador_internas</vt:lpstr>
      <vt:lpstr>Amenazas</vt:lpstr>
      <vt:lpstr>Mapa_riesgos!Área_de_impresión</vt:lpstr>
      <vt:lpstr>Calificación_control</vt:lpstr>
      <vt:lpstr>Categorías_Corrupción</vt:lpstr>
      <vt:lpstr>Categorías_Gestión</vt:lpstr>
      <vt:lpstr>Debilidades</vt:lpstr>
      <vt:lpstr>Dependencias</vt:lpstr>
      <vt:lpstr>Detecta_efectos</vt:lpstr>
      <vt:lpstr>Ejecución</vt:lpstr>
      <vt:lpstr>Escalas_impacto</vt:lpstr>
      <vt:lpstr>Escalas_probabilidad</vt:lpstr>
      <vt:lpstr>Evidencia</vt:lpstr>
      <vt:lpstr>Fechas_terminacion_acciones</vt:lpstr>
      <vt:lpstr>Fuente</vt:lpstr>
      <vt:lpstr>Mitiga_causas</vt:lpstr>
      <vt:lpstr>Otros_procesos_afectados</vt:lpstr>
      <vt:lpstr>Preposiciones</vt:lpstr>
      <vt:lpstr>Procesos</vt:lpstr>
      <vt:lpstr>Propósito_impacto</vt:lpstr>
      <vt:lpstr>Propósito_probabilidad</vt:lpstr>
      <vt:lpstr>Respuestas</vt:lpstr>
      <vt:lpstr>Riesgos_estratégicos</vt:lpstr>
      <vt:lpstr>Tipo_riesgo</vt:lpstr>
      <vt:lpstr>Trámites_y_OPAs</vt:lpstr>
      <vt:lpstr>X</vt:lpstr>
      <vt:lpstr>Zonas_riesgo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CESAR</cp:lastModifiedBy>
  <cp:revision/>
  <cp:lastPrinted>2023-03-28T14:26:00Z</cp:lastPrinted>
  <dcterms:created xsi:type="dcterms:W3CDTF">2019-02-01T14:35:23Z</dcterms:created>
  <dcterms:modified xsi:type="dcterms:W3CDTF">2023-07-12T21:43:36Z</dcterms:modified>
  <cp:category/>
  <cp:contentStatus/>
</cp:coreProperties>
</file>