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E:\Alcaldía Bogotá\Metodología riesgos Alcaldía\28 Macro julio-agosto\"/>
    </mc:Choice>
  </mc:AlternateContent>
  <bookViews>
    <workbookView xWindow="-28920" yWindow="-7980" windowWidth="29040" windowHeight="15720" tabRatio="924" firstSheet="3" activeTab="3"/>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Procesos_riesg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Mapa_riesgos!$A$11:$EU$11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Mapa_riesgos!$A$1:$AP$99</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62913"/>
  <pivotCaches>
    <pivotCache cacheId="0" r:id="rId12"/>
    <pivotCache cacheId="1"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P99" i="41" l="1"/>
  <c r="EQ99" i="41" s="1"/>
  <c r="ER99" i="41" s="1"/>
  <c r="EP98" i="41"/>
  <c r="EQ98" i="41" s="1"/>
  <c r="ER98" i="41" s="1"/>
  <c r="EP97" i="41"/>
  <c r="EQ97" i="41" s="1"/>
  <c r="ER97" i="41" s="1"/>
  <c r="EP96" i="41"/>
  <c r="EQ96" i="41" s="1"/>
  <c r="ER96" i="41" s="1"/>
  <c r="EP95" i="41"/>
  <c r="EQ95" i="41" s="1"/>
  <c r="ER95" i="41" s="1"/>
  <c r="EP94" i="41"/>
  <c r="EQ94" i="41" s="1"/>
  <c r="ER94" i="41" s="1"/>
  <c r="EP93" i="41"/>
  <c r="EQ93" i="41" s="1"/>
  <c r="ER93" i="41" s="1"/>
  <c r="EP92" i="41"/>
  <c r="EQ92" i="41" s="1"/>
  <c r="ER92" i="41" s="1"/>
  <c r="EP91" i="41"/>
  <c r="EQ91" i="41" s="1"/>
  <c r="ER91" i="41" s="1"/>
  <c r="EP90" i="41"/>
  <c r="EQ90" i="41" s="1"/>
  <c r="ER90" i="41" s="1"/>
  <c r="EP89" i="41"/>
  <c r="EQ89" i="41" s="1"/>
  <c r="ER89" i="41" s="1"/>
  <c r="EP88" i="41"/>
  <c r="EQ88" i="41" s="1"/>
  <c r="ER88" i="41" s="1"/>
  <c r="EP87" i="41"/>
  <c r="EQ87" i="41" s="1"/>
  <c r="ER87" i="41" s="1"/>
  <c r="EP86" i="41"/>
  <c r="EQ86" i="41" s="1"/>
  <c r="ER86" i="41" s="1"/>
  <c r="EP85" i="41"/>
  <c r="EQ85" i="41" s="1"/>
  <c r="ER85" i="41" s="1"/>
  <c r="EP84" i="41"/>
  <c r="EQ84" i="41" s="1"/>
  <c r="ER84" i="41" s="1"/>
  <c r="EP83" i="41"/>
  <c r="EQ83" i="41" s="1"/>
  <c r="ER83" i="41" s="1"/>
  <c r="EP82" i="41"/>
  <c r="EQ82" i="41" s="1"/>
  <c r="ER82" i="41" s="1"/>
  <c r="EP81" i="41"/>
  <c r="EQ81" i="41" s="1"/>
  <c r="ER81" i="41" s="1"/>
  <c r="EP80" i="41"/>
  <c r="EQ80" i="41" s="1"/>
  <c r="ER80" i="41" s="1"/>
  <c r="EP79" i="41"/>
  <c r="EQ79" i="41" s="1"/>
  <c r="ER79" i="41" s="1"/>
  <c r="EP78" i="41"/>
  <c r="EQ78" i="41" s="1"/>
  <c r="ER78" i="41" s="1"/>
  <c r="EP77" i="41"/>
  <c r="EQ77" i="41" s="1"/>
  <c r="ER77" i="41" s="1"/>
  <c r="EP76" i="41"/>
  <c r="EQ76" i="41" s="1"/>
  <c r="ER76" i="41" s="1"/>
  <c r="EP75" i="41"/>
  <c r="EQ75" i="41" s="1"/>
  <c r="ER75" i="41" s="1"/>
  <c r="EP74" i="41"/>
  <c r="EQ74" i="41" s="1"/>
  <c r="ER74" i="41" s="1"/>
  <c r="EP73" i="41"/>
  <c r="EQ73" i="41" s="1"/>
  <c r="ER73" i="41" s="1"/>
  <c r="EP72" i="41"/>
  <c r="EQ72" i="41" s="1"/>
  <c r="ER72" i="41" s="1"/>
  <c r="EP71" i="41"/>
  <c r="EQ71" i="41" s="1"/>
  <c r="ER71" i="41" s="1"/>
  <c r="EP70" i="41"/>
  <c r="EQ70" i="41" s="1"/>
  <c r="ER70" i="41" s="1"/>
  <c r="EP69" i="41"/>
  <c r="EQ69" i="41" s="1"/>
  <c r="ER69" i="41" s="1"/>
  <c r="EP68" i="41"/>
  <c r="EQ68" i="41" s="1"/>
  <c r="ER68" i="41" s="1"/>
  <c r="EP67" i="41"/>
  <c r="EQ67" i="41" s="1"/>
  <c r="ER67" i="41" s="1"/>
  <c r="EP66" i="41"/>
  <c r="EQ66" i="41" s="1"/>
  <c r="ER66" i="41" s="1"/>
  <c r="EP65" i="41"/>
  <c r="EQ65" i="41" s="1"/>
  <c r="ER65" i="41" s="1"/>
  <c r="EP64" i="41"/>
  <c r="EQ64" i="41" s="1"/>
  <c r="ER64" i="41" s="1"/>
  <c r="EP63" i="41"/>
  <c r="EQ63" i="41" s="1"/>
  <c r="ER63" i="41" s="1"/>
  <c r="EP62" i="41"/>
  <c r="EQ62" i="41" s="1"/>
  <c r="ER62" i="41" s="1"/>
  <c r="EP61" i="41"/>
  <c r="EQ61" i="41" s="1"/>
  <c r="ER61" i="41" s="1"/>
  <c r="EP60" i="41"/>
  <c r="EQ60" i="41" s="1"/>
  <c r="ER60" i="41" s="1"/>
  <c r="EP59" i="41"/>
  <c r="EQ59" i="41" s="1"/>
  <c r="ER59" i="41" s="1"/>
  <c r="EP58" i="41"/>
  <c r="EQ58" i="41" s="1"/>
  <c r="ER58" i="41" s="1"/>
  <c r="EP57" i="41"/>
  <c r="EQ57" i="41" s="1"/>
  <c r="ER57" i="41" s="1"/>
  <c r="EP56" i="41"/>
  <c r="EQ56" i="41" s="1"/>
  <c r="ER56" i="41" s="1"/>
  <c r="EP55" i="41"/>
  <c r="EQ55" i="41" s="1"/>
  <c r="ER55" i="41" s="1"/>
  <c r="EP54" i="41"/>
  <c r="EQ54" i="41" s="1"/>
  <c r="ER54" i="41" s="1"/>
  <c r="EP53" i="41"/>
  <c r="EQ53" i="41" s="1"/>
  <c r="ER53" i="41" s="1"/>
  <c r="EP52" i="41"/>
  <c r="EQ52" i="41" s="1"/>
  <c r="ER52" i="41" s="1"/>
  <c r="EP51" i="41"/>
  <c r="EQ51" i="41" s="1"/>
  <c r="ER51" i="41" s="1"/>
  <c r="EP50" i="41"/>
  <c r="EQ50" i="41" s="1"/>
  <c r="ER50" i="41" s="1"/>
  <c r="EP49" i="41"/>
  <c r="EQ49" i="41" s="1"/>
  <c r="ER49" i="41" s="1"/>
  <c r="EP48" i="41"/>
  <c r="EQ48" i="41" s="1"/>
  <c r="ER48" i="41" s="1"/>
  <c r="EP47" i="41"/>
  <c r="EQ47" i="41" s="1"/>
  <c r="ER47" i="41" s="1"/>
  <c r="EP46" i="41"/>
  <c r="EQ46" i="41" s="1"/>
  <c r="ER46" i="41" s="1"/>
  <c r="EP45" i="41"/>
  <c r="EQ45" i="41" s="1"/>
  <c r="ER45" i="41" s="1"/>
  <c r="EP44" i="41"/>
  <c r="EQ44" i="41" s="1"/>
  <c r="ER44" i="41" s="1"/>
  <c r="EP43" i="41"/>
  <c r="EQ43" i="41" s="1"/>
  <c r="ER43" i="41" s="1"/>
  <c r="EP42" i="41"/>
  <c r="EQ42" i="41" s="1"/>
  <c r="ER42" i="41" s="1"/>
  <c r="EP41" i="41"/>
  <c r="EQ41" i="41" s="1"/>
  <c r="ER41" i="41" s="1"/>
  <c r="EP40" i="41"/>
  <c r="EQ40" i="41" s="1"/>
  <c r="ER40" i="41" s="1"/>
  <c r="EP39" i="41"/>
  <c r="EQ39" i="41" s="1"/>
  <c r="ER39" i="41" s="1"/>
  <c r="EP38" i="41"/>
  <c r="EQ38" i="41" s="1"/>
  <c r="ER38" i="41" s="1"/>
  <c r="EP37" i="41"/>
  <c r="EQ37" i="41" s="1"/>
  <c r="ER37" i="41" s="1"/>
  <c r="EP36" i="41"/>
  <c r="EQ36" i="41" s="1"/>
  <c r="ER36" i="41" s="1"/>
  <c r="EP35" i="41"/>
  <c r="EQ35" i="41" s="1"/>
  <c r="ER35" i="41" s="1"/>
  <c r="EP34" i="41"/>
  <c r="EQ34" i="41" s="1"/>
  <c r="ER34" i="41" s="1"/>
  <c r="EP33" i="41"/>
  <c r="EQ33" i="41" s="1"/>
  <c r="ER33" i="41" s="1"/>
  <c r="EP32" i="41"/>
  <c r="EQ32" i="41" s="1"/>
  <c r="ER32" i="41" s="1"/>
  <c r="EP31" i="41"/>
  <c r="EQ31" i="41" s="1"/>
  <c r="ER31" i="41" s="1"/>
  <c r="EP30" i="41"/>
  <c r="EQ30" i="41" s="1"/>
  <c r="ER30" i="41" s="1"/>
  <c r="EP29" i="41"/>
  <c r="EQ29" i="41" s="1"/>
  <c r="ER29" i="41" s="1"/>
  <c r="EP28" i="41"/>
  <c r="EQ28" i="41" s="1"/>
  <c r="ER28" i="41" s="1"/>
  <c r="EP27" i="41"/>
  <c r="EQ27" i="41" s="1"/>
  <c r="ER27" i="41" s="1"/>
  <c r="EP26" i="41"/>
  <c r="EQ26" i="41" s="1"/>
  <c r="ER26" i="41" s="1"/>
  <c r="EP25" i="41"/>
  <c r="EQ25" i="41" s="1"/>
  <c r="ER25" i="41" s="1"/>
  <c r="EP24" i="41"/>
  <c r="EQ24" i="41" s="1"/>
  <c r="ER24" i="41" s="1"/>
  <c r="EP23" i="41"/>
  <c r="EQ23" i="41" s="1"/>
  <c r="ER23" i="41" s="1"/>
  <c r="EP22" i="41"/>
  <c r="EQ22" i="41" s="1"/>
  <c r="ER22" i="41" s="1"/>
  <c r="EP21" i="41"/>
  <c r="EQ21" i="41" s="1"/>
  <c r="ER21" i="41" s="1"/>
  <c r="EP20" i="41"/>
  <c r="EQ20" i="41" s="1"/>
  <c r="ER20" i="41" s="1"/>
  <c r="EP19" i="41"/>
  <c r="EQ19" i="41" s="1"/>
  <c r="ER19" i="41" s="1"/>
  <c r="EP18" i="41"/>
  <c r="EQ18" i="41" s="1"/>
  <c r="ER18" i="41" s="1"/>
  <c r="EP17" i="41"/>
  <c r="EQ17" i="41" s="1"/>
  <c r="ER17" i="41" s="1"/>
  <c r="EP16" i="41"/>
  <c r="EQ16" i="41" s="1"/>
  <c r="ER16" i="41" s="1"/>
  <c r="EP15" i="41"/>
  <c r="EQ15" i="41" s="1"/>
  <c r="ER15" i="41" s="1"/>
  <c r="EP14" i="41"/>
  <c r="EQ14" i="41" s="1"/>
  <c r="ER14" i="41" s="1"/>
  <c r="EP13" i="41"/>
  <c r="EQ13" i="41" s="1"/>
  <c r="ER13" i="41" s="1"/>
  <c r="EP12" i="41"/>
  <c r="EQ12" i="41" s="1"/>
  <c r="ES35" i="41" l="1"/>
  <c r="ET35" i="41" s="1"/>
  <c r="EU35" i="41" s="1"/>
  <c r="ES49" i="41"/>
  <c r="ET49" i="41" s="1"/>
  <c r="EU49" i="41" s="1"/>
  <c r="ES16" i="41"/>
  <c r="ET16" i="41" s="1"/>
  <c r="EU16" i="41" s="1"/>
  <c r="ES28" i="41"/>
  <c r="ET28" i="41" s="1"/>
  <c r="EU28" i="41" s="1"/>
  <c r="ES40" i="41"/>
  <c r="ET40" i="41" s="1"/>
  <c r="EU40" i="41" s="1"/>
  <c r="ES52" i="41"/>
  <c r="ET52" i="41" s="1"/>
  <c r="EU52" i="41" s="1"/>
  <c r="ES64" i="41"/>
  <c r="ET64" i="41" s="1"/>
  <c r="EU64" i="41" s="1"/>
  <c r="ES76" i="41"/>
  <c r="ET76" i="41" s="1"/>
  <c r="EU76" i="41" s="1"/>
  <c r="ES88" i="41"/>
  <c r="ET88" i="41" s="1"/>
  <c r="EU88" i="41" s="1"/>
  <c r="ES89" i="41"/>
  <c r="ET89" i="41" s="1"/>
  <c r="EU89" i="41" s="1"/>
  <c r="ES54" i="41"/>
  <c r="ET54" i="41" s="1"/>
  <c r="EU54" i="41" s="1"/>
  <c r="ES19" i="41"/>
  <c r="ET19" i="41" s="1"/>
  <c r="EU19" i="41" s="1"/>
  <c r="ES31" i="41"/>
  <c r="ET31" i="41" s="1"/>
  <c r="EU31" i="41" s="1"/>
  <c r="ES43" i="41"/>
  <c r="ET43" i="41" s="1"/>
  <c r="EU43" i="41" s="1"/>
  <c r="ES55" i="41"/>
  <c r="ET55" i="41" s="1"/>
  <c r="EU55" i="41" s="1"/>
  <c r="ES67" i="41"/>
  <c r="ET67" i="41" s="1"/>
  <c r="EU67" i="41" s="1"/>
  <c r="ES79" i="41"/>
  <c r="ET79" i="41" s="1"/>
  <c r="EU79" i="41" s="1"/>
  <c r="ES91" i="41"/>
  <c r="ET91" i="41" s="1"/>
  <c r="EU91" i="41" s="1"/>
  <c r="ES53" i="41"/>
  <c r="ET53" i="41" s="1"/>
  <c r="EU53" i="41" s="1"/>
  <c r="ES42" i="41"/>
  <c r="ET42" i="41" s="1"/>
  <c r="EU42" i="41" s="1"/>
  <c r="ES66" i="41"/>
  <c r="ET66" i="41" s="1"/>
  <c r="EU66" i="41" s="1"/>
  <c r="ES32" i="41"/>
  <c r="ET32" i="41" s="1"/>
  <c r="EU32" i="41" s="1"/>
  <c r="ES44" i="41"/>
  <c r="ET44" i="41" s="1"/>
  <c r="EU44" i="41" s="1"/>
  <c r="ES56" i="41"/>
  <c r="ET56" i="41" s="1"/>
  <c r="EU56" i="41" s="1"/>
  <c r="ES68" i="41"/>
  <c r="ET68" i="41" s="1"/>
  <c r="EU68" i="41" s="1"/>
  <c r="ES80" i="41"/>
  <c r="ET80" i="41" s="1"/>
  <c r="EU80" i="41" s="1"/>
  <c r="ES92" i="41"/>
  <c r="ET92" i="41" s="1"/>
  <c r="EU92" i="41" s="1"/>
  <c r="ES65" i="41"/>
  <c r="ET65" i="41" s="1"/>
  <c r="EU65" i="41" s="1"/>
  <c r="ES30" i="41"/>
  <c r="ET30" i="41" s="1"/>
  <c r="EU30" i="41" s="1"/>
  <c r="ES78" i="41"/>
  <c r="ET78" i="41" s="1"/>
  <c r="EU78" i="41" s="1"/>
  <c r="ES20" i="41"/>
  <c r="ET20" i="41" s="1"/>
  <c r="EU20" i="41" s="1"/>
  <c r="ES21" i="41"/>
  <c r="ET21" i="41" s="1"/>
  <c r="EU21" i="41" s="1"/>
  <c r="ES33" i="41"/>
  <c r="ET33" i="41" s="1"/>
  <c r="EU33" i="41" s="1"/>
  <c r="ES45" i="41"/>
  <c r="ET45" i="41" s="1"/>
  <c r="EU45" i="41" s="1"/>
  <c r="ES57" i="41"/>
  <c r="ET57" i="41" s="1"/>
  <c r="EU57" i="41" s="1"/>
  <c r="ES69" i="41"/>
  <c r="ET69" i="41" s="1"/>
  <c r="EU69" i="41" s="1"/>
  <c r="ES81" i="41"/>
  <c r="ET81" i="41" s="1"/>
  <c r="EU81" i="41" s="1"/>
  <c r="ES93" i="41"/>
  <c r="ET93" i="41" s="1"/>
  <c r="EU93" i="41" s="1"/>
  <c r="ES18" i="41"/>
  <c r="ET18" i="41" s="1"/>
  <c r="EU18" i="41" s="1"/>
  <c r="ES90" i="41"/>
  <c r="ET90" i="41" s="1"/>
  <c r="EU90" i="41" s="1"/>
  <c r="ES22" i="41"/>
  <c r="ET22" i="41" s="1"/>
  <c r="EU22" i="41" s="1"/>
  <c r="ES34" i="41"/>
  <c r="ET34" i="41" s="1"/>
  <c r="EU34" i="41" s="1"/>
  <c r="ES46" i="41"/>
  <c r="ET46" i="41" s="1"/>
  <c r="EU46" i="41" s="1"/>
  <c r="ES58" i="41"/>
  <c r="ET58" i="41" s="1"/>
  <c r="EU58" i="41" s="1"/>
  <c r="ES70" i="41"/>
  <c r="ET70" i="41" s="1"/>
  <c r="EU70" i="41" s="1"/>
  <c r="ES82" i="41"/>
  <c r="ET82" i="41" s="1"/>
  <c r="EU82" i="41" s="1"/>
  <c r="ES94" i="41"/>
  <c r="ET94" i="41" s="1"/>
  <c r="EU94" i="41" s="1"/>
  <c r="ES41" i="41"/>
  <c r="ET41" i="41" s="1"/>
  <c r="EU41" i="41" s="1"/>
  <c r="ES59" i="41"/>
  <c r="ET59" i="41" s="1"/>
  <c r="EU59" i="41" s="1"/>
  <c r="ES83" i="41"/>
  <c r="ET83" i="41" s="1"/>
  <c r="EU83" i="41" s="1"/>
  <c r="ES95" i="41"/>
  <c r="ET95" i="41" s="1"/>
  <c r="EU95" i="41" s="1"/>
  <c r="ES29" i="41"/>
  <c r="ET29" i="41" s="1"/>
  <c r="EU29" i="41" s="1"/>
  <c r="ES47" i="41"/>
  <c r="ET47" i="41" s="1"/>
  <c r="EU47" i="41" s="1"/>
  <c r="ES71" i="41"/>
  <c r="ET71" i="41" s="1"/>
  <c r="EU71" i="41" s="1"/>
  <c r="ES24" i="41"/>
  <c r="ET24" i="41" s="1"/>
  <c r="EU24" i="41" s="1"/>
  <c r="ES36" i="41"/>
  <c r="ET36" i="41" s="1"/>
  <c r="EU36" i="41" s="1"/>
  <c r="ES48" i="41"/>
  <c r="ET48" i="41" s="1"/>
  <c r="EU48" i="41" s="1"/>
  <c r="ES60" i="41"/>
  <c r="ET60" i="41" s="1"/>
  <c r="EU60" i="41" s="1"/>
  <c r="ES72" i="41"/>
  <c r="ET72" i="41" s="1"/>
  <c r="EU72" i="41" s="1"/>
  <c r="ES84" i="41"/>
  <c r="ET84" i="41" s="1"/>
  <c r="EU84" i="41" s="1"/>
  <c r="ES96" i="41"/>
  <c r="ET96" i="41" s="1"/>
  <c r="EU96" i="41" s="1"/>
  <c r="ES17" i="41"/>
  <c r="ET17" i="41" s="1"/>
  <c r="EU17" i="41" s="1"/>
  <c r="ES13" i="41"/>
  <c r="ET13" i="41" s="1"/>
  <c r="EU13" i="41" s="1"/>
  <c r="ES61" i="41"/>
  <c r="ET61" i="41" s="1"/>
  <c r="EU61" i="41" s="1"/>
  <c r="ES97" i="41"/>
  <c r="ET97" i="41" s="1"/>
  <c r="EU97" i="41" s="1"/>
  <c r="ES23" i="41"/>
  <c r="ET23" i="41" s="1"/>
  <c r="EU23" i="41" s="1"/>
  <c r="ES37" i="41"/>
  <c r="ET37" i="41" s="1"/>
  <c r="EU37" i="41" s="1"/>
  <c r="ES85" i="41"/>
  <c r="ET85" i="41" s="1"/>
  <c r="EU85" i="41" s="1"/>
  <c r="ES14" i="41"/>
  <c r="ET14" i="41" s="1"/>
  <c r="EU14" i="41" s="1"/>
  <c r="ES26" i="41"/>
  <c r="ET26" i="41" s="1"/>
  <c r="EU26" i="41" s="1"/>
  <c r="ES38" i="41"/>
  <c r="ET38" i="41" s="1"/>
  <c r="EU38" i="41" s="1"/>
  <c r="ES50" i="41"/>
  <c r="ET50" i="41" s="1"/>
  <c r="EU50" i="41" s="1"/>
  <c r="ES62" i="41"/>
  <c r="ET62" i="41" s="1"/>
  <c r="EU62" i="41" s="1"/>
  <c r="ES74" i="41"/>
  <c r="ET74" i="41" s="1"/>
  <c r="EU74" i="41" s="1"/>
  <c r="ES86" i="41"/>
  <c r="ET86" i="41" s="1"/>
  <c r="EU86" i="41" s="1"/>
  <c r="ES98" i="41"/>
  <c r="ET98" i="41" s="1"/>
  <c r="EU98" i="41" s="1"/>
  <c r="ES77" i="41"/>
  <c r="ET77" i="41" s="1"/>
  <c r="EU77" i="41" s="1"/>
  <c r="ES25" i="41"/>
  <c r="ET25" i="41" s="1"/>
  <c r="EU25" i="41" s="1"/>
  <c r="ES73" i="41"/>
  <c r="ET73" i="41" s="1"/>
  <c r="EU73" i="41" s="1"/>
  <c r="ES15" i="41"/>
  <c r="ET15" i="41" s="1"/>
  <c r="EU15" i="41" s="1"/>
  <c r="ES27" i="41"/>
  <c r="ET27" i="41" s="1"/>
  <c r="EU27" i="41" s="1"/>
  <c r="ES39" i="41"/>
  <c r="ET39" i="41" s="1"/>
  <c r="EU39" i="41" s="1"/>
  <c r="ES51" i="41"/>
  <c r="ET51" i="41" s="1"/>
  <c r="EU51" i="41" s="1"/>
  <c r="ES63" i="41"/>
  <c r="ET63" i="41" s="1"/>
  <c r="EU63" i="41" s="1"/>
  <c r="ES75" i="41"/>
  <c r="ET75" i="41" s="1"/>
  <c r="EU75" i="41" s="1"/>
  <c r="ES87" i="41"/>
  <c r="ET87" i="41" s="1"/>
  <c r="EU87" i="41" s="1"/>
  <c r="ES99" i="41"/>
  <c r="ET99" i="41" s="1"/>
  <c r="EU99" i="41" s="1"/>
  <c r="ER12" i="41"/>
  <c r="ES12" i="41" s="1"/>
  <c r="ET12" i="41" l="1"/>
  <c r="EU12" i="41" s="1"/>
  <c r="DS54" i="41"/>
  <c r="DV54" i="41"/>
  <c r="DZ99" i="41"/>
  <c r="DY99" i="41"/>
  <c r="DZ98" i="41"/>
  <c r="DY98" i="41"/>
  <c r="DZ97" i="41"/>
  <c r="DY97" i="41"/>
  <c r="DZ96" i="41"/>
  <c r="DY96" i="41"/>
  <c r="DZ95" i="41"/>
  <c r="DY95" i="41"/>
  <c r="DZ94" i="41"/>
  <c r="DY94" i="41"/>
  <c r="DZ93" i="41"/>
  <c r="DY93" i="41"/>
  <c r="DZ92" i="41"/>
  <c r="DY92" i="41"/>
  <c r="DZ91" i="41"/>
  <c r="DY91"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3" i="41"/>
  <c r="DY53" i="41"/>
  <c r="DZ52" i="41"/>
  <c r="DY52" i="41"/>
  <c r="DZ51" i="41"/>
  <c r="DY51" i="41"/>
  <c r="DZ50" i="41"/>
  <c r="DY50" i="41"/>
  <c r="DZ49" i="41"/>
  <c r="DY49" i="41"/>
  <c r="DZ48" i="41"/>
  <c r="DY48" i="41"/>
  <c r="DZ47" i="41"/>
  <c r="DY47" i="41"/>
  <c r="DZ46" i="41"/>
  <c r="DY46" i="41"/>
  <c r="DZ45" i="41"/>
  <c r="DY45" i="41"/>
  <c r="DZ44" i="41"/>
  <c r="DY44" i="41"/>
  <c r="DZ43" i="41"/>
  <c r="DY43" i="41"/>
  <c r="DZ42" i="41"/>
  <c r="DY42" i="41"/>
  <c r="DZ41" i="41"/>
  <c r="DY41" i="41"/>
  <c r="DZ40" i="41"/>
  <c r="DY40" i="41"/>
  <c r="DZ39" i="41"/>
  <c r="DY39" i="41"/>
  <c r="DZ38" i="41"/>
  <c r="DY38" i="41"/>
  <c r="DZ37" i="41"/>
  <c r="DY37" i="41"/>
  <c r="DZ36" i="41"/>
  <c r="DY36" i="41"/>
  <c r="DZ35" i="41"/>
  <c r="DY35" i="41"/>
  <c r="DZ34" i="41"/>
  <c r="DY34" i="41"/>
  <c r="DZ33" i="41"/>
  <c r="DY33" i="41"/>
  <c r="DZ32" i="41"/>
  <c r="DY32" i="41"/>
  <c r="DZ31" i="41"/>
  <c r="DY31" i="41"/>
  <c r="DZ30" i="41"/>
  <c r="DY30" i="41"/>
  <c r="DZ29" i="41"/>
  <c r="DY29" i="41"/>
  <c r="DZ28" i="41"/>
  <c r="DY28"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W99" i="41"/>
  <c r="DV99" i="41"/>
  <c r="DW98" i="41"/>
  <c r="DV98" i="41"/>
  <c r="DW97" i="41"/>
  <c r="DV97" i="41"/>
  <c r="DW96" i="41"/>
  <c r="DV96" i="41"/>
  <c r="DW95" i="41"/>
  <c r="DV95" i="41"/>
  <c r="DW94" i="41"/>
  <c r="DV94" i="41"/>
  <c r="DW93" i="41"/>
  <c r="DV93" i="41"/>
  <c r="DW92" i="41"/>
  <c r="DV92" i="41"/>
  <c r="DW91" i="41"/>
  <c r="DV91" i="41"/>
  <c r="DW90" i="41"/>
  <c r="DV90" i="41"/>
  <c r="DW89" i="41"/>
  <c r="DV89" i="41"/>
  <c r="DW88" i="41"/>
  <c r="DV88" i="41"/>
  <c r="DW87" i="41"/>
  <c r="DV87" i="41"/>
  <c r="DW86" i="41"/>
  <c r="DV86" i="41"/>
  <c r="DW85" i="41"/>
  <c r="DV85" i="41"/>
  <c r="DW84" i="41"/>
  <c r="DV84" i="41"/>
  <c r="DW83" i="41"/>
  <c r="DV83" i="41"/>
  <c r="DW82" i="41"/>
  <c r="DV82" i="41"/>
  <c r="DW81" i="41"/>
  <c r="DV81" i="41"/>
  <c r="DW80" i="41"/>
  <c r="DV80" i="41"/>
  <c r="DW79" i="41"/>
  <c r="DV79" i="41"/>
  <c r="DW78" i="41"/>
  <c r="DV78" i="41"/>
  <c r="DW77" i="41"/>
  <c r="DV77" i="41"/>
  <c r="DW76" i="41"/>
  <c r="DV76" i="41"/>
  <c r="DW75" i="41"/>
  <c r="DV75" i="41"/>
  <c r="DW74" i="41"/>
  <c r="DV74" i="41"/>
  <c r="DW73" i="41"/>
  <c r="DV73" i="41"/>
  <c r="DW72" i="41"/>
  <c r="DV72" i="41"/>
  <c r="DW71" i="41"/>
  <c r="DV71" i="41"/>
  <c r="DW70" i="41"/>
  <c r="DV70" i="41"/>
  <c r="DW69" i="41"/>
  <c r="DV69" i="41"/>
  <c r="DW68" i="41"/>
  <c r="DV68" i="41"/>
  <c r="DW67" i="41"/>
  <c r="DV67" i="41"/>
  <c r="DW66" i="41"/>
  <c r="DV66" i="41"/>
  <c r="DW65" i="41"/>
  <c r="DV65" i="41"/>
  <c r="DW64" i="41"/>
  <c r="DV64" i="41"/>
  <c r="DW63" i="41"/>
  <c r="DV63" i="41"/>
  <c r="DW62" i="41"/>
  <c r="DV62" i="41"/>
  <c r="DW61" i="41"/>
  <c r="DV61" i="41"/>
  <c r="DW60" i="41"/>
  <c r="DV60" i="41"/>
  <c r="DW59" i="41"/>
  <c r="DV59" i="41"/>
  <c r="DW58" i="41"/>
  <c r="DV58" i="41"/>
  <c r="DW57" i="41"/>
  <c r="DV57" i="41"/>
  <c r="DW56" i="41"/>
  <c r="DV56" i="41"/>
  <c r="DW55" i="41"/>
  <c r="DV55" i="41"/>
  <c r="DW54" i="41"/>
  <c r="DW53" i="41"/>
  <c r="DV53" i="41"/>
  <c r="DW52" i="41"/>
  <c r="DV52" i="41"/>
  <c r="DW51" i="41"/>
  <c r="DV51" i="41"/>
  <c r="DW50" i="41"/>
  <c r="DV50" i="41"/>
  <c r="DW49" i="41"/>
  <c r="DV49" i="41"/>
  <c r="DW48" i="41"/>
  <c r="DV48" i="41"/>
  <c r="DW47" i="41"/>
  <c r="DV47" i="41"/>
  <c r="DW46" i="41"/>
  <c r="DV46" i="41"/>
  <c r="DW45" i="41"/>
  <c r="DV45" i="41"/>
  <c r="DW44" i="41"/>
  <c r="DV44" i="41"/>
  <c r="DW43" i="41"/>
  <c r="DV43" i="41"/>
  <c r="DW42" i="41"/>
  <c r="DV42" i="41"/>
  <c r="DW41" i="41"/>
  <c r="DV41" i="41"/>
  <c r="DW40" i="41"/>
  <c r="DV40" i="41"/>
  <c r="DW39" i="41"/>
  <c r="DV39" i="41"/>
  <c r="DW38" i="41"/>
  <c r="DV38" i="41"/>
  <c r="DW37" i="41"/>
  <c r="DV37" i="41"/>
  <c r="DW36" i="41"/>
  <c r="DV36" i="41"/>
  <c r="DW35" i="41"/>
  <c r="DV35" i="41"/>
  <c r="DW34" i="41"/>
  <c r="DV34" i="41"/>
  <c r="DW33" i="41"/>
  <c r="DV33" i="41"/>
  <c r="DW32" i="41"/>
  <c r="DV32" i="41"/>
  <c r="DW31" i="41"/>
  <c r="DV31" i="41"/>
  <c r="DW30" i="41"/>
  <c r="DV30" i="41"/>
  <c r="DW29" i="41"/>
  <c r="DV29" i="41"/>
  <c r="DW28" i="41"/>
  <c r="DV28" i="41"/>
  <c r="DW27" i="41"/>
  <c r="DV27" i="41"/>
  <c r="DW26" i="41"/>
  <c r="DV26" i="41"/>
  <c r="DW25" i="41"/>
  <c r="DV25" i="41"/>
  <c r="DW24" i="41"/>
  <c r="DV24" i="41"/>
  <c r="DW23" i="41"/>
  <c r="DV23" i="41"/>
  <c r="DW22" i="41"/>
  <c r="DV22" i="41"/>
  <c r="DW21" i="41"/>
  <c r="DV21" i="41"/>
  <c r="DW20" i="41"/>
  <c r="DV20" i="41"/>
  <c r="DW19" i="41"/>
  <c r="DV19" i="41"/>
  <c r="DW18" i="41"/>
  <c r="DV18" i="41"/>
  <c r="DW17" i="41"/>
  <c r="DV17" i="41"/>
  <c r="DW16" i="41"/>
  <c r="DV16" i="41"/>
  <c r="DW15" i="41"/>
  <c r="DV15" i="41"/>
  <c r="DW14" i="41"/>
  <c r="DV14" i="41"/>
  <c r="DW13" i="41"/>
  <c r="DV13" i="41"/>
  <c r="DW12" i="41"/>
  <c r="DV12" i="41"/>
  <c r="DT99" i="41"/>
  <c r="DS99" i="41"/>
  <c r="DT98" i="41"/>
  <c r="DS98" i="41"/>
  <c r="DT97" i="41"/>
  <c r="DS97" i="41"/>
  <c r="DT96" i="41"/>
  <c r="DS96" i="41"/>
  <c r="DT95" i="41"/>
  <c r="DS95" i="41"/>
  <c r="DT94" i="41"/>
  <c r="DS94" i="41"/>
  <c r="DT93" i="41"/>
  <c r="DS93" i="41"/>
  <c r="DT92" i="41"/>
  <c r="DS92" i="41"/>
  <c r="DT91" i="41"/>
  <c r="DS91" i="41"/>
  <c r="DT90" i="41"/>
  <c r="DS90" i="41"/>
  <c r="DT89" i="41"/>
  <c r="DS89" i="41"/>
  <c r="DT88" i="41"/>
  <c r="DS88" i="41"/>
  <c r="DT87" i="41"/>
  <c r="DS87" i="41"/>
  <c r="DT86" i="41"/>
  <c r="DS86" i="41"/>
  <c r="DT85" i="41"/>
  <c r="DS85" i="41"/>
  <c r="DT84" i="41"/>
  <c r="DS84" i="41"/>
  <c r="DT83" i="41"/>
  <c r="DS83" i="41"/>
  <c r="DT82" i="41"/>
  <c r="DS82" i="41"/>
  <c r="DT81" i="41"/>
  <c r="DS81" i="41"/>
  <c r="DT80" i="41"/>
  <c r="DS80" i="41"/>
  <c r="DT79" i="41"/>
  <c r="DS79" i="41"/>
  <c r="DT78" i="41"/>
  <c r="DS78" i="41"/>
  <c r="DT77" i="41"/>
  <c r="DS77" i="41"/>
  <c r="DT76" i="41"/>
  <c r="DS76" i="41"/>
  <c r="DT75" i="41"/>
  <c r="DS75" i="41"/>
  <c r="DT74" i="41"/>
  <c r="DS74" i="41"/>
  <c r="DT73" i="41"/>
  <c r="DS73" i="41"/>
  <c r="DT72" i="41"/>
  <c r="DS72" i="41"/>
  <c r="DT71" i="41"/>
  <c r="DS71" i="41"/>
  <c r="DT70" i="41"/>
  <c r="DS70" i="41"/>
  <c r="DT69" i="41"/>
  <c r="DS69" i="41"/>
  <c r="DT68" i="41"/>
  <c r="DS68" i="41"/>
  <c r="DT67" i="41"/>
  <c r="DS67" i="41"/>
  <c r="DT66" i="41"/>
  <c r="DS66" i="41"/>
  <c r="DT65" i="41"/>
  <c r="DS65" i="41"/>
  <c r="DT64" i="41"/>
  <c r="DS64" i="41"/>
  <c r="DT63" i="41"/>
  <c r="DS63" i="41"/>
  <c r="DT62" i="41"/>
  <c r="DS62" i="41"/>
  <c r="DT61" i="41"/>
  <c r="DS61" i="41"/>
  <c r="DT60" i="41"/>
  <c r="DS60" i="41"/>
  <c r="DT59" i="41"/>
  <c r="DS59" i="41"/>
  <c r="DT58" i="41"/>
  <c r="DS58" i="41"/>
  <c r="DT57" i="41"/>
  <c r="DS57" i="41"/>
  <c r="DT56" i="41"/>
  <c r="DS56" i="41"/>
  <c r="DT55" i="41"/>
  <c r="DS55" i="41"/>
  <c r="DT54" i="41"/>
  <c r="DT53" i="41"/>
  <c r="DS53" i="41"/>
  <c r="DT52" i="41"/>
  <c r="DS52" i="41"/>
  <c r="DT51" i="41"/>
  <c r="DS51" i="41"/>
  <c r="DT50" i="41"/>
  <c r="DS50" i="41"/>
  <c r="DT49" i="41"/>
  <c r="DS49" i="41"/>
  <c r="DT48" i="41"/>
  <c r="DS48" i="41"/>
  <c r="DT47" i="41"/>
  <c r="DS47" i="41"/>
  <c r="DT46" i="41"/>
  <c r="DS46" i="41"/>
  <c r="DT45" i="41"/>
  <c r="DS45" i="41"/>
  <c r="DT44" i="41"/>
  <c r="DS44" i="41"/>
  <c r="DT43" i="41"/>
  <c r="DS43" i="41"/>
  <c r="DT42" i="41"/>
  <c r="DS42" i="41"/>
  <c r="DT41" i="41"/>
  <c r="DS41" i="41"/>
  <c r="DT40" i="41"/>
  <c r="DS40" i="41"/>
  <c r="DT39" i="41"/>
  <c r="DS39" i="41"/>
  <c r="DT38" i="41"/>
  <c r="DS38" i="41"/>
  <c r="DT37" i="41"/>
  <c r="DS37" i="41"/>
  <c r="DT36" i="41"/>
  <c r="DS36" i="41"/>
  <c r="DT35" i="41"/>
  <c r="DS35" i="41"/>
  <c r="DT34" i="41"/>
  <c r="DS34" i="41"/>
  <c r="DT33" i="41"/>
  <c r="DS33" i="41"/>
  <c r="DT32" i="41"/>
  <c r="DS32" i="41"/>
  <c r="DT31" i="41"/>
  <c r="DS31" i="41"/>
  <c r="DT30" i="41"/>
  <c r="DS30" i="41"/>
  <c r="DT29" i="41"/>
  <c r="DS29" i="41"/>
  <c r="DT28" i="41"/>
  <c r="DS28" i="41"/>
  <c r="DT27" i="41"/>
  <c r="DS27" i="41"/>
  <c r="DT26" i="41"/>
  <c r="DS26" i="41"/>
  <c r="DT25" i="41"/>
  <c r="DS25" i="41"/>
  <c r="DT24" i="41"/>
  <c r="DS24" i="41"/>
  <c r="DT23" i="41"/>
  <c r="DS23" i="41"/>
  <c r="DT22" i="41"/>
  <c r="DS22" i="41"/>
  <c r="DT21" i="41"/>
  <c r="DS21" i="41"/>
  <c r="DT20" i="41"/>
  <c r="DS20" i="41"/>
  <c r="DT19" i="41"/>
  <c r="DS19" i="41"/>
  <c r="DT18" i="41"/>
  <c r="DS18" i="41"/>
  <c r="DT17" i="41"/>
  <c r="DS17" i="41"/>
  <c r="DT16" i="41"/>
  <c r="DS16" i="41"/>
  <c r="DT15" i="41"/>
  <c r="DS15" i="41"/>
  <c r="DT14" i="41"/>
  <c r="DS14" i="41"/>
  <c r="DT13" i="41"/>
  <c r="DS13" i="41"/>
  <c r="DT12" i="41"/>
  <c r="DS12" i="41"/>
  <c r="DO99" i="41"/>
  <c r="DO98" i="41"/>
  <c r="DO97" i="41"/>
  <c r="DO96" i="41"/>
  <c r="DO95" i="41"/>
  <c r="DO94" i="41"/>
  <c r="DO93" i="41"/>
  <c r="DO92" i="41"/>
  <c r="DO91" i="41"/>
  <c r="DO90" i="41"/>
  <c r="DO89" i="41"/>
  <c r="DO88" i="41"/>
  <c r="DO87" i="41"/>
  <c r="DO86" i="41"/>
  <c r="DO85" i="41"/>
  <c r="DO84" i="41"/>
  <c r="DO83" i="41"/>
  <c r="DO82" i="41"/>
  <c r="DO81" i="41"/>
  <c r="DO80" i="41"/>
  <c r="DO79" i="41"/>
  <c r="DO78" i="41"/>
  <c r="DO77" i="41"/>
  <c r="DO76" i="41"/>
  <c r="DO75" i="41"/>
  <c r="DO74" i="41"/>
  <c r="DO73" i="41"/>
  <c r="DO72" i="41"/>
  <c r="DO71" i="41"/>
  <c r="DO70" i="41"/>
  <c r="DO69" i="41"/>
  <c r="DO68" i="41"/>
  <c r="DO67" i="41"/>
  <c r="DO66" i="41"/>
  <c r="DO65" i="41"/>
  <c r="DO64" i="41"/>
  <c r="DO63" i="41"/>
  <c r="DO62" i="41"/>
  <c r="DO61" i="41"/>
  <c r="DO60" i="41"/>
  <c r="DO59" i="41"/>
  <c r="DO58" i="41"/>
  <c r="DO57" i="41"/>
  <c r="DO56" i="41"/>
  <c r="DO55" i="41"/>
  <c r="DO54" i="41"/>
  <c r="DO53" i="41"/>
  <c r="DO52" i="41"/>
  <c r="DO51" i="41"/>
  <c r="DP51" i="41" s="1"/>
  <c r="DO50" i="41"/>
  <c r="DO49" i="41"/>
  <c r="DO48" i="41"/>
  <c r="DO47" i="41"/>
  <c r="DO46" i="41"/>
  <c r="DO45" i="41"/>
  <c r="DO44" i="41"/>
  <c r="DO43" i="41"/>
  <c r="DO42" i="41"/>
  <c r="DO41" i="41"/>
  <c r="DO40" i="41"/>
  <c r="DO39" i="41"/>
  <c r="DO38" i="41"/>
  <c r="DO37" i="41"/>
  <c r="DO36" i="41"/>
  <c r="DO35" i="41"/>
  <c r="DO34" i="41"/>
  <c r="DO33" i="41"/>
  <c r="DO32" i="41"/>
  <c r="DO31" i="41"/>
  <c r="DO30" i="41"/>
  <c r="DO29" i="41"/>
  <c r="DO28" i="41"/>
  <c r="DO27" i="41"/>
  <c r="DO26" i="41"/>
  <c r="DO25" i="41"/>
  <c r="DO24" i="41"/>
  <c r="DO23" i="41"/>
  <c r="DO22" i="41"/>
  <c r="DO21" i="41"/>
  <c r="DO20" i="41"/>
  <c r="DO19" i="41"/>
  <c r="DO18" i="41"/>
  <c r="DO17" i="41"/>
  <c r="DO16" i="41"/>
  <c r="DO15" i="41"/>
  <c r="DO14" i="41"/>
  <c r="DO13" i="41"/>
  <c r="DO12" i="41"/>
  <c r="DM99" i="41"/>
  <c r="DK99" i="41"/>
  <c r="DM98" i="41"/>
  <c r="DK98" i="41"/>
  <c r="DM97" i="41"/>
  <c r="DK97" i="41"/>
  <c r="DM96" i="41"/>
  <c r="DK96" i="41"/>
  <c r="DM95" i="41"/>
  <c r="DK95" i="41"/>
  <c r="DM94" i="41"/>
  <c r="DK94" i="41"/>
  <c r="DM93" i="41"/>
  <c r="DK93" i="41"/>
  <c r="DM92" i="41"/>
  <c r="DK92" i="41"/>
  <c r="DM91" i="41"/>
  <c r="DK91" i="41"/>
  <c r="DM90" i="41"/>
  <c r="DK90" i="41"/>
  <c r="DM89" i="41"/>
  <c r="DK89" i="41"/>
  <c r="DM88" i="41"/>
  <c r="DK88" i="41"/>
  <c r="DM87" i="41"/>
  <c r="DK87" i="41"/>
  <c r="DM86" i="41"/>
  <c r="DK86" i="41"/>
  <c r="DM85" i="41"/>
  <c r="DK85" i="41"/>
  <c r="DM84" i="41"/>
  <c r="DK84" i="41"/>
  <c r="DM83" i="41"/>
  <c r="DK83" i="41"/>
  <c r="DM82" i="41"/>
  <c r="DK82" i="41"/>
  <c r="DM81" i="41"/>
  <c r="DK81" i="41"/>
  <c r="DM80" i="41"/>
  <c r="DK80" i="41"/>
  <c r="DM79" i="41"/>
  <c r="DK79" i="41"/>
  <c r="DM78" i="41"/>
  <c r="DK78" i="41"/>
  <c r="DM77" i="41"/>
  <c r="DK77" i="41"/>
  <c r="DM76" i="41"/>
  <c r="DK76" i="41"/>
  <c r="DM75" i="41"/>
  <c r="DK75" i="41"/>
  <c r="DM74" i="41"/>
  <c r="DK74" i="41"/>
  <c r="DM73" i="41"/>
  <c r="DK73" i="41"/>
  <c r="DM72" i="41"/>
  <c r="DK72" i="41"/>
  <c r="DM71" i="41"/>
  <c r="DK71" i="41"/>
  <c r="DM70" i="41"/>
  <c r="DK70" i="41"/>
  <c r="DM69" i="41"/>
  <c r="DK69" i="41"/>
  <c r="DM68" i="41"/>
  <c r="DK68" i="41"/>
  <c r="DM67" i="41"/>
  <c r="DK67" i="41"/>
  <c r="DM66" i="41"/>
  <c r="DK66" i="41"/>
  <c r="DM65" i="41"/>
  <c r="DK65" i="41"/>
  <c r="DM64" i="41"/>
  <c r="DK64" i="41"/>
  <c r="DM63" i="41"/>
  <c r="DK63" i="41"/>
  <c r="DM62" i="41"/>
  <c r="DK62" i="41"/>
  <c r="DM61" i="41"/>
  <c r="DK61" i="41"/>
  <c r="DM60" i="41"/>
  <c r="DK60" i="41"/>
  <c r="DM59" i="41"/>
  <c r="DK59" i="41"/>
  <c r="DM58" i="41"/>
  <c r="DK58" i="41"/>
  <c r="DM57" i="41"/>
  <c r="DK57" i="41"/>
  <c r="DM56" i="41"/>
  <c r="DK56" i="41"/>
  <c r="DM55" i="41"/>
  <c r="DK55" i="41"/>
  <c r="DM54" i="41"/>
  <c r="DK54" i="41"/>
  <c r="DM53" i="41"/>
  <c r="DK53" i="41"/>
  <c r="DM52" i="41"/>
  <c r="DK52" i="41"/>
  <c r="DM51" i="41"/>
  <c r="DN51" i="41" s="1"/>
  <c r="DK51" i="41"/>
  <c r="DL51" i="41" s="1"/>
  <c r="DM50" i="41"/>
  <c r="DK50" i="41"/>
  <c r="DM49" i="41"/>
  <c r="DK49" i="41"/>
  <c r="DM48" i="41"/>
  <c r="DK48" i="41"/>
  <c r="DM47" i="41"/>
  <c r="DK47" i="41"/>
  <c r="DM46" i="41"/>
  <c r="DK46" i="41"/>
  <c r="DM45" i="41"/>
  <c r="DK45" i="41"/>
  <c r="DM44" i="41"/>
  <c r="DK44" i="41"/>
  <c r="DM43" i="41"/>
  <c r="DK43" i="41"/>
  <c r="DM42" i="41"/>
  <c r="DK42" i="41"/>
  <c r="DM41" i="41"/>
  <c r="DK41" i="41"/>
  <c r="DM40" i="41"/>
  <c r="DK40" i="41"/>
  <c r="DM39" i="41"/>
  <c r="DK39" i="41"/>
  <c r="DM38" i="41"/>
  <c r="DK38" i="41"/>
  <c r="DM37" i="41"/>
  <c r="DK37" i="41"/>
  <c r="DM36" i="41"/>
  <c r="DK36" i="41"/>
  <c r="DM35" i="41"/>
  <c r="DK35" i="41"/>
  <c r="DM34" i="41"/>
  <c r="DK34" i="41"/>
  <c r="DM33" i="41"/>
  <c r="DK33" i="41"/>
  <c r="DM32" i="41"/>
  <c r="DK32" i="41"/>
  <c r="DM31" i="41"/>
  <c r="DK31" i="41"/>
  <c r="DM30" i="41"/>
  <c r="DK30" i="41"/>
  <c r="DM29" i="41"/>
  <c r="DK29" i="41"/>
  <c r="DM28" i="41"/>
  <c r="DK28" i="41"/>
  <c r="DM27" i="41"/>
  <c r="DK27" i="41"/>
  <c r="DM26" i="41"/>
  <c r="DK26" i="41"/>
  <c r="DM25" i="41"/>
  <c r="DK25" i="41"/>
  <c r="DM24" i="41"/>
  <c r="DK24" i="41"/>
  <c r="DM23" i="41"/>
  <c r="DK23" i="41"/>
  <c r="DM22" i="41"/>
  <c r="DK22" i="41"/>
  <c r="DM21" i="41"/>
  <c r="DK21" i="41"/>
  <c r="DM20" i="41"/>
  <c r="DK20" i="41"/>
  <c r="DM19" i="41"/>
  <c r="DK19" i="41"/>
  <c r="DM18" i="41"/>
  <c r="DK18" i="41"/>
  <c r="DM17" i="41"/>
  <c r="DK17" i="41"/>
  <c r="DM16" i="41"/>
  <c r="DK16" i="41"/>
  <c r="DM15" i="41"/>
  <c r="DK15" i="41"/>
  <c r="DM14" i="41"/>
  <c r="DK14" i="41"/>
  <c r="DM13" i="41"/>
  <c r="DK13" i="41"/>
  <c r="DM12" i="41"/>
  <c r="DK12" i="41"/>
  <c r="EA51" i="41" l="1"/>
  <c r="DL60" i="41"/>
  <c r="DX51" i="41"/>
  <c r="DX98" i="41"/>
  <c r="EA27" i="41"/>
  <c r="EA43" i="41"/>
  <c r="EA63" i="41"/>
  <c r="EA71" i="41"/>
  <c r="EA87" i="41"/>
  <c r="EA18" i="41"/>
  <c r="DL18" i="41"/>
  <c r="DL74" i="41"/>
  <c r="DL94" i="41"/>
  <c r="DX58" i="41"/>
  <c r="EA15" i="41"/>
  <c r="DL14" i="41"/>
  <c r="DL16" i="41"/>
  <c r="DL24" i="41"/>
  <c r="DL30" i="41"/>
  <c r="DL31" i="41"/>
  <c r="DQ77" i="41"/>
  <c r="DU51" i="41"/>
  <c r="DX30" i="41"/>
  <c r="DN28" i="41"/>
  <c r="DL36" i="41"/>
  <c r="DQ59" i="41"/>
  <c r="DX97" i="41"/>
  <c r="DL27" i="41"/>
  <c r="DU28" i="41"/>
  <c r="DU52" i="41"/>
  <c r="DL42" i="41"/>
  <c r="DL47" i="41"/>
  <c r="DQ91" i="41"/>
  <c r="DQ93" i="41"/>
  <c r="DL97" i="41"/>
  <c r="DL15" i="41"/>
  <c r="DQ79" i="41"/>
  <c r="DL28" i="41"/>
  <c r="DN42" i="41"/>
  <c r="DL62" i="41"/>
  <c r="DQ65" i="41"/>
  <c r="DQ87" i="41"/>
  <c r="DQ99" i="41"/>
  <c r="DU15" i="41"/>
  <c r="DL12" i="41"/>
  <c r="DN16" i="41"/>
  <c r="DN23" i="41"/>
  <c r="DL34" i="41"/>
  <c r="DL41" i="41"/>
  <c r="DQ43" i="41"/>
  <c r="DL54" i="41"/>
  <c r="DQ63" i="41"/>
  <c r="DL72" i="41"/>
  <c r="DL71" i="41"/>
  <c r="DL75" i="41"/>
  <c r="DL78" i="41"/>
  <c r="DQ80" i="41"/>
  <c r="DQ89" i="41"/>
  <c r="DQ90" i="41"/>
  <c r="DX34" i="41"/>
  <c r="DN14" i="41"/>
  <c r="DL25" i="41"/>
  <c r="DQ27" i="41"/>
  <c r="DL35" i="41"/>
  <c r="DL48" i="41"/>
  <c r="DQ47" i="41"/>
  <c r="DL59" i="41"/>
  <c r="DL89" i="41"/>
  <c r="DU29" i="41"/>
  <c r="DU39" i="41"/>
  <c r="DU95" i="41"/>
  <c r="DU94" i="41"/>
  <c r="DX14" i="41"/>
  <c r="DL22" i="41"/>
  <c r="DQ31" i="41"/>
  <c r="DL40" i="41"/>
  <c r="DL43" i="41"/>
  <c r="DL46" i="41"/>
  <c r="DQ57" i="41"/>
  <c r="DQ61" i="41"/>
  <c r="DL66" i="41"/>
  <c r="DQ68" i="41"/>
  <c r="DQ75" i="41"/>
  <c r="DQ85" i="41"/>
  <c r="DQ88" i="41"/>
  <c r="DX46" i="41"/>
  <c r="DU90" i="41"/>
  <c r="DL50" i="41"/>
  <c r="DQ69" i="41"/>
  <c r="DU12" i="41"/>
  <c r="DL17" i="41"/>
  <c r="DL29" i="41"/>
  <c r="DN31" i="41"/>
  <c r="DL33" i="41"/>
  <c r="DL37" i="41"/>
  <c r="DL45" i="41"/>
  <c r="DL49" i="41"/>
  <c r="DL53" i="41"/>
  <c r="DQ56" i="41"/>
  <c r="DL57" i="41"/>
  <c r="DQ60" i="41"/>
  <c r="DL61" i="41"/>
  <c r="DL65" i="41"/>
  <c r="DL69" i="41"/>
  <c r="DQ72" i="41"/>
  <c r="DL73" i="41"/>
  <c r="DQ76" i="41"/>
  <c r="DL77" i="41"/>
  <c r="DQ53" i="41"/>
  <c r="DU60" i="41"/>
  <c r="DX75" i="41"/>
  <c r="DX74" i="41"/>
  <c r="DL38" i="41"/>
  <c r="DL58" i="41"/>
  <c r="DL70" i="41"/>
  <c r="DL13" i="41"/>
  <c r="DL21" i="41"/>
  <c r="DN18" i="41"/>
  <c r="DL20" i="41"/>
  <c r="DQ21" i="41"/>
  <c r="DQ25" i="41"/>
  <c r="DL32" i="41"/>
  <c r="DQ37" i="41"/>
  <c r="DQ41" i="41"/>
  <c r="DL44" i="41"/>
  <c r="DL52" i="41"/>
  <c r="DL56" i="41"/>
  <c r="DL64" i="41"/>
  <c r="DL68" i="41"/>
  <c r="DL76" i="41"/>
  <c r="DQ81" i="41"/>
  <c r="DL82" i="41"/>
  <c r="DQ86" i="41"/>
  <c r="DQ92" i="41"/>
  <c r="DL95" i="41"/>
  <c r="DQ95" i="41"/>
  <c r="DL26" i="41"/>
  <c r="DQ16" i="41"/>
  <c r="DL19" i="41"/>
  <c r="DQ20" i="41"/>
  <c r="DL23" i="41"/>
  <c r="DQ32" i="41"/>
  <c r="DQ36" i="41"/>
  <c r="DL39" i="41"/>
  <c r="DN50" i="41"/>
  <c r="DQ48" i="41"/>
  <c r="DQ52" i="41"/>
  <c r="DL55" i="41"/>
  <c r="DL63" i="41"/>
  <c r="DQ64" i="41"/>
  <c r="DL67" i="41"/>
  <c r="DL81" i="41"/>
  <c r="DQ84" i="41"/>
  <c r="DQ96" i="41"/>
  <c r="DP73" i="41"/>
  <c r="DP95" i="41"/>
  <c r="DP99" i="41"/>
  <c r="DU16" i="41"/>
  <c r="DU25" i="41"/>
  <c r="DU20" i="41"/>
  <c r="DU30" i="41"/>
  <c r="DU69" i="41"/>
  <c r="DU68" i="41"/>
  <c r="DU98" i="41"/>
  <c r="DX17" i="41"/>
  <c r="DX18" i="41"/>
  <c r="DX31" i="41"/>
  <c r="DX38" i="41"/>
  <c r="DX50" i="41"/>
  <c r="DN72" i="41"/>
  <c r="DN71" i="41"/>
  <c r="DN70" i="41"/>
  <c r="DN69" i="41"/>
  <c r="DN68" i="41"/>
  <c r="DN67" i="41"/>
  <c r="DQ15" i="41"/>
  <c r="DU17" i="41"/>
  <c r="DU18" i="41"/>
  <c r="DU37" i="41"/>
  <c r="DU33" i="41"/>
  <c r="DU32" i="41"/>
  <c r="DU35" i="41"/>
  <c r="DU36" i="41"/>
  <c r="DU84" i="41"/>
  <c r="DX86" i="41"/>
  <c r="DX82" i="41"/>
  <c r="DX93" i="41"/>
  <c r="DX78" i="41"/>
  <c r="DQ12" i="41"/>
  <c r="DN12" i="41"/>
  <c r="DN13" i="41"/>
  <c r="DN15" i="41"/>
  <c r="DN17" i="41"/>
  <c r="DN19" i="41"/>
  <c r="DN20" i="41"/>
  <c r="DN21" i="41"/>
  <c r="DN22" i="41"/>
  <c r="DN24" i="41"/>
  <c r="DN25" i="41"/>
  <c r="DN26" i="41"/>
  <c r="DN27" i="41"/>
  <c r="DN29" i="41"/>
  <c r="DN30" i="41"/>
  <c r="DN32" i="41"/>
  <c r="DN33" i="41"/>
  <c r="DN35" i="41"/>
  <c r="DN37" i="41"/>
  <c r="DN39" i="41"/>
  <c r="DN41" i="41"/>
  <c r="DN43" i="41"/>
  <c r="DN45" i="41"/>
  <c r="DN47" i="41"/>
  <c r="DN49" i="41"/>
  <c r="DU64" i="41"/>
  <c r="DU63" i="41"/>
  <c r="DU80" i="41"/>
  <c r="DU79" i="41"/>
  <c r="DX27" i="41"/>
  <c r="DX23" i="41"/>
  <c r="DX19" i="41"/>
  <c r="DX24" i="41"/>
  <c r="DX20" i="41"/>
  <c r="DX26" i="41"/>
  <c r="DX22" i="41"/>
  <c r="DX94" i="41"/>
  <c r="DX95" i="41"/>
  <c r="DN34" i="41"/>
  <c r="DN36" i="41"/>
  <c r="DN38" i="41"/>
  <c r="DN40" i="41"/>
  <c r="DN44" i="41"/>
  <c r="DN46" i="41"/>
  <c r="DN48" i="41"/>
  <c r="DU24" i="41"/>
  <c r="DU31" i="41"/>
  <c r="DU48" i="41"/>
  <c r="DU47" i="41"/>
  <c r="DQ13" i="41"/>
  <c r="DQ17" i="41"/>
  <c r="DQ19" i="41"/>
  <c r="DQ23" i="41"/>
  <c r="DQ24" i="41"/>
  <c r="DQ28" i="41"/>
  <c r="DQ29" i="41"/>
  <c r="DQ33" i="41"/>
  <c r="DQ35" i="41"/>
  <c r="DQ39" i="41"/>
  <c r="DQ40" i="41"/>
  <c r="DQ44" i="41"/>
  <c r="DQ45" i="41"/>
  <c r="DQ49" i="41"/>
  <c r="DQ51" i="41"/>
  <c r="DR51" i="41" s="1"/>
  <c r="EB51" i="41" s="1"/>
  <c r="DQ55" i="41"/>
  <c r="DN62" i="41"/>
  <c r="DN66" i="41"/>
  <c r="DN65" i="41"/>
  <c r="DN64" i="41"/>
  <c r="DN63" i="41"/>
  <c r="DN61" i="41"/>
  <c r="DQ67" i="41"/>
  <c r="DQ71" i="41"/>
  <c r="DN76" i="41"/>
  <c r="DN75" i="41"/>
  <c r="DN74" i="41"/>
  <c r="DN73" i="41"/>
  <c r="DN93" i="41"/>
  <c r="DN92" i="41"/>
  <c r="DN91" i="41"/>
  <c r="DN90" i="41"/>
  <c r="DN89" i="41"/>
  <c r="DN88" i="41"/>
  <c r="DN87" i="41"/>
  <c r="DN86" i="41"/>
  <c r="DN85" i="41"/>
  <c r="DN84" i="41"/>
  <c r="DN83" i="41"/>
  <c r="DN82" i="41"/>
  <c r="DN81" i="41"/>
  <c r="DN80" i="41"/>
  <c r="DN79" i="41"/>
  <c r="DN78" i="41"/>
  <c r="DN77" i="41"/>
  <c r="DL80" i="41"/>
  <c r="DQ83" i="41"/>
  <c r="DL86" i="41"/>
  <c r="DL93" i="41"/>
  <c r="DN96" i="41"/>
  <c r="DN95" i="41"/>
  <c r="DN94" i="41"/>
  <c r="DQ98" i="41"/>
  <c r="DQ73" i="41"/>
  <c r="DQ94" i="41"/>
  <c r="DU38" i="41"/>
  <c r="DU40" i="41"/>
  <c r="DU43" i="41"/>
  <c r="DU44" i="41"/>
  <c r="DU73" i="41"/>
  <c r="DU74" i="41"/>
  <c r="DU75" i="41"/>
  <c r="DU76" i="41"/>
  <c r="DX89" i="41"/>
  <c r="EC51" i="41"/>
  <c r="DN60" i="41"/>
  <c r="DN56" i="41"/>
  <c r="DN54" i="41"/>
  <c r="DN52" i="41"/>
  <c r="DN59" i="41"/>
  <c r="DN58" i="41"/>
  <c r="DN57" i="41"/>
  <c r="DN55" i="41"/>
  <c r="DN53" i="41"/>
  <c r="DL79" i="41"/>
  <c r="DL83" i="41"/>
  <c r="DL90" i="41"/>
  <c r="DQ97" i="41"/>
  <c r="DL99" i="41"/>
  <c r="DL98" i="41"/>
  <c r="DU19" i="41"/>
  <c r="DU23" i="41"/>
  <c r="DU56" i="41"/>
  <c r="DU55" i="41"/>
  <c r="DU72" i="41"/>
  <c r="DU67" i="41"/>
  <c r="DU71" i="41"/>
  <c r="DX43" i="41"/>
  <c r="DX39" i="41"/>
  <c r="DX40" i="41"/>
  <c r="DX42" i="41"/>
  <c r="DX66" i="41"/>
  <c r="DX62" i="41"/>
  <c r="DX59" i="41"/>
  <c r="DX55" i="41"/>
  <c r="DX60" i="41"/>
  <c r="DX56" i="41"/>
  <c r="DX52" i="41"/>
  <c r="DX57" i="41"/>
  <c r="DX53" i="41"/>
  <c r="DX63" i="41"/>
  <c r="DX67" i="41"/>
  <c r="DX72" i="41"/>
  <c r="DX68" i="41"/>
  <c r="DX90" i="41"/>
  <c r="EA12" i="41"/>
  <c r="DL85" i="41"/>
  <c r="DL88" i="41"/>
  <c r="DL92" i="41"/>
  <c r="DL96" i="41"/>
  <c r="DN99" i="41"/>
  <c r="DN98" i="41"/>
  <c r="DN97" i="41"/>
  <c r="DP14" i="41"/>
  <c r="DP18" i="41"/>
  <c r="DP28" i="41"/>
  <c r="DP38" i="41"/>
  <c r="DP50" i="41"/>
  <c r="DP60" i="41"/>
  <c r="DP66" i="41"/>
  <c r="DP76" i="41"/>
  <c r="DU13" i="41"/>
  <c r="DU27" i="41"/>
  <c r="DU41" i="41"/>
  <c r="DU49" i="41"/>
  <c r="DU45" i="41"/>
  <c r="DU57" i="41"/>
  <c r="DU53" i="41"/>
  <c r="DU59" i="41"/>
  <c r="DU65" i="41"/>
  <c r="DU61" i="41"/>
  <c r="DU66" i="41"/>
  <c r="DU62" i="41"/>
  <c r="DU91" i="41"/>
  <c r="DU87" i="41"/>
  <c r="DU92" i="41"/>
  <c r="DU88" i="41"/>
  <c r="DU85" i="41"/>
  <c r="DU81" i="41"/>
  <c r="DU77" i="41"/>
  <c r="DU93" i="41"/>
  <c r="DU89" i="41"/>
  <c r="DU86" i="41"/>
  <c r="DU82" i="41"/>
  <c r="DU78" i="41"/>
  <c r="DU83" i="41"/>
  <c r="DX12" i="41"/>
  <c r="DX13" i="41"/>
  <c r="DX25" i="41"/>
  <c r="DX28" i="41"/>
  <c r="DX29" i="41"/>
  <c r="DX47" i="41"/>
  <c r="DX48" i="41"/>
  <c r="DX44" i="41"/>
  <c r="DX49" i="41"/>
  <c r="DX45" i="41"/>
  <c r="DX76" i="41"/>
  <c r="DX96" i="41"/>
  <c r="DQ14" i="41"/>
  <c r="DQ18" i="41"/>
  <c r="DQ22" i="41"/>
  <c r="DQ26" i="41"/>
  <c r="DQ30" i="41"/>
  <c r="DQ34" i="41"/>
  <c r="DQ38" i="41"/>
  <c r="DQ42" i="41"/>
  <c r="DQ46" i="41"/>
  <c r="DQ50" i="41"/>
  <c r="DQ54" i="41"/>
  <c r="DQ58" i="41"/>
  <c r="DQ62" i="41"/>
  <c r="DQ66" i="41"/>
  <c r="DQ70" i="41"/>
  <c r="DQ74" i="41"/>
  <c r="DQ78" i="41"/>
  <c r="DQ82" i="41"/>
  <c r="DL84" i="41"/>
  <c r="DL87" i="41"/>
  <c r="DL91" i="41"/>
  <c r="DP93" i="41"/>
  <c r="DU14" i="41"/>
  <c r="DU50" i="41"/>
  <c r="DU58" i="41"/>
  <c r="DU99" i="41"/>
  <c r="DX15" i="41"/>
  <c r="DX16" i="41"/>
  <c r="DX35" i="41"/>
  <c r="DX36" i="41"/>
  <c r="DX32" i="41"/>
  <c r="DX37" i="41"/>
  <c r="DX33" i="41"/>
  <c r="DX41" i="41"/>
  <c r="DX54" i="41"/>
  <c r="DX64" i="41"/>
  <c r="DX71" i="41"/>
  <c r="DX70" i="41"/>
  <c r="DX91" i="41"/>
  <c r="EA14" i="41"/>
  <c r="EA29" i="41"/>
  <c r="EA28" i="41"/>
  <c r="EA31" i="41"/>
  <c r="EA30" i="41"/>
  <c r="EA35" i="41"/>
  <c r="EA38" i="41"/>
  <c r="EA34" i="41"/>
  <c r="EA37" i="41"/>
  <c r="EA33" i="41"/>
  <c r="EA36" i="41"/>
  <c r="EA32" i="41"/>
  <c r="EA47" i="41"/>
  <c r="EA50" i="41"/>
  <c r="EA46" i="41"/>
  <c r="EA49" i="41"/>
  <c r="EA45" i="41"/>
  <c r="EA48" i="41"/>
  <c r="EA44" i="41"/>
  <c r="EA59" i="41"/>
  <c r="EA55" i="41"/>
  <c r="EA58" i="41"/>
  <c r="EA54" i="41"/>
  <c r="EA57" i="41"/>
  <c r="EA53" i="41"/>
  <c r="EA60" i="41"/>
  <c r="EA56" i="41"/>
  <c r="EA52" i="41"/>
  <c r="EA99" i="41"/>
  <c r="EA98" i="41"/>
  <c r="EA97" i="41"/>
  <c r="DP16" i="41"/>
  <c r="DP26" i="41"/>
  <c r="DP30" i="41"/>
  <c r="DP42" i="41"/>
  <c r="DP72" i="41"/>
  <c r="DU22" i="41"/>
  <c r="DU26" i="41"/>
  <c r="DU34" i="41"/>
  <c r="DU42" i="41"/>
  <c r="DU46" i="41"/>
  <c r="DU54" i="41"/>
  <c r="DU70" i="41"/>
  <c r="DU97" i="41"/>
  <c r="DX21" i="41"/>
  <c r="DX61" i="41"/>
  <c r="DX65" i="41"/>
  <c r="DX69" i="41"/>
  <c r="DX73" i="41"/>
  <c r="DX77" i="41"/>
  <c r="DX81" i="41"/>
  <c r="DX85" i="41"/>
  <c r="DX88" i="41"/>
  <c r="DX92" i="41"/>
  <c r="EA16" i="41"/>
  <c r="EA20" i="41"/>
  <c r="EA24" i="41"/>
  <c r="EA40" i="41"/>
  <c r="EA64" i="41"/>
  <c r="EA68" i="41"/>
  <c r="EA72" i="41"/>
  <c r="EA80" i="41"/>
  <c r="DU21" i="41"/>
  <c r="DU96" i="41"/>
  <c r="DX80" i="41"/>
  <c r="DX84" i="41"/>
  <c r="DX87" i="41"/>
  <c r="DX99" i="41"/>
  <c r="EA74" i="41"/>
  <c r="EA73" i="41"/>
  <c r="EA93" i="41"/>
  <c r="EA89" i="41"/>
  <c r="EA86" i="41"/>
  <c r="EA82" i="41"/>
  <c r="EA78" i="41"/>
  <c r="EA92" i="41"/>
  <c r="EA88" i="41"/>
  <c r="EA85" i="41"/>
  <c r="EA81" i="41"/>
  <c r="EA77" i="41"/>
  <c r="EA95" i="41"/>
  <c r="EA96" i="41"/>
  <c r="EA13" i="41"/>
  <c r="EA17" i="41"/>
  <c r="EA21" i="41"/>
  <c r="EA25" i="41"/>
  <c r="EA41" i="41"/>
  <c r="EA61" i="41"/>
  <c r="EA65" i="41"/>
  <c r="EA69" i="41"/>
  <c r="EA75" i="41"/>
  <c r="EA83" i="41"/>
  <c r="EA90" i="41"/>
  <c r="DX79" i="41"/>
  <c r="DX83" i="41"/>
  <c r="EA22" i="41"/>
  <c r="EA26" i="41"/>
  <c r="EA42" i="41"/>
  <c r="EA62" i="41"/>
  <c r="EA66" i="41"/>
  <c r="EA70" i="41"/>
  <c r="EA76" i="41"/>
  <c r="EA84" i="41"/>
  <c r="EA91" i="41"/>
  <c r="EA19" i="41"/>
  <c r="EA23" i="41"/>
  <c r="EA39" i="41"/>
  <c r="EA67" i="41"/>
  <c r="EA79" i="41"/>
  <c r="EA94" i="41"/>
  <c r="DP13" i="41"/>
  <c r="DP17" i="41"/>
  <c r="DP21" i="41"/>
  <c r="DP23" i="41"/>
  <c r="DP25" i="41"/>
  <c r="DP27" i="41"/>
  <c r="DP31" i="41"/>
  <c r="DP33" i="41"/>
  <c r="DP35" i="41"/>
  <c r="DP37" i="41"/>
  <c r="DP39" i="41"/>
  <c r="DP41" i="41"/>
  <c r="DP43" i="41"/>
  <c r="DP45" i="41"/>
  <c r="DP47" i="41"/>
  <c r="DP49" i="41"/>
  <c r="DP53" i="41"/>
  <c r="DP55" i="41"/>
  <c r="DP57" i="41"/>
  <c r="DP59" i="41"/>
  <c r="DP61" i="41"/>
  <c r="DP63" i="41"/>
  <c r="DP65" i="41"/>
  <c r="DP67" i="41"/>
  <c r="DP69" i="41"/>
  <c r="DP71" i="41"/>
  <c r="DP75" i="41"/>
  <c r="DP79" i="41"/>
  <c r="DP83" i="41"/>
  <c r="DP90" i="41"/>
  <c r="DP77" i="41"/>
  <c r="DP81" i="41"/>
  <c r="DP85" i="41"/>
  <c r="DP88" i="41"/>
  <c r="DP92" i="41"/>
  <c r="DP94" i="41"/>
  <c r="DP96" i="41"/>
  <c r="DP98" i="41"/>
  <c r="DP15" i="41"/>
  <c r="DP19" i="41"/>
  <c r="DP29" i="41"/>
  <c r="DP12" i="41"/>
  <c r="DP20" i="41"/>
  <c r="DP22" i="41"/>
  <c r="DP24" i="41"/>
  <c r="DP32" i="41"/>
  <c r="DP34" i="41"/>
  <c r="DP36" i="41"/>
  <c r="DP40" i="41"/>
  <c r="DP44" i="41"/>
  <c r="DP46" i="41"/>
  <c r="DP48" i="41"/>
  <c r="DP52" i="41"/>
  <c r="DP54" i="41"/>
  <c r="DP56" i="41"/>
  <c r="DP58" i="41"/>
  <c r="DP62" i="41"/>
  <c r="DP64" i="41"/>
  <c r="DP68" i="41"/>
  <c r="DP70" i="41"/>
  <c r="DP74" i="41"/>
  <c r="DP78" i="41"/>
  <c r="DP80" i="41"/>
  <c r="DP82" i="41"/>
  <c r="DP84" i="41"/>
  <c r="DP86" i="41"/>
  <c r="DP87" i="41"/>
  <c r="DP89" i="41"/>
  <c r="DP91" i="41"/>
  <c r="DP97" i="41"/>
  <c r="EC40" i="41" l="1"/>
  <c r="EC12" i="41"/>
  <c r="EC29" i="41"/>
  <c r="ED27" i="41"/>
  <c r="EC37" i="41"/>
  <c r="EC43" i="41"/>
  <c r="EC14" i="41"/>
  <c r="EC71" i="41"/>
  <c r="EC45" i="41"/>
  <c r="EC19" i="41"/>
  <c r="EC25" i="41"/>
  <c r="EC34" i="41"/>
  <c r="EC20" i="41"/>
  <c r="EC67" i="41"/>
  <c r="EC72" i="41"/>
  <c r="EC16" i="41"/>
  <c r="ED51" i="41"/>
  <c r="EE51" i="41" s="1"/>
  <c r="EC31" i="41"/>
  <c r="EC28" i="41"/>
  <c r="ED18" i="41"/>
  <c r="EC95" i="41"/>
  <c r="EC68" i="41"/>
  <c r="EC75" i="41"/>
  <c r="EC27" i="41"/>
  <c r="EC17" i="41"/>
  <c r="ED12" i="41"/>
  <c r="EC49" i="41"/>
  <c r="EC41" i="41"/>
  <c r="ED15" i="41"/>
  <c r="EC44" i="41"/>
  <c r="EC39" i="41"/>
  <c r="EC42" i="41"/>
  <c r="EC47" i="41"/>
  <c r="EC30" i="41"/>
  <c r="EC32" i="41"/>
  <c r="EC63" i="41"/>
  <c r="EC70" i="41"/>
  <c r="EC36" i="41"/>
  <c r="ED98" i="41"/>
  <c r="EC46" i="41"/>
  <c r="EC15" i="41"/>
  <c r="EC33" i="41"/>
  <c r="EC23" i="41"/>
  <c r="ED95" i="41"/>
  <c r="ED46" i="41"/>
  <c r="EC26" i="41"/>
  <c r="ED30" i="41"/>
  <c r="ED16" i="41"/>
  <c r="ED28" i="41"/>
  <c r="EC50" i="41"/>
  <c r="EC73" i="41"/>
  <c r="ED94" i="41"/>
  <c r="ED69" i="41"/>
  <c r="ED97" i="41"/>
  <c r="EC76" i="41"/>
  <c r="EC38" i="41"/>
  <c r="EC48" i="41"/>
  <c r="EC22" i="41"/>
  <c r="EC69" i="41"/>
  <c r="EC35" i="41"/>
  <c r="DR82" i="41"/>
  <c r="EB82" i="41" s="1"/>
  <c r="DR66" i="41"/>
  <c r="EB66" i="41" s="1"/>
  <c r="EC18" i="41"/>
  <c r="DR53" i="41"/>
  <c r="EB53" i="41" s="1"/>
  <c r="ED25" i="41"/>
  <c r="EC97" i="41"/>
  <c r="ED90" i="41"/>
  <c r="ED39" i="41"/>
  <c r="EC53" i="41"/>
  <c r="EC59" i="41"/>
  <c r="EC60" i="41"/>
  <c r="EC74" i="41"/>
  <c r="EC65" i="41"/>
  <c r="EC21" i="41"/>
  <c r="ED34" i="41"/>
  <c r="ED68" i="41"/>
  <c r="ED60" i="41"/>
  <c r="EC55" i="41"/>
  <c r="EC52" i="41"/>
  <c r="EC77" i="41"/>
  <c r="EC81" i="41"/>
  <c r="EC61" i="41"/>
  <c r="EC66" i="41"/>
  <c r="EC13" i="41"/>
  <c r="ED54" i="41"/>
  <c r="ED29" i="41"/>
  <c r="EC57" i="41"/>
  <c r="EC54" i="41"/>
  <c r="EC94" i="41"/>
  <c r="EC78" i="41"/>
  <c r="EC82" i="41"/>
  <c r="EC89" i="41"/>
  <c r="EC62" i="41"/>
  <c r="ED20" i="41"/>
  <c r="EC24" i="41"/>
  <c r="ED52" i="41"/>
  <c r="EC58" i="41"/>
  <c r="EC56" i="41"/>
  <c r="EC64" i="41"/>
  <c r="DR38" i="41"/>
  <c r="EB38" i="41" s="1"/>
  <c r="ED96" i="41"/>
  <c r="ED42" i="41"/>
  <c r="ED14" i="41"/>
  <c r="EC84" i="41"/>
  <c r="ED78" i="41"/>
  <c r="ED93" i="41"/>
  <c r="ED88" i="41"/>
  <c r="ED62" i="41"/>
  <c r="ED59" i="41"/>
  <c r="ED49" i="41"/>
  <c r="ED13" i="41"/>
  <c r="EC96" i="41"/>
  <c r="ED72" i="41"/>
  <c r="ED23" i="41"/>
  <c r="EC99" i="41"/>
  <c r="EC79" i="41"/>
  <c r="ED73" i="41"/>
  <c r="ED38" i="41"/>
  <c r="DR96" i="41"/>
  <c r="EB96" i="41" s="1"/>
  <c r="DR94" i="41"/>
  <c r="EB94" i="41" s="1"/>
  <c r="DR95" i="41"/>
  <c r="EB95" i="41" s="1"/>
  <c r="DR70" i="41"/>
  <c r="EB70" i="41" s="1"/>
  <c r="DR69" i="41"/>
  <c r="EB69" i="41" s="1"/>
  <c r="DR71" i="41"/>
  <c r="EB71" i="41" s="1"/>
  <c r="DR68" i="41"/>
  <c r="EB68" i="41" s="1"/>
  <c r="DR67" i="41"/>
  <c r="EB67" i="41" s="1"/>
  <c r="DR72" i="41"/>
  <c r="EB72" i="41" s="1"/>
  <c r="DR26" i="41"/>
  <c r="EB26" i="41" s="1"/>
  <c r="DR22" i="41"/>
  <c r="EB22" i="41" s="1"/>
  <c r="DR25" i="41"/>
  <c r="EB25" i="41" s="1"/>
  <c r="DR21" i="41"/>
  <c r="EB21" i="41" s="1"/>
  <c r="DR23" i="41"/>
  <c r="EB23" i="41" s="1"/>
  <c r="DR20" i="41"/>
  <c r="EB20" i="41" s="1"/>
  <c r="DR19" i="41"/>
  <c r="EB19" i="41" s="1"/>
  <c r="DR27" i="41"/>
  <c r="EB27" i="41" s="1"/>
  <c r="DR24" i="41"/>
  <c r="EB24" i="41" s="1"/>
  <c r="ED48" i="41"/>
  <c r="ED79" i="41"/>
  <c r="ED33" i="41"/>
  <c r="ED17" i="41"/>
  <c r="DR88" i="41"/>
  <c r="EB88" i="41" s="1"/>
  <c r="DR86" i="41"/>
  <c r="EB86" i="41" s="1"/>
  <c r="DR61" i="41"/>
  <c r="EB61" i="41" s="1"/>
  <c r="DR52" i="41"/>
  <c r="EB52" i="41" s="1"/>
  <c r="DR57" i="41"/>
  <c r="EB57" i="41" s="1"/>
  <c r="DR33" i="41"/>
  <c r="EB33" i="41" s="1"/>
  <c r="ED21" i="41"/>
  <c r="ED70" i="41"/>
  <c r="ED99" i="41"/>
  <c r="ED82" i="41"/>
  <c r="ED77" i="41"/>
  <c r="ED92" i="41"/>
  <c r="ED66" i="41"/>
  <c r="ED53" i="41"/>
  <c r="ED41" i="41"/>
  <c r="EC92" i="41"/>
  <c r="ED55" i="41"/>
  <c r="ED19" i="41"/>
  <c r="DR97" i="41"/>
  <c r="EB97" i="41" s="1"/>
  <c r="DR99" i="41"/>
  <c r="EB99" i="41" s="1"/>
  <c r="DR98" i="41"/>
  <c r="EB98" i="41" s="1"/>
  <c r="ED76" i="41"/>
  <c r="ED44" i="41"/>
  <c r="DR74" i="41"/>
  <c r="EB74" i="41" s="1"/>
  <c r="DR73" i="41"/>
  <c r="EB73" i="41" s="1"/>
  <c r="DR76" i="41"/>
  <c r="EB76" i="41" s="1"/>
  <c r="DR75" i="41"/>
  <c r="EB75" i="41" s="1"/>
  <c r="EC80" i="41"/>
  <c r="DR42" i="41"/>
  <c r="EB42" i="41" s="1"/>
  <c r="DR41" i="41"/>
  <c r="EB41" i="41" s="1"/>
  <c r="DR39" i="41"/>
  <c r="EB39" i="41" s="1"/>
  <c r="DR43" i="41"/>
  <c r="EB43" i="41" s="1"/>
  <c r="DR40" i="41"/>
  <c r="EB40" i="41" s="1"/>
  <c r="DR29" i="41"/>
  <c r="EB29" i="41" s="1"/>
  <c r="DR28" i="41"/>
  <c r="EB28" i="41" s="1"/>
  <c r="DR18" i="41"/>
  <c r="EB18" i="41" s="1"/>
  <c r="DR17" i="41"/>
  <c r="EB17" i="41" s="1"/>
  <c r="ED31" i="41"/>
  <c r="DR87" i="41"/>
  <c r="EB87" i="41" s="1"/>
  <c r="ED80" i="41"/>
  <c r="DR90" i="41"/>
  <c r="EB90" i="41" s="1"/>
  <c r="DR13" i="41"/>
  <c r="EB13" i="41" s="1"/>
  <c r="DR14" i="41"/>
  <c r="EB14" i="41" s="1"/>
  <c r="DR12" i="41"/>
  <c r="EB12" i="41" s="1"/>
  <c r="ED36" i="41"/>
  <c r="ED37" i="41"/>
  <c r="DR84" i="41"/>
  <c r="EB84" i="41" s="1"/>
  <c r="DR77" i="41"/>
  <c r="EB77" i="41" s="1"/>
  <c r="DR92" i="41"/>
  <c r="EB92" i="41" s="1"/>
  <c r="DR89" i="41"/>
  <c r="EB89" i="41" s="1"/>
  <c r="DR65" i="41"/>
  <c r="EB65" i="41" s="1"/>
  <c r="DR60" i="41"/>
  <c r="EB60" i="41" s="1"/>
  <c r="DR54" i="41"/>
  <c r="EB54" i="41" s="1"/>
  <c r="DR32" i="41"/>
  <c r="EB32" i="41" s="1"/>
  <c r="DR37" i="41"/>
  <c r="EB37" i="41" s="1"/>
  <c r="ED26" i="41"/>
  <c r="ED58" i="41"/>
  <c r="EC91" i="41"/>
  <c r="DR30" i="41"/>
  <c r="EB30" i="41" s="1"/>
  <c r="DR31" i="41"/>
  <c r="EB31" i="41" s="1"/>
  <c r="ED86" i="41"/>
  <c r="ED81" i="41"/>
  <c r="ED87" i="41"/>
  <c r="ED61" i="41"/>
  <c r="ED57" i="41"/>
  <c r="EC88" i="41"/>
  <c r="ED71" i="41"/>
  <c r="ED56" i="41"/>
  <c r="DR83" i="41"/>
  <c r="EB83" i="41" s="1"/>
  <c r="EC90" i="41"/>
  <c r="ED75" i="41"/>
  <c r="ED43" i="41"/>
  <c r="DR80" i="41"/>
  <c r="EB80" i="41" s="1"/>
  <c r="EC93" i="41"/>
  <c r="ED63" i="41"/>
  <c r="ED84" i="41"/>
  <c r="ED35" i="41"/>
  <c r="DR15" i="41"/>
  <c r="EB15" i="41" s="1"/>
  <c r="DR16" i="41"/>
  <c r="EB16" i="41" s="1"/>
  <c r="DR91" i="41"/>
  <c r="EB91" i="41" s="1"/>
  <c r="DR81" i="41"/>
  <c r="EB81" i="41" s="1"/>
  <c r="DR78" i="41"/>
  <c r="EB78" i="41" s="1"/>
  <c r="DR93" i="41"/>
  <c r="EB93" i="41" s="1"/>
  <c r="DR62" i="41"/>
  <c r="EB62" i="41" s="1"/>
  <c r="DR59" i="41"/>
  <c r="EB59" i="41" s="1"/>
  <c r="DR55" i="41"/>
  <c r="EB55" i="41" s="1"/>
  <c r="DR58" i="41"/>
  <c r="EB58" i="41" s="1"/>
  <c r="DR35" i="41"/>
  <c r="EB35" i="41" s="1"/>
  <c r="DR34" i="41"/>
  <c r="EB34" i="41" s="1"/>
  <c r="ED22" i="41"/>
  <c r="ED50" i="41"/>
  <c r="EC87" i="41"/>
  <c r="ED83" i="41"/>
  <c r="ED89" i="41"/>
  <c r="ED85" i="41"/>
  <c r="ED91" i="41"/>
  <c r="ED65" i="41"/>
  <c r="ED45" i="41"/>
  <c r="EC85" i="41"/>
  <c r="ED67" i="41"/>
  <c r="EC98" i="41"/>
  <c r="EC83" i="41"/>
  <c r="ED74" i="41"/>
  <c r="ED40" i="41"/>
  <c r="DR64" i="41"/>
  <c r="EB64" i="41" s="1"/>
  <c r="EC86" i="41"/>
  <c r="DR50" i="41"/>
  <c r="EB50" i="41" s="1"/>
  <c r="DR46" i="41"/>
  <c r="EB46" i="41" s="1"/>
  <c r="DR49" i="41"/>
  <c r="EB49" i="41" s="1"/>
  <c r="DR45" i="41"/>
  <c r="EB45" i="41" s="1"/>
  <c r="DR47" i="41"/>
  <c r="EB47" i="41" s="1"/>
  <c r="DR44" i="41"/>
  <c r="EB44" i="41" s="1"/>
  <c r="DR48" i="41"/>
  <c r="EB48" i="41" s="1"/>
  <c r="ED47" i="41"/>
  <c r="ED24" i="41"/>
  <c r="ED64" i="41"/>
  <c r="ED32" i="41"/>
  <c r="DR79" i="41"/>
  <c r="EB79" i="41" s="1"/>
  <c r="DR85" i="41"/>
  <c r="EB85" i="41" s="1"/>
  <c r="DR63" i="41"/>
  <c r="EB63" i="41" s="1"/>
  <c r="DR56" i="41"/>
  <c r="EB56" i="41" s="1"/>
  <c r="DR36" i="41"/>
  <c r="EB36" i="41" s="1"/>
  <c r="EE18" i="41" l="1"/>
  <c r="EE20" i="41"/>
  <c r="EE54" i="41"/>
  <c r="EE62" i="41"/>
  <c r="EE43" i="41"/>
  <c r="EE30" i="41"/>
  <c r="EE53" i="41"/>
  <c r="EE60" i="41"/>
  <c r="EE12" i="41"/>
  <c r="EE97" i="41"/>
  <c r="EE26" i="41"/>
  <c r="EE16" i="41"/>
  <c r="EE79" i="41"/>
  <c r="EE24" i="41"/>
  <c r="EE34" i="41"/>
  <c r="EE82" i="41"/>
  <c r="EE27" i="41"/>
  <c r="EE95" i="41"/>
  <c r="EE19" i="41"/>
  <c r="EE94" i="41"/>
  <c r="EE80" i="41"/>
  <c r="EE69" i="41"/>
  <c r="EE25" i="41"/>
  <c r="EE32" i="41"/>
  <c r="EE46" i="41"/>
  <c r="EE56" i="41"/>
  <c r="EE40" i="41"/>
  <c r="EE99" i="41"/>
  <c r="EE58" i="41"/>
  <c r="EE28" i="41"/>
  <c r="EE39" i="41"/>
  <c r="EE52" i="41"/>
  <c r="EE68" i="41"/>
  <c r="EE15" i="41"/>
  <c r="EE63" i="41"/>
  <c r="EE22" i="41"/>
  <c r="EE55" i="41"/>
  <c r="EE78" i="41"/>
  <c r="EE29" i="41"/>
  <c r="EE76" i="41"/>
  <c r="EE21" i="41"/>
  <c r="EE59" i="41"/>
  <c r="EE92" i="41"/>
  <c r="EE73" i="41"/>
  <c r="EE72" i="41"/>
  <c r="EE66" i="41"/>
  <c r="EE64" i="41"/>
  <c r="EE96" i="41"/>
  <c r="EE77" i="41"/>
  <c r="EE38" i="41"/>
  <c r="EE93" i="41"/>
  <c r="EE81" i="41"/>
  <c r="EE35" i="41"/>
  <c r="EE83" i="41"/>
  <c r="EE36" i="41"/>
  <c r="EE90" i="41"/>
  <c r="EE98" i="41"/>
  <c r="EE61" i="41"/>
  <c r="EE17" i="41"/>
  <c r="EE71" i="41"/>
  <c r="EE47" i="41"/>
  <c r="EE50" i="41"/>
  <c r="EE91" i="41"/>
  <c r="EE74" i="41"/>
  <c r="EE86" i="41"/>
  <c r="EE33" i="41"/>
  <c r="EE13" i="41"/>
  <c r="EE14" i="41"/>
  <c r="EE45" i="41"/>
  <c r="EE65" i="41"/>
  <c r="EE84" i="41"/>
  <c r="EE87" i="41"/>
  <c r="EE75" i="41"/>
  <c r="EE44" i="41"/>
  <c r="EE57" i="41"/>
  <c r="EE88" i="41"/>
  <c r="EE67" i="41"/>
  <c r="EE70" i="41"/>
  <c r="EE23" i="41"/>
  <c r="EE49" i="41"/>
  <c r="EE42" i="41"/>
  <c r="EE85" i="41"/>
  <c r="EE89" i="41"/>
  <c r="EE37" i="41"/>
  <c r="EE31" i="41"/>
  <c r="EE41" i="41"/>
  <c r="EE48" i="41"/>
  <c r="DI99" i="41"/>
  <c r="DH99" i="41"/>
  <c r="DA99" i="41"/>
  <c r="CZ99" i="41"/>
  <c r="DI98" i="41"/>
  <c r="DH98" i="41"/>
  <c r="DA98" i="41"/>
  <c r="CZ98" i="41"/>
  <c r="DI97" i="41"/>
  <c r="DH97" i="41"/>
  <c r="DA97" i="41"/>
  <c r="CZ97" i="41"/>
  <c r="DI96" i="41"/>
  <c r="DH96" i="41"/>
  <c r="DA96" i="41"/>
  <c r="CZ96" i="41"/>
  <c r="DI95" i="41"/>
  <c r="DH95" i="41"/>
  <c r="DA95" i="41"/>
  <c r="CZ95" i="41"/>
  <c r="DI94" i="41"/>
  <c r="DH94" i="41"/>
  <c r="DA94" i="41"/>
  <c r="CZ94" i="41"/>
  <c r="DI93" i="41"/>
  <c r="DH93" i="41"/>
  <c r="DA93" i="41"/>
  <c r="CZ93" i="41"/>
  <c r="DI92" i="41"/>
  <c r="DH92" i="41"/>
  <c r="DA92" i="41"/>
  <c r="CZ92" i="41"/>
  <c r="DI91" i="41"/>
  <c r="DH91" i="41"/>
  <c r="DA91" i="41"/>
  <c r="CZ91" i="41"/>
  <c r="DI90" i="41"/>
  <c r="DH90" i="41"/>
  <c r="DA90" i="41"/>
  <c r="CZ90" i="41"/>
  <c r="DI89" i="41"/>
  <c r="DH89" i="41"/>
  <c r="DA89" i="41"/>
  <c r="CZ89" i="41"/>
  <c r="DI88" i="41"/>
  <c r="DH88" i="41"/>
  <c r="DA88" i="41"/>
  <c r="CZ88" i="41"/>
  <c r="DI87" i="41"/>
  <c r="DH87" i="41"/>
  <c r="DA87" i="41"/>
  <c r="CZ87" i="41"/>
  <c r="DI86" i="41"/>
  <c r="DH86" i="41"/>
  <c r="DA86" i="41"/>
  <c r="CZ86" i="41"/>
  <c r="DI85" i="41"/>
  <c r="DH85" i="41"/>
  <c r="DA85" i="41"/>
  <c r="CZ85" i="41"/>
  <c r="DI84" i="41"/>
  <c r="DH84" i="41"/>
  <c r="DA84" i="41"/>
  <c r="CZ84" i="41"/>
  <c r="DI83" i="41"/>
  <c r="DH83" i="41"/>
  <c r="DA83" i="41"/>
  <c r="CZ83" i="41"/>
  <c r="DI82" i="41"/>
  <c r="DH82" i="41"/>
  <c r="DA82" i="41"/>
  <c r="CZ82" i="41"/>
  <c r="DI81" i="41"/>
  <c r="DH81" i="41"/>
  <c r="DA81" i="41"/>
  <c r="CZ81" i="41"/>
  <c r="DI80" i="41"/>
  <c r="DH80" i="41"/>
  <c r="DA80" i="41"/>
  <c r="CZ80" i="41"/>
  <c r="DI79" i="41"/>
  <c r="DH79" i="41"/>
  <c r="DA79" i="41"/>
  <c r="CZ79" i="41"/>
  <c r="DI78" i="41"/>
  <c r="DH78" i="41"/>
  <c r="DA78" i="41"/>
  <c r="CZ78" i="41"/>
  <c r="DI77" i="41"/>
  <c r="DH77" i="41"/>
  <c r="DA77" i="41"/>
  <c r="CZ77" i="41"/>
  <c r="DI76" i="41"/>
  <c r="DH76" i="41"/>
  <c r="DA76" i="41"/>
  <c r="CZ76" i="41"/>
  <c r="DI75" i="41"/>
  <c r="DH75" i="41"/>
  <c r="DA75" i="41"/>
  <c r="CZ75" i="41"/>
  <c r="DI74" i="41"/>
  <c r="DH74" i="41"/>
  <c r="DA74" i="41"/>
  <c r="CZ74" i="41"/>
  <c r="DI73" i="41"/>
  <c r="DH73" i="41"/>
  <c r="DA73" i="41"/>
  <c r="CZ73" i="41"/>
  <c r="DI72" i="41"/>
  <c r="DH72" i="41"/>
  <c r="DA72" i="41"/>
  <c r="CZ72" i="41"/>
  <c r="DI71" i="41"/>
  <c r="DH71" i="41"/>
  <c r="DA71" i="41"/>
  <c r="CZ71" i="41"/>
  <c r="DI70" i="41"/>
  <c r="DH70" i="41"/>
  <c r="DA70" i="41"/>
  <c r="CZ70" i="41"/>
  <c r="DI69" i="41"/>
  <c r="DH69" i="41"/>
  <c r="DA69" i="41"/>
  <c r="CZ69" i="41"/>
  <c r="DI68" i="41"/>
  <c r="DH68" i="41"/>
  <c r="DA68" i="41"/>
  <c r="CZ68" i="41"/>
  <c r="DI67" i="41"/>
  <c r="DH67" i="41"/>
  <c r="DA67" i="41"/>
  <c r="CZ67" i="41"/>
  <c r="DI66" i="41"/>
  <c r="DH66" i="41"/>
  <c r="DA66" i="41"/>
  <c r="CZ66" i="41"/>
  <c r="DI65" i="41"/>
  <c r="DH65" i="41"/>
  <c r="DA65" i="41"/>
  <c r="CZ65" i="41"/>
  <c r="DI64" i="41"/>
  <c r="DH64" i="41"/>
  <c r="DA64" i="41"/>
  <c r="CZ64" i="41"/>
  <c r="DI63" i="41"/>
  <c r="DH63" i="41"/>
  <c r="DA63" i="41"/>
  <c r="CZ63" i="41"/>
  <c r="DI62" i="41"/>
  <c r="DH62" i="41"/>
  <c r="DA62" i="41"/>
  <c r="CZ62" i="41"/>
  <c r="DI61" i="41"/>
  <c r="DH61" i="41"/>
  <c r="DA61" i="41"/>
  <c r="CZ61" i="41"/>
  <c r="DI60" i="41"/>
  <c r="DH60" i="41"/>
  <c r="DA60" i="41"/>
  <c r="CZ60" i="41"/>
  <c r="DI59" i="41"/>
  <c r="DH59" i="41"/>
  <c r="DA59" i="41"/>
  <c r="CZ59" i="41"/>
  <c r="DI58" i="41"/>
  <c r="DH58" i="41"/>
  <c r="DA58" i="41"/>
  <c r="CZ58" i="41"/>
  <c r="DI57" i="41"/>
  <c r="DH57" i="41"/>
  <c r="DA57" i="41"/>
  <c r="CZ57" i="41"/>
  <c r="DI56" i="41"/>
  <c r="DH56" i="41"/>
  <c r="DA56" i="41"/>
  <c r="CZ56" i="41"/>
  <c r="DI55" i="41"/>
  <c r="DH55" i="41"/>
  <c r="DA55" i="41"/>
  <c r="CZ55" i="41"/>
  <c r="DI54" i="41"/>
  <c r="DH54" i="41"/>
  <c r="DA54" i="41"/>
  <c r="CZ54" i="41"/>
  <c r="DI53" i="41"/>
  <c r="DH53" i="41"/>
  <c r="DA53" i="41"/>
  <c r="CZ53" i="41"/>
  <c r="DI52" i="41"/>
  <c r="DH52" i="41"/>
  <c r="DA52" i="41"/>
  <c r="CZ52" i="41"/>
  <c r="DI51" i="41"/>
  <c r="DH51" i="41"/>
  <c r="DA51" i="41"/>
  <c r="CZ51" i="41"/>
  <c r="DI50" i="41"/>
  <c r="DH50" i="41"/>
  <c r="DA50" i="41"/>
  <c r="CZ50" i="41"/>
  <c r="DI49" i="41"/>
  <c r="DH49" i="41"/>
  <c r="DA49" i="41"/>
  <c r="CZ49" i="41"/>
  <c r="DI48" i="41"/>
  <c r="DH48" i="41"/>
  <c r="DA48" i="41"/>
  <c r="CZ48" i="41"/>
  <c r="DI47" i="41"/>
  <c r="DH47" i="41"/>
  <c r="DA47" i="41"/>
  <c r="CZ47" i="41"/>
  <c r="DI46" i="41"/>
  <c r="DH46" i="41"/>
  <c r="DA46" i="41"/>
  <c r="CZ46" i="41"/>
  <c r="DI45" i="41"/>
  <c r="DH45" i="41"/>
  <c r="DA45" i="41"/>
  <c r="CZ45" i="41"/>
  <c r="DI44" i="41"/>
  <c r="DH44" i="41"/>
  <c r="DA44" i="41"/>
  <c r="CZ44" i="41"/>
  <c r="DI43" i="41"/>
  <c r="DH43" i="41"/>
  <c r="DA43" i="41"/>
  <c r="CZ43" i="41"/>
  <c r="DI42" i="41"/>
  <c r="DH42" i="41"/>
  <c r="DA42" i="41"/>
  <c r="CZ42" i="41"/>
  <c r="DI41" i="41"/>
  <c r="DH41" i="41"/>
  <c r="DA41" i="41"/>
  <c r="CZ41" i="41"/>
  <c r="DI40" i="41"/>
  <c r="DH40" i="41"/>
  <c r="DA40" i="41"/>
  <c r="CZ40" i="41"/>
  <c r="DI39" i="41"/>
  <c r="DH39" i="41"/>
  <c r="DA39" i="41"/>
  <c r="CZ39" i="41"/>
  <c r="DI38" i="41"/>
  <c r="DH38" i="41"/>
  <c r="DA38" i="41"/>
  <c r="CZ38" i="41"/>
  <c r="DI37" i="41"/>
  <c r="DH37" i="41"/>
  <c r="DA37" i="41"/>
  <c r="CZ37" i="41"/>
  <c r="DI36" i="41"/>
  <c r="DH36" i="41"/>
  <c r="DA36" i="41"/>
  <c r="CZ36" i="41"/>
  <c r="DI35" i="41"/>
  <c r="DH35" i="41"/>
  <c r="DA35" i="41"/>
  <c r="CZ35" i="41"/>
  <c r="DI34" i="41"/>
  <c r="DH34" i="41"/>
  <c r="DA34" i="41"/>
  <c r="CZ34" i="41"/>
  <c r="DI33" i="41"/>
  <c r="DH33" i="41"/>
  <c r="DA33" i="41"/>
  <c r="CZ33" i="41"/>
  <c r="DI32" i="41"/>
  <c r="DH32" i="41"/>
  <c r="DA32" i="41"/>
  <c r="CZ32" i="41"/>
  <c r="DI31" i="41"/>
  <c r="DH31" i="41"/>
  <c r="DA31" i="41"/>
  <c r="CZ31" i="41"/>
  <c r="DI30" i="41"/>
  <c r="DH30" i="41"/>
  <c r="DA30" i="41"/>
  <c r="CZ30" i="41"/>
  <c r="DI29" i="41"/>
  <c r="DH29" i="41"/>
  <c r="DA29" i="41"/>
  <c r="CZ29" i="41"/>
  <c r="DI28" i="41"/>
  <c r="DH28" i="41"/>
  <c r="DA28" i="41"/>
  <c r="CZ28" i="41"/>
  <c r="DI27" i="41"/>
  <c r="DH27" i="41"/>
  <c r="DA27" i="41"/>
  <c r="CZ27" i="41"/>
  <c r="DI26" i="41"/>
  <c r="DH26" i="41"/>
  <c r="DA26" i="41"/>
  <c r="CZ26" i="41"/>
  <c r="DI25" i="41"/>
  <c r="DH25" i="41"/>
  <c r="DA25" i="41"/>
  <c r="CZ25" i="41"/>
  <c r="DI24" i="41"/>
  <c r="DH24" i="41"/>
  <c r="DA24" i="41"/>
  <c r="CZ24" i="41"/>
  <c r="DI23" i="41"/>
  <c r="DH23" i="41"/>
  <c r="DA23" i="41"/>
  <c r="CZ23" i="41"/>
  <c r="DI22" i="41"/>
  <c r="DH22" i="41"/>
  <c r="DA22" i="41"/>
  <c r="CZ22" i="41"/>
  <c r="DI21" i="41"/>
  <c r="DH21" i="41"/>
  <c r="DA21" i="41"/>
  <c r="CZ21" i="41"/>
  <c r="DI20" i="41"/>
  <c r="DH20" i="41"/>
  <c r="DA20" i="41"/>
  <c r="CZ20" i="41"/>
  <c r="DI19" i="41"/>
  <c r="DH19" i="41"/>
  <c r="DA19" i="41"/>
  <c r="CZ19" i="41"/>
  <c r="DI18" i="41"/>
  <c r="DH18" i="41"/>
  <c r="DA18" i="41"/>
  <c r="CZ18" i="41"/>
  <c r="DI17" i="41"/>
  <c r="DH17" i="41"/>
  <c r="DA17" i="41"/>
  <c r="CZ17" i="41"/>
  <c r="DI16" i="41"/>
  <c r="DH16" i="41"/>
  <c r="DA16" i="41"/>
  <c r="CZ16" i="41"/>
  <c r="DI15" i="41"/>
  <c r="DH15" i="41"/>
  <c r="DA15" i="41"/>
  <c r="CZ15" i="41"/>
  <c r="DI14" i="41"/>
  <c r="DH14" i="41"/>
  <c r="DA14" i="41"/>
  <c r="CZ14" i="41"/>
  <c r="DI13" i="41"/>
  <c r="DH13" i="41"/>
  <c r="DA13" i="41"/>
  <c r="CZ13" i="41"/>
  <c r="DI12" i="41"/>
  <c r="DH12" i="41"/>
  <c r="CZ12" i="41"/>
  <c r="DA12" i="41"/>
  <c r="CA13" i="41" l="1"/>
  <c r="CA14" i="41"/>
  <c r="CA15" i="41"/>
  <c r="CA16" i="41"/>
  <c r="CA17" i="41"/>
  <c r="CA18" i="41"/>
  <c r="CA19" i="41"/>
  <c r="CA20" i="41"/>
  <c r="CA21" i="41"/>
  <c r="CA22" i="41"/>
  <c r="CA23" i="41"/>
  <c r="CA24" i="41"/>
  <c r="CA25" i="41"/>
  <c r="CA26" i="41"/>
  <c r="CA27" i="41"/>
  <c r="CA28" i="41"/>
  <c r="CA29" i="41"/>
  <c r="CA30" i="41"/>
  <c r="CA31" i="41"/>
  <c r="CA32" i="41"/>
  <c r="CA33" i="41"/>
  <c r="CA34" i="41"/>
  <c r="CA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<sst xmlns="http://schemas.openxmlformats.org/spreadsheetml/2006/main" count="8185" uniqueCount="2195">
  <si>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</si>
  <si>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</si>
  <si>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</si>
  <si>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</si>
  <si>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</si>
  <si>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</si>
  <si>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</si>
  <si>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</si>
  <si>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</si>
  <si>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</si>
  <si>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</si>
  <si>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</si>
  <si>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</si>
  <si>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</si>
  <si>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</si>
  <si>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</si>
  <si>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</si>
  <si>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</si>
  <si>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</si>
  <si>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</si>
  <si>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</si>
  <si>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</si>
  <si>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</si>
  <si>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</si>
  <si>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</si>
  <si>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</si>
  <si>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</si>
  <si>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</si>
  <si>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</si>
  <si>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</si>
  <si>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</si>
  <si>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</si>
  <si>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</si>
  <si>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</si>
  <si>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</si>
  <si>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</si>
  <si>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</si>
  <si>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</si>
  <si>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</si>
  <si>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</si>
  <si>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</si>
  <si>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</si>
  <si>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</si>
  <si>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</si>
  <si>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</si>
  <si>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</si>
  <si>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</si>
  <si>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</si>
  <si>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</si>
  <si>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</si>
  <si>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</si>
  <si>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</si>
  <si>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</si>
  <si>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</si>
  <si>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</si>
  <si>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</si>
  <si>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</si>
  <si>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</si>
  <si>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</si>
  <si>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</si>
  <si>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</si>
  <si>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</si>
  <si>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</si>
  <si>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</si>
  <si>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</si>
  <si>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</si>
  <si>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</si>
  <si>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</si>
  <si>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</si>
  <si>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</si>
  <si>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</si>
  <si>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</si>
  <si>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</si>
  <si>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</si>
  <si>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</si>
  <si>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</si>
  <si>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</si>
  <si>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</si>
  <si>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</si>
  <si>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</si>
  <si>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</si>
  <si>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</si>
  <si>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</si>
  <si>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</si>
  <si>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</si>
  <si>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</si>
  <si>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</si>
  <si>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</si>
  <si>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</si>
  <si>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</si>
  <si>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</si>
  <si>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</si>
  <si>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</si>
  <si>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</si>
  <si>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</si>
  <si>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</si>
  <si>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</si>
  <si>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</si>
  <si>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</si>
  <si>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</si>
  <si>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</si>
  <si>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</si>
  <si>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</si>
  <si>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</si>
  <si>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</si>
  <si>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</si>
  <si>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</si>
  <si>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</si>
  <si>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</si>
  <si>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</si>
  <si>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</si>
  <si>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</si>
  <si>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</si>
  <si>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</si>
  <si>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</si>
  <si>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</si>
  <si>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</si>
  <si>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</si>
  <si>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</si>
  <si>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</si>
  <si>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</si>
  <si>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</si>
  <si>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</si>
  <si>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</si>
  <si>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</si>
  <si>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</si>
  <si>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</si>
  <si>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</si>
  <si>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</si>
  <si>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</si>
  <si>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</si>
  <si>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</si>
  <si>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</si>
  <si>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</si>
  <si>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</si>
  <si>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</si>
  <si>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</si>
  <si>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</si>
  <si>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</si>
  <si>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</si>
  <si>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</si>
  <si>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</si>
  <si>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</si>
  <si>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</si>
  <si>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</si>
  <si>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</si>
  <si>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</si>
  <si>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</si>
  <si>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</si>
  <si>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</si>
  <si>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</si>
  <si>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</si>
  <si>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</si>
  <si>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</si>
  <si>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</si>
  <si>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</si>
  <si>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</si>
  <si>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</si>
  <si>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</si>
  <si>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</si>
  <si>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</si>
  <si>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</si>
  <si>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</si>
  <si>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</si>
  <si>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</si>
  <si>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</si>
  <si>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</si>
  <si>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</si>
  <si>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</si>
  <si>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</si>
  <si>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</si>
  <si>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</si>
  <si>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</si>
  <si>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</si>
  <si>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</si>
  <si>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</si>
  <si>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</si>
  <si>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</si>
  <si>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</si>
  <si>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</si>
  <si>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</si>
  <si>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</si>
  <si>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</si>
  <si>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</si>
  <si>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</si>
  <si>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</si>
  <si>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</si>
  <si>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</si>
  <si>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</si>
  <si>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</si>
  <si>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</si>
  <si>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</si>
  <si>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</si>
  <si>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</si>
  <si>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</si>
  <si>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</si>
  <si>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</si>
  <si>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</si>
  <si>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</si>
  <si>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</si>
  <si>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</si>
  <si>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</si>
  <si>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</si>
  <si>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</si>
  <si>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</si>
  <si>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</si>
  <si>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</si>
  <si>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</si>
  <si>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</si>
  <si>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</si>
  <si>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</si>
  <si>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</si>
  <si>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</si>
  <si>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</si>
  <si>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</si>
  <si>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</si>
  <si>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</si>
  <si>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</si>
  <si>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</si>
  <si>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</si>
  <si>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</si>
  <si>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</si>
  <si>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</si>
  <si>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</si>
  <si>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</si>
  <si>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</si>
  <si>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</si>
  <si>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</si>
  <si>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</si>
  <si>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</si>
  <si>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</si>
  <si>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</si>
  <si>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</si>
  <si>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</si>
  <si>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</si>
  <si>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</si>
  <si>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</si>
  <si>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</si>
  <si>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</si>
  <si>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</si>
  <si>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</si>
  <si>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</si>
  <si>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</si>
  <si>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</si>
  <si>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</si>
  <si>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</si>
  <si>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</si>
  <si>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</si>
  <si>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</si>
  <si>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</si>
  <si>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</si>
  <si>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</si>
  <si>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</si>
  <si>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</si>
  <si>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</si>
  <si>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</si>
  <si>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</si>
  <si>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</si>
  <si>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</si>
  <si>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</si>
  <si>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</si>
  <si>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</si>
  <si>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</si>
  <si>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No. Riesgos</t>
  </si>
  <si>
    <t>Total General</t>
  </si>
  <si>
    <t>Total Corrupción</t>
  </si>
  <si>
    <t>Total Gestión de procesos</t>
  </si>
  <si>
    <t>Tipo de Riesgo</t>
  </si>
  <si>
    <t>%</t>
  </si>
  <si>
    <t>IMPACTO</t>
  </si>
  <si>
    <t>PROBABILIDAD</t>
  </si>
  <si>
    <t>Bajo</t>
  </si>
  <si>
    <t>Alto</t>
  </si>
  <si>
    <t>Extremo</t>
  </si>
  <si>
    <t>Control Disciplinario</t>
  </si>
  <si>
    <t>Evaluación del Sistema de Control Interno</t>
  </si>
  <si>
    <t>Gestión Financiera</t>
  </si>
  <si>
    <t>Gestión Jurídica</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</si>
  <si>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</si>
  <si>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</si>
  <si>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</si>
  <si>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</si>
  <si>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</si>
  <si>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</si>
  <si>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</si>
  <si>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</si>
  <si>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</si>
  <si>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</si>
  <si>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</si>
  <si>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</si>
  <si>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</si>
  <si>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</si>
  <si>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</si>
  <si>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</si>
  <si>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Descripción del riesgo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</si>
  <si>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</si>
  <si>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</si>
  <si>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</si>
  <si>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</si>
  <si>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</si>
  <si>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</si>
  <si>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</si>
  <si>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</si>
  <si>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</si>
  <si>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</si>
  <si>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</si>
  <si>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</si>
  <si>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</si>
  <si>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</si>
  <si>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</si>
  <si>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</si>
  <si>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</si>
  <si>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</si>
  <si>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</si>
  <si>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</si>
  <si>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</si>
  <si>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</si>
  <si>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</si>
  <si>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</si>
  <si>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</si>
  <si>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</si>
  <si>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</si>
  <si>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</si>
  <si>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</si>
  <si>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</si>
  <si>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</si>
  <si>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</si>
  <si>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</si>
  <si>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</si>
  <si>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Usuarios, productos y prácticas</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</si>
  <si>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</si>
  <si>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</si>
  <si>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</si>
  <si>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</si>
  <si>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</si>
  <si>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</si>
  <si>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</si>
  <si>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</si>
  <si>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</si>
  <si>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</si>
  <si>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</si>
  <si>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</si>
  <si>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</si>
  <si>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</si>
  <si>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</si>
  <si>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</si>
  <si>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</si>
  <si>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</si>
  <si>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</si>
  <si>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</si>
  <si>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</si>
  <si>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</si>
  <si>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</si>
  <si>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</si>
  <si>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</si>
  <si>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</si>
  <si>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</si>
  <si>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</si>
  <si>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Presiones o motivaciones individuales, sociales o colectivas, que inciten a realizar conductas contrarias al deber ser.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</si>
  <si>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</si>
  <si>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</si>
  <si>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</si>
  <si>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</si>
  <si>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</si>
  <si>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</si>
  <si>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</si>
  <si>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</si>
  <si>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</si>
  <si>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</si>
  <si>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</si>
  <si>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</si>
  <si>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</si>
  <si>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</si>
  <si>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</si>
  <si>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</si>
  <si>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</si>
  <si>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</si>
  <si>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</si>
  <si>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</si>
  <si>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</si>
  <si>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</si>
  <si>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</si>
  <si>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</si>
  <si>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</si>
  <si>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</si>
  <si>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</si>
  <si>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</si>
  <si>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</si>
  <si>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</si>
  <si>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</si>
  <si>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</si>
  <si>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</si>
  <si>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</si>
  <si>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</si>
  <si>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</si>
  <si>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</si>
  <si>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</si>
  <si>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</si>
  <si>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</si>
  <si>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</si>
  <si>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</si>
  <si>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</si>
  <si>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</si>
  <si>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</si>
  <si>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</si>
  <si>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Creación del riesgo</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</si>
  <si>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</si>
  <si>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</si>
  <si>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</si>
  <si>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</si>
  <si>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</si>
  <si>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</si>
  <si>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Jefe Oficina Consejería de Comunicaciones
- Jefe Oficina Consejería de Comunicaciones
- Jefe Oficina Consejería de Comunicaciones</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</si>
  <si>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</si>
  <si>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</si>
  <si>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</si>
  <si>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</si>
  <si>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</si>
  <si>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</si>
  <si>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</si>
  <si>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</si>
  <si>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</si>
  <si>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</si>
  <si>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</si>
  <si>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</si>
  <si>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</si>
  <si>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</si>
  <si>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</si>
  <si>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</si>
  <si>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</si>
  <si>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</si>
  <si>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Director(a) de Contratación
- Director(a) de Contratación
- Director(a) de Contratación
- Director(a) de Contratación</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</si>
  <si>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</si>
  <si>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</si>
  <si>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</si>
  <si>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</si>
  <si>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</si>
  <si>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</si>
  <si>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</si>
  <si>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</si>
  <si>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</si>
  <si>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</si>
  <si>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</si>
  <si>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</si>
  <si>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</si>
  <si>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</si>
  <si>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</si>
  <si>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</si>
  <si>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</si>
  <si>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</si>
  <si>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</si>
  <si>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</si>
  <si>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</si>
  <si>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</si>
  <si>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</si>
  <si>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</si>
  <si>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</si>
  <si>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</si>
  <si>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</si>
  <si>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</si>
  <si>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</si>
  <si>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</si>
  <si>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</si>
  <si>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</si>
  <si>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</si>
  <si>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</si>
  <si>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</si>
  <si>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</si>
  <si>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</si>
  <si>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</si>
  <si>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</si>
  <si>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</si>
  <si>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</si>
  <si>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</si>
  <si>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</si>
  <si>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</si>
  <si>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</si>
  <si>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</si>
  <si>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</si>
  <si>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</si>
  <si>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</si>
  <si>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</si>
  <si>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</si>
  <si>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</si>
  <si>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</si>
  <si>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</si>
  <si>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</si>
  <si>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</si>
  <si>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</si>
  <si>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</si>
  <si>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</si>
  <si>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</si>
  <si>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</si>
  <si>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</si>
  <si>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</si>
  <si>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</si>
  <si>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</si>
  <si>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</si>
  <si>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</si>
  <si>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</si>
  <si>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</si>
  <si>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</si>
  <si>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</si>
  <si>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económica (o presupuestal) por fallo judicial en contra de los intereses de la entidad, debido a errores (fallas o deficiencias) en el trámite de los procesos disciplinarios</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</si>
  <si>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</si>
  <si>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</si>
  <si>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</si>
  <si>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</si>
  <si>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</si>
  <si>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</si>
  <si>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</si>
  <si>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</si>
  <si>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</si>
  <si>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</si>
  <si>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</si>
  <si>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</si>
  <si>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</si>
  <si>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</si>
  <si>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</si>
  <si>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</si>
  <si>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</si>
  <si>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</si>
  <si>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</si>
  <si>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</si>
  <si>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</si>
  <si>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</si>
  <si>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</si>
  <si>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</si>
  <si>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</si>
  <si>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</si>
  <si>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</si>
  <si>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</si>
  <si>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</si>
  <si>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</si>
  <si>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</si>
  <si>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</si>
  <si>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</si>
  <si>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</si>
  <si>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</si>
  <si>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</si>
  <si>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</si>
  <si>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</si>
  <si>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</si>
  <si>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</si>
  <si>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</si>
  <si>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</si>
  <si>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</si>
  <si>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</si>
  <si>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</si>
  <si>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</si>
  <si>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</si>
  <si>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</si>
  <si>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</si>
  <si>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</si>
  <si>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</si>
  <si>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</si>
  <si>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</si>
  <si>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</si>
  <si>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</si>
  <si>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</si>
  <si>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</si>
  <si>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</si>
  <si>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</si>
  <si>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</si>
  <si>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</si>
  <si>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</si>
  <si>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</si>
  <si>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</si>
  <si>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</si>
  <si>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</si>
  <si>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</si>
  <si>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</si>
  <si>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</si>
  <si>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</si>
  <si>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</si>
  <si>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</si>
  <si>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</si>
  <si>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Revisión y actualización de mapa de riesgos según el reporte de monitoreo efectuado a corte 31 de diciembre de 2019.</t>
  </si>
  <si>
    <t>Fila 60. Se modifica proyecto de inversión.</t>
  </si>
  <si>
    <t xml:space="preserve">- Procesos misionales en el Sistema de Gestión de Calidad
- Procesos de apoyo operativo en el Sistema de Gestión de Calidad
</t>
  </si>
  <si>
    <t>Identificación del riesgo
Análisis antes de controles
Análisis de controles
Tratamiento del riesgo</t>
  </si>
  <si>
    <t xml:space="preserve">
Análisis antes de controles
Tratamiento del riesgo</t>
  </si>
  <si>
    <t>Fallas tecnológicas</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</si>
  <si>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</si>
  <si>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</si>
  <si>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</si>
  <si>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</si>
  <si>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</si>
  <si>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</si>
  <si>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 xml:space="preserve">- Constante cambio en la normatividad y exceso de la misma.
</t>
  </si>
  <si>
    <t xml:space="preserve">Identificación del riesgo
Análisis de controles
Análisis después de controles
</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</si>
  <si>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</si>
  <si>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</si>
  <si>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</si>
  <si>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</si>
  <si>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Se cambia tipo de riesgo, a tipo de riesgo de cumplimiento</t>
  </si>
  <si>
    <t>Se actualiza en la parte de probabilidad del riesgo por frecuencia, se registro de las evidencias que soportan la no materialización del riesgo.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</si>
  <si>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</si>
  <si>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</si>
  <si>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</si>
  <si>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</si>
  <si>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</si>
  <si>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</si>
  <si>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</si>
  <si>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</si>
  <si>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</si>
  <si>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</si>
  <si>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</si>
  <si>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</si>
  <si>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</si>
  <si>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</si>
  <si>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</si>
  <si>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</si>
  <si>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</si>
  <si>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</si>
  <si>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</si>
  <si>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</si>
  <si>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</si>
  <si>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</si>
  <si>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Posibilidad de afectación reputacional por no lograr fortalecer la administración y la gestión pública distrital, debido a deficiencias al planificar, diseñar y/o ejecutar los cursos y/o diplomados de formación</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</si>
  <si>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</si>
  <si>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Procesos misionales en el Sistema de Gestión de Calidad
</t>
  </si>
  <si>
    <t xml:space="preserve">- 7868 Desarrollo institucional para una gestión pública eficiente
</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</si>
  <si>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</si>
  <si>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</si>
  <si>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</si>
  <si>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</si>
  <si>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</si>
  <si>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</si>
  <si>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</si>
  <si>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Se ajusta el objetivo del proceso de acuerdo con los ajustes realizados en la caracterización del proceso.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</si>
  <si>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</si>
  <si>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</si>
  <si>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</si>
  <si>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</si>
  <si>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</si>
  <si>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</si>
  <si>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</si>
  <si>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</si>
  <si>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</si>
  <si>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</si>
  <si>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</si>
  <si>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</si>
  <si>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</si>
  <si>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</si>
  <si>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</si>
  <si>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</si>
  <si>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</si>
  <si>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</si>
  <si>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</si>
  <si>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</si>
  <si>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</si>
  <si>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</si>
  <si>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</si>
  <si>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</si>
  <si>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</si>
  <si>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</si>
  <si>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</si>
  <si>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</si>
  <si>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</si>
  <si>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</si>
  <si>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</si>
  <si>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</si>
  <si>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</si>
  <si>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</si>
  <si>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</si>
  <si>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</si>
  <si>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</si>
  <si>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</si>
  <si>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</si>
  <si>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</si>
  <si>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</si>
  <si>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Dificultad en la articulación de actividades comunes a las dependencias.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</si>
  <si>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</si>
  <si>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</si>
  <si>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</si>
  <si>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</si>
  <si>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</si>
  <si>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</si>
  <si>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</si>
  <si>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</si>
  <si>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</si>
  <si>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Desconocimiento por parte de algunos funcionarios acerca de las funciones de la entidad y elementos de la plataforma estratégica.
</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</si>
  <si>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</si>
  <si>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</si>
  <si>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</si>
  <si>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</si>
  <si>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</si>
  <si>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</si>
  <si>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</si>
  <si>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</si>
  <si>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</si>
  <si>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</si>
  <si>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</si>
  <si>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</si>
  <si>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</si>
  <si>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</si>
  <si>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</si>
  <si>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</si>
  <si>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</si>
  <si>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</si>
  <si>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</si>
  <si>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</si>
  <si>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</si>
  <si>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</si>
  <si>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</si>
  <si>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</si>
  <si>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</si>
  <si>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</si>
  <si>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</si>
  <si>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</si>
  <si>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 xml:space="preserve">- Presiones o motivaciones de los ciudadanos que incitan al servidor público a realizar conductas contrarias al deber ser.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</si>
  <si>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</si>
  <si>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</si>
  <si>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</si>
  <si>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</si>
  <si>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</si>
  <si>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</si>
  <si>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</si>
  <si>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</si>
  <si>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</si>
  <si>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</si>
  <si>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</si>
  <si>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</si>
  <si>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</si>
  <si>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</si>
  <si>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</si>
  <si>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</si>
  <si>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</si>
  <si>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</si>
  <si>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</si>
  <si>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</si>
  <si>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</si>
  <si>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</si>
  <si>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</si>
  <si>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</si>
  <si>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</si>
  <si>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</si>
  <si>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</si>
  <si>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</si>
  <si>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</si>
  <si>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</si>
  <si>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</si>
  <si>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</si>
  <si>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</si>
  <si>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</si>
  <si>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</si>
  <si>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</si>
  <si>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</si>
  <si>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</si>
  <si>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</si>
  <si>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</si>
  <si>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</si>
  <si>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</si>
  <si>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</si>
  <si>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</si>
  <si>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</si>
  <si>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</si>
  <si>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</si>
  <si>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</si>
  <si>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</si>
  <si>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</si>
  <si>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</si>
  <si>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</si>
  <si>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</si>
  <si>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</si>
  <si>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</si>
  <si>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Posibilidad de afectación económica (o presupuestal) por información inconsistente en los cobros a las entidades, debido a errores (fallas o deficiencias) en la elaboración de facturas por el uso de los espacios de los CADE y SuperCADE</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</si>
  <si>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</si>
  <si>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</si>
  <si>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</si>
  <si>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</si>
  <si>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</si>
  <si>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</si>
  <si>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</si>
  <si>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</si>
  <si>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</si>
  <si>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</si>
  <si>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</si>
  <si>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</si>
  <si>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</si>
  <si>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</si>
  <si>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</si>
  <si>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</si>
  <si>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</si>
  <si>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</si>
  <si>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</si>
  <si>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</si>
  <si>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</si>
  <si>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</si>
  <si>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</si>
  <si>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</si>
  <si>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</si>
  <si>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</si>
  <si>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</si>
  <si>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</si>
  <si>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</si>
  <si>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ajusto el nombre del riesgo
Se realizó la valoración antes y después de controles frente a frecuencia e impacto.
Se incluyen controles detectivos frente al riesgo.
Se propuso un plan de contingencia frente a la materialización del riesgo. </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</si>
  <si>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</si>
  <si>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</si>
  <si>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</si>
  <si>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</si>
  <si>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</si>
  <si>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</si>
  <si>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</si>
  <si>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</si>
  <si>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</si>
  <si>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</si>
  <si>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</si>
  <si>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</si>
  <si>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</si>
  <si>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</si>
  <si>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</si>
  <si>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</si>
  <si>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</si>
  <si>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</si>
  <si>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</si>
  <si>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</si>
  <si>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</si>
  <si>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</si>
  <si>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</si>
  <si>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</si>
  <si>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</si>
  <si>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</si>
  <si>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</si>
  <si>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</si>
  <si>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</si>
  <si>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</si>
  <si>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</si>
  <si>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</si>
  <si>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</si>
  <si>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</si>
  <si>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</si>
  <si>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</si>
  <si>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</si>
  <si>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</si>
  <si>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</si>
  <si>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</si>
  <si>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</si>
  <si>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</si>
  <si>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</si>
  <si>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</si>
  <si>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</si>
  <si>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</si>
  <si>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</si>
  <si>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</si>
  <si>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</si>
  <si>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</si>
  <si>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</si>
  <si>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</si>
  <si>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</si>
  <si>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</si>
  <si>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</si>
  <si>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</si>
  <si>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</si>
  <si>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</si>
  <si>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</si>
  <si>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</si>
  <si>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</si>
  <si>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</si>
  <si>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</si>
  <si>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</si>
  <si>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</si>
  <si>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</si>
  <si>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</si>
  <si>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Posibilidad de afectación reputacional por baja disponibilidad de los servicios tecnológicos, debido a errores (Fallas o Deficiencias)  en la administración y gestión de los recursos de infraestructura tecnológica</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</si>
  <si>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</si>
  <si>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</si>
  <si>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</si>
  <si>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</si>
  <si>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</si>
  <si>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</si>
  <si>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</si>
  <si>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</si>
  <si>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</si>
  <si>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</si>
  <si>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Director(a) de Talento Humano
- Profesional Universitario de Talento Humano. 
- Profesional Universitario de Talento Humano. 
- Profesional Universitario de Talento Humano. 
- Director(a) de Talento Humano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</si>
  <si>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</si>
  <si>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</si>
  <si>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</si>
  <si>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</si>
  <si>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</si>
  <si>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</si>
  <si>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</si>
  <si>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</si>
  <si>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</si>
  <si>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</si>
  <si>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</si>
  <si>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</si>
  <si>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</si>
  <si>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</si>
  <si>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</si>
  <si>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</si>
  <si>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</si>
  <si>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</si>
  <si>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</si>
  <si>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</si>
  <si>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</si>
  <si>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</si>
  <si>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</si>
  <si>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</si>
  <si>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</si>
  <si>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</si>
  <si>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 xml:space="preserve">Se ajusta la actividad 16 como actividad de control, conforme con la actividad 2 de la acción preventiva No. 2 asociada al proceso Gestión de Servicios Administrativos. </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</si>
  <si>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</si>
  <si>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</si>
  <si>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</si>
  <si>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</si>
  <si>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</si>
  <si>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</si>
  <si>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</si>
  <si>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</si>
  <si>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</si>
  <si>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</si>
  <si>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</si>
  <si>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</si>
  <si>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Detrimento patrimonial
- Insatisfacción por parte de los usuarios interno y externos
- Pérdida de confianza por parte de los usuarios internos y externos
- Incumplimiento de metas establecidas
</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</si>
  <si>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</si>
  <si>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</si>
  <si>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</si>
  <si>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</si>
  <si>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Posibilidad de afectación reputacional por incumplimiento en la entrega de comunicaciones oficiales y tramite de actos administrativos, debido a errores (fallas o deficiencias) en la gestión, trámite y/o expedición de los mismos</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</si>
  <si>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</si>
  <si>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</si>
  <si>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</si>
  <si>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</si>
  <si>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</si>
  <si>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Se actualizaron las fechas de finalización de las acciones acorde con el aplicativo SIG y los memorandos de solicitud de cierre y reprogramación.</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</si>
  <si>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</si>
  <si>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 xml:space="preserve">- Cambios de estructura organizacional que afecten el desempeño del proceso de gestión documental.
- Altos costos de la tecnología.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</si>
  <si>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</si>
  <si>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</si>
  <si>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</si>
  <si>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</si>
  <si>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</si>
  <si>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</si>
  <si>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</si>
  <si>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</si>
  <si>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</si>
  <si>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</si>
  <si>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</si>
  <si>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</si>
  <si>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</si>
  <si>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</si>
  <si>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</si>
  <si>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</si>
  <si>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</si>
  <si>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</si>
  <si>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</si>
  <si>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</si>
  <si>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</si>
  <si>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</si>
  <si>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</si>
  <si>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</si>
  <si>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</si>
  <si>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</si>
  <si>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</si>
  <si>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</si>
  <si>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</si>
  <si>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</si>
  <si>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</si>
  <si>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</si>
  <si>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</si>
  <si>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</si>
  <si>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</si>
  <si>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</si>
  <si>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</si>
  <si>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</si>
  <si>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</si>
  <si>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</si>
  <si>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Desviación de los recursos públicos 
- Detrimento patrimonial
- Investigaciones disciplinarias, fiscales y/o penales
- Generación de reprocesos y desgaste administrativo.
</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</si>
  <si>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</si>
  <si>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</si>
  <si>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</si>
  <si>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</si>
  <si>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</si>
  <si>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</si>
  <si>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</si>
  <si>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</si>
  <si>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</si>
  <si>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</si>
  <si>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</si>
  <si>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</si>
  <si>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</si>
  <si>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</si>
  <si>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</si>
  <si>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</si>
  <si>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</si>
  <si>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</si>
  <si>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</si>
  <si>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</si>
  <si>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</si>
  <si>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</si>
  <si>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</si>
  <si>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</si>
  <si>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</si>
  <si>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</si>
  <si>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</si>
  <si>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</si>
  <si>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</si>
  <si>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</si>
  <si>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</si>
  <si>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</si>
  <si>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</si>
  <si>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</si>
  <si>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</si>
  <si>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</si>
  <si>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</si>
  <si>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</si>
  <si>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</si>
  <si>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</si>
  <si>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</si>
  <si>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</si>
  <si>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</si>
  <si>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</si>
  <si>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</si>
  <si>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</si>
  <si>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</si>
  <si>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</si>
  <si>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</si>
  <si>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</si>
  <si>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</si>
  <si>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</si>
  <si>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</si>
  <si>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</si>
  <si>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</si>
  <si>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</si>
  <si>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</si>
  <si>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</si>
  <si>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</si>
  <si>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</si>
  <si>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</si>
  <si>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</si>
  <si>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</si>
  <si>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</si>
  <si>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</si>
  <si>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</si>
  <si>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</si>
  <si>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</si>
  <si>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</si>
  <si>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</si>
  <si>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</si>
  <si>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</si>
  <si>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</si>
  <si>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</si>
  <si>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</si>
  <si>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</si>
  <si>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</si>
  <si>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</si>
  <si>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</si>
  <si>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</si>
  <si>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</si>
  <si>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</si>
  <si>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</si>
  <si>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Director(a) Distrital de Relaciones Internacionales</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</si>
  <si>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</si>
  <si>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</si>
  <si>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</si>
  <si>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</si>
  <si>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</si>
  <si>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</si>
  <si>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</si>
  <si>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</si>
  <si>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</si>
  <si>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</si>
  <si>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</si>
  <si>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</si>
  <si>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</si>
  <si>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</si>
  <si>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</si>
  <si>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</si>
  <si>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</si>
  <si>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</si>
  <si>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</si>
  <si>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</si>
  <si>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</si>
  <si>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</si>
  <si>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</si>
  <si>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</si>
  <si>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</si>
  <si>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</si>
  <si>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</si>
  <si>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</si>
  <si>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</si>
  <si>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</si>
  <si>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</si>
  <si>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</si>
  <si>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</si>
  <si>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</si>
  <si>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</si>
  <si>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</si>
  <si>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</si>
  <si>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</si>
  <si>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</si>
  <si>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</si>
  <si>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</si>
  <si>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</si>
  <si>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</si>
  <si>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</si>
  <si>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</si>
  <si>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</si>
  <si>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</si>
  <si>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</si>
  <si>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</si>
  <si>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</si>
  <si>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</si>
  <si>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</si>
  <si>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</si>
  <si>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</si>
  <si>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</si>
  <si>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</si>
  <si>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</si>
  <si>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</si>
  <si>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</si>
  <si>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</si>
  <si>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</si>
  <si>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</si>
  <si>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</si>
  <si>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</si>
  <si>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</si>
  <si>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</si>
  <si>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</si>
  <si>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</si>
  <si>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</si>
  <si>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</si>
  <si>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</si>
  <si>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</si>
  <si>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</si>
  <si>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</si>
  <si>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</si>
  <si>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</si>
  <si>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</si>
  <si>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</si>
  <si>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</si>
  <si>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</si>
  <si>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</si>
  <si>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</si>
  <si>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</si>
  <si>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</si>
  <si>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</si>
  <si>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</si>
  <si>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</si>
  <si>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</si>
  <si>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</si>
  <si>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</si>
  <si>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</si>
  <si>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</si>
  <si>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Posibilidad de afectación reputacional por falta de coordinación entre las entidades que lideran el modelo, debido a decisiones inadecuadas para la implementación del modelo de Gobierno Abierto de Bogotá</t>
  </si>
  <si>
    <t>Creación del riesgo Posibilidad de que se tomen decisiones inadecuadas para la implementación del modelo de Gobierno Abierto de Bogotá</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</si>
  <si>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</si>
  <si>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</si>
  <si>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</si>
  <si>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</si>
  <si>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 xml:space="preserve">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t>
  </si>
  <si>
    <t>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t>
  </si>
  <si>
    <t>Se realiza reprogramación del cumplimiento de la acción 2 "(AP# 114 Aplicativo CHIE) Adelantar la actualización de la 4231000-GS-081-Guía para la estructuración de estudios previos" la cual queda para cumplimiento el 31/08/2022.</t>
  </si>
  <si>
    <t>Se eliminó la actividad de control N° 4, de tipo detectivo, asociada al procedimiento PR-195 "Interventoría y/o supervisión".</t>
  </si>
  <si>
    <t>Se actualizaron las actividades de control N° 3 y 5, de tipo detectivo, que se encuentran documentadas en el procedimiento PR-382 Manejo de Caja Menor, que fue actualizado en enero de 2022 a su versión 02, para su correspondencia exacta en forma de redacción.</t>
  </si>
  <si>
    <t>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t>
  </si>
  <si>
    <t xml:space="preserve">Se ajustan los controles detectivos y preventivos en coherencia con la actualización del procedimiento Direccionamiento de Peticiones Ciudadanas (2212200-PR-291) versión 13.
</t>
  </si>
  <si>
    <t>Jefe de Oficina Jurídica</t>
  </si>
  <si>
    <t>Oficina Jurídica</t>
  </si>
  <si>
    <t>Jefe Oficina de Control Disciplinario Interno</t>
  </si>
  <si>
    <t>Oficina de Control Disciplinario Interno</t>
  </si>
  <si>
    <t>Se modificaron controles preventivos y detectivos en su redacción y características, de acuerdo con la actualización de los procedimientos PR-282, PR-362, PR-073 e instructivo IN-044.</t>
  </si>
  <si>
    <t xml:space="preserve">Se modificaron controles preventivos y detectivos en su redacción y características, de acuerdo con la actualización del  instructivo de Visitas guiadas en el Archivo de Bogotá 4213200-IN-071 </t>
  </si>
  <si>
    <t xml:space="preserve">
Se modificaron controles preventivos en su redacción, de acuerdo con la actualización  del  procedimiento Ingreso de Transferencias Secundarias al Archivo General de Bogotá D.C. 2215300-PR-282</t>
  </si>
  <si>
    <t xml:space="preserve">Se modificaron controles preventivos y detectivos en su redacción y características, de acuerdo con la actualización del procedimiento PR-299,  
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
Se actualizó la fecha de finalización de la acción 1094, de acuerdo a la reprogramación de la misma. </t>
  </si>
  <si>
    <t>Se ajustaron los controles conforme a la actualización del procedimiento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</si>
  <si>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</si>
  <si>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</si>
  <si>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</si>
  <si>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</si>
  <si>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 xml:space="preserve">- Alta rotación de personal generando retrasos en la curva de aprendizaje, represamiento de trámites y dificultades en la transferencia del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Fallas en la interpretación de los términos previstos para la aplicación de los procedimientos disciplinarios.
- Dificultad en la implementación de la normatividad disciplinaria por modificación de legislación.
- Errores (fallas o deficiencias) en la conformación del expediente disciplinario.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</si>
  <si>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</si>
  <si>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</si>
  <si>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mapa de riesgos Control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</si>
  <si>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Mapa de riesgo  Control Disciplinario, actualizado.</t>
  </si>
  <si>
    <t>Se actualiza el contexto del proceso.
Se actualiza la actividad clave según la nueva ficha de caracterización del proceso.
Se actualiza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t>
  </si>
  <si>
    <t>Adelantar los procesos disciplinarios en etapa de instrucción
Adelantar los procesos disciplinarios según el procedimiento ordinario (Ley 734 de 2002)</t>
  </si>
  <si>
    <t>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t>
  </si>
  <si>
    <t xml:space="preserve">- Daño a la imagen reputacional de la entidad por incumplimiento a los lineamientos fijados por la Constitución Política, el Código Disciplinario Único y el Código General Disciplinario.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</si>
  <si>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</si>
  <si>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mapa de riesgos Control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</si>
  <si>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Mapa de riesgo  Control Disciplinario, actualizado.</t>
  </si>
  <si>
    <t>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t>
  </si>
  <si>
    <t>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</si>
  <si>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Presentarse una situación de conflicto de interés y no manifestarlo.
- Presentarse una situación de conflicto de interés y no manifestarlo. Dificultad en la implementación de la normatividad disciplinaria por modificación de legislación.
</t>
  </si>
  <si>
    <t>-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mapa de riesgos Control Disciplinario</t>
  </si>
  <si>
    <t>-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</si>
  <si>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t>
  </si>
  <si>
    <t>Blancos borrar si 54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</si>
  <si>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</si>
  <si>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</si>
  <si>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Se determina la probabilidad de ocurrencia de este riesgo como  "muy baja", teniendo en cuenta que se definieron 6 controles (3 preventivos) (3 detectivos)  y ante su materialización, podrían disminuirse los efectos, aplicando las acciones de contingencia.</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</si>
  <si>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</si>
  <si>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t>
  </si>
  <si>
    <t>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t>
  </si>
  <si>
    <t>Se determina la probabilidad de ocurrencia de este riesgo como  "muy baja", teniendo en cuenta que se definieron 9 controles (4 preventivos) (5 detectivos)  y ante su materialización, podrían disminuirse los efectos, aplicando las acciones de contingencia.</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</si>
  <si>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</si>
  <si>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</si>
  <si>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t>
  </si>
  <si>
    <t>Ejecutar las auditorías internas de gestión, seguimientos y realizar informes de ley </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</si>
  <si>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</si>
  <si>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</si>
  <si>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</si>
  <si>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Diseñar y emitir lineamientos, desarrollar estrategias, brindar, prestar servicios y realizar análisis, estudios e investigaciones para el fortalecimiento de la gestión pública distrital</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</si>
  <si>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</si>
  <si>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Fortalecimiento de la Gestión Pública</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</si>
  <si>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</si>
  <si>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</si>
  <si>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</si>
  <si>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</si>
  <si>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</si>
  <si>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</si>
  <si>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Fortalecimiento de la Gestión Pública</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</si>
  <si>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Fortalecimiento de la Gestión Pública, actualizado.</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</si>
  <si>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Fortalecimiento de la Gestión Pública</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</si>
  <si>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</si>
  <si>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</si>
  <si>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 xml:space="preserve">"Se asocia el riesgo al nuevo Mapa de procesos de la Secretaría General. 
Se plantean acciones de tratamiento para el fortalecimiento del riesgo."																																																																																									
																																																	</t>
  </si>
  <si>
    <t>Se asocia el riesgo al nuevo Mapa de procesos de la Secretaría General. 
Se plantean acciones de tratamiento para el fortalecimiento del riesgo.</t>
  </si>
  <si>
    <t xml:space="preserve">Diseñar y emitir lineamientos, desarrollar estrategias, brindar, prestar servicios y realizar análisis, estudios e investigaciones para el fortalecimiento de la gestión pública distrital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</si>
  <si>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Fortalecimiento de la Gestión Pública</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</si>
  <si>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Fortalecimiento de la Gestión Pública, actualizado.</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</si>
  <si>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</si>
  <si>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</si>
  <si>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Fortalecimiento de la Gestión Pública</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</si>
  <si>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Fortalecimiento de la Gestión Pública, actualizado.</t>
  </si>
  <si>
    <t xml:space="preserve">"Se asocia el riesgo al nuevo Mapa de procesos de la Secretaría General. 
Se plantean acciones de tratamiento para el fortalecimiento del riesgo."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</si>
  <si>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</si>
  <si>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Fortalecimiento de la Gestión Pública</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</si>
  <si>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Fortalecimiento de la Gestión Pública, actualizado.</t>
  </si>
  <si>
    <t>Se asocia el riesgo al nuevo Mapa de procesos de la Secretaría General. 
Se ajustaron los controles acorde con los procedimientos vigentes.</t>
  </si>
  <si>
    <t xml:space="preserve"> Se asocia el riesgo al nuevo Mapa de procesos de la Secretaría General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</si>
  <si>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</si>
  <si>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Publicación de actos o documentos administrativos en el Registro Distrital (Trámite)
- Impresión de artes gráficas para las entidades del Distrito Capital (OPA)
</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</si>
  <si>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Fortalecimiento de la Gestión Pública</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</si>
  <si>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Fortalecimiento de la Gestión Pública, actualizado.</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</si>
  <si>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</si>
  <si>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</si>
  <si>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</si>
  <si>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</si>
  <si>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Se determina una probabilidad  Muy baja (1)  teniendo en cuenta que se realiza seguimiento mensual y un impacto menor (2)  Una vez se apliquen los controles establecidos en el procedimiento los cursos y/o diplomados de formación cumplirán su fin.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</si>
  <si>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</si>
  <si>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Gestión Pública, actualizado.</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</si>
  <si>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</si>
  <si>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</si>
  <si>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Se actualizó la identificación del riesgo teniendo en cuenta los cambios sugeridos en la versión vigente de la Guía para la administración de riesgos de Gestión, corrupción y proyectos de inversión</t>
  </si>
  <si>
    <t>Se asocia el riesgo al nuevo Mapa de procesos de la Secretaría General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</si>
  <si>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</si>
  <si>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</si>
  <si>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Se determina una probabilidad  Muy baja (1) y un impacto menor (2)  Una vez se apliquen los controles establecidos en el procedimiento las estrategias cumplirán su fin.</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</si>
  <si>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</si>
  <si>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</si>
  <si>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</si>
  <si>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</si>
  <si>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 xml:space="preserve">Se asocia el riesgo al nuevo Mapa de procesos de la Secretaría General																																																	
																																																	</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</si>
  <si>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</si>
  <si>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</si>
  <si>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</si>
  <si>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</si>
  <si>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</si>
  <si>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</si>
  <si>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</si>
  <si>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</si>
  <si>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"Bajo", teniendo en cuenta que se definieron 5 controles preventivos para evitar que el riego se presente  y 3 correctivos ante la posible materialización del riesgo.</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</si>
  <si>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mapa de riesgos Fortalecimiento Institucional</t>
  </si>
  <si>
    <t>- Jefe Oficina Asesora de Planeación
- Profesional de la Oficina Asesora de Planeación
- Profesional de la Oficina Asesora de Planeación
- Jefe de la Oficina Asesora de Planeación
- Jefe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</si>
  <si>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Mapa de riesgo  Fortalecimiento Institucional, actualizado.</t>
  </si>
  <si>
    <t>Nuevo riesgo en el marco del proceso Fortalecimiento Institucional.</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</si>
  <si>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Fortalecimiento Institucional</t>
  </si>
  <si>
    <t>- Jefe Oficina Asesora de Planeación
- Director(a) Administrativo y Financiero - Gestor Ambiental
- Director(a) Administrativo y Financiero - Gestor Ambiental
- Jefe Oficina Asesora de Planeación</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</si>
  <si>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Fortalecimiento Institucional, actualizado.</t>
  </si>
  <si>
    <t>En el marco del nuevo modelo de operación por procesos, se migra el presente riesgo del proceso Gestión de Servicios administrativos al nuevo proceso Fortalecimiento Institucional.</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</si>
  <si>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</si>
  <si>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</si>
  <si>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</si>
  <si>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</si>
  <si>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Gestión de Alianzas e Internacionalización de Bogotá, actualizado.</t>
  </si>
  <si>
    <t>Se ajusto la redacción en los puntos de control según los criterios definidos</t>
  </si>
  <si>
    <t>Se asocia el riesgo al nuevo Mapa de procesos de la Secretaría General.</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</si>
  <si>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Gestión de Alianzas e Internacionalización de Bogotá</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</si>
  <si>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Gestión de Alianzas e Internacionalización de Bogotá, actualizado.</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</si>
  <si>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</si>
  <si>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</si>
  <si>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</si>
  <si>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</si>
  <si>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</si>
  <si>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</si>
  <si>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incluyó una acción de tratamiento del riesgo  para la vigencia  2023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</si>
  <si>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</si>
  <si>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</si>
  <si>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t>
  </si>
  <si>
    <t>Desarrollar las actividades de Interventoría y/o supervisión</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</si>
  <si>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</si>
  <si>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</si>
  <si>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Se ajustó la actividad clave del riesgo de conformidad con la caracterización del proceso "Gestión de contratación". 
Se incluyó una acción de tratamiento del riesgo  para la vigencia  2023</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</si>
  <si>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Gestión de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</si>
  <si>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Gestión de Contratación, actualizado.</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</si>
  <si>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</si>
  <si>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</si>
  <si>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Tramitar la liquidación y/o terminación del contrato o convenio (si a ello hubiere lugar)</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</si>
  <si>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</si>
  <si>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</si>
  <si>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control No 2 de acuerdo a lo descrito en e procedimiento "42321000-PR-022 "Liquidación de contrato/convenio"
Se incluyó una acción de tratamiento del riesgo para la vigencia  2023 </t>
  </si>
  <si>
    <t>Gestionar las garantías contractuales</t>
  </si>
  <si>
    <t xml:space="preserve">Se ajustó la actividad clave del riesgo de conformidad con la caracterización del proceso "Gestión de contratación". 
Se incluyó una acción de tratamiento del riesgo para la vigencia 2023 </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</si>
  <si>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</si>
  <si>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</si>
  <si>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Administrar los Inventarios de bienes de la entidad.</t>
  </si>
  <si>
    <t>Se identifica el contexto de la gestión del proceso.
Se identifica la probabilidad por exposición.
Se identifica la calificación del impacto.
Se identifica los controles correctivos.
Se identifica las acciones de contingencia.</t>
  </si>
  <si>
    <t>Se identifica el contexto de la gestión del proceso.
Se identifica la probabilidad por exposición.
Se identifica la calificación del impacto.
Se identifica los controles correctivos.
Se identifica las acciones de contingencia.
Se identifica acción preventiva</t>
  </si>
  <si>
    <t xml:space="preserve">Ejecutar tareas del mantenimiento de la infraestructura tecnológica
Fase (actividad): Actualizar y ampliar los servicios tecnológicos de la Secretaria General  y  Optimizar sistemas de información y de gestión de datos de la Secretaria General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</si>
  <si>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</si>
  <si>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</si>
  <si>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Determinar las acciones a seguir conforme al análisis de los hechos para subsanar de manera inmediata
- Actualizar el mapa de riesgos Gestión de Recursos Físicos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</si>
  <si>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Acta o evidencia de reunión 
- Mapa de riesgo  Gestión de Recursos Físicos, actualizado.</t>
  </si>
  <si>
    <t xml:space="preserve"> Se asocia el riesgo al nuevo Mapa de procesos de la Secretaría General.</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</si>
  <si>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Recursos Físicos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</si>
  <si>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Recursos Físicos, actualizado.</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</si>
  <si>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</si>
  <si>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</si>
  <si>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</si>
  <si>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</si>
  <si>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</si>
  <si>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</si>
  <si>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Se asocia el riesgo al nuevo Mapa de procesos de la Secretaría General.
Se cambia el nombre del  riesgo
Se realizó ajuste en las causas internas y externas según el análisis DOFA del nuevo proceso  gestión de servicios administrativos.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</si>
  <si>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</si>
  <si>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</si>
  <si>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t>
  </si>
  <si>
    <t>Gestionar requerimientos, necesidades y/o solicitudes tecnológicas.
Fase (Producto): Servicios de Información para la implementación de la Estrategia de Gobierno digital - Proyecto de inversión 7872 "Transformación Digital y gestión TIC "</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</si>
  <si>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</si>
  <si>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</si>
  <si>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La valoración del riesgo después de controles quedó en MUY BAJA  y de  impacto continua en MENOR, toda vez que se incluyeron actividades de control con solidez fuerte lo que minimiza la materialización del riesgo, y lo ubica en  zona resultante MODERADO.  </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</si>
  <si>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</si>
  <si>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		</t>
  </si>
  <si>
    <t xml:space="preserve">"Se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					</t>
  </si>
  <si>
    <t>Se ajusta proyecto de inversión al proyecto 7872 "Transformación Digital"</t>
  </si>
  <si>
    <t>Se ajusta proyecto de inversión al proyecto 7869 Implementación del modelo de gobierno abierto, accesible e incluyente de Bogotá</t>
  </si>
  <si>
    <t>Se ajustan las causas del riesgo como respuesta a la acción de mejora #369 registrada en CHIE, derivada de la "Auditoria a la gestión de riesgos de las dependencias de la S.G", efectuada por la Oficina de Control Interno.</t>
  </si>
  <si>
    <t>Se actualiza el contexto de la gestión del proceso.</t>
  </si>
  <si>
    <t>Se elimina asociación al proyecto de inversión 7869 "Implementación del modelo de gobierno abierto, accesible e incluyente de Bogotá" dado que desde el proceso no se participa en el alcance del proyecto.</t>
  </si>
  <si>
    <t>Gestionar requerimientos, necesidades y/o solicitudes tecnológicas.</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</si>
  <si>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</si>
  <si>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Se ajusta la definición del riesgo al contexto de la realidad en el proceso actual.</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</si>
  <si>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t>
  </si>
  <si>
    <t>Se incluye el proyecto de inversión 1181 “Rediseño de la arquitectura de la plataforma tecnológica en la Secretaría General” dado que posiblemente puede ser afectado</t>
  </si>
  <si>
    <t>Se elimina proyecto de inversión y se deja "Sin asociación a proyectos de Inversión", teniendo en cuenta que el riesgo no se encuentra asociado al proyecto de inversión vigente.</t>
  </si>
  <si>
    <t>Se ajustan las actividades de control conforme a la ultima actualización efectuada del PR-106 Análisis, diseño, desarrollo e implementación de soluciones publicado el 14 julio 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</si>
  <si>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</si>
  <si>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Planear y administrar la gestión documental institucional</t>
  </si>
  <si>
    <t xml:space="preserve">- Falta de actualización de algunos sistemas (interfaz, accesibilidad, disponibilidad) que interactúan con los procesos.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</si>
  <si>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</si>
  <si>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</si>
  <si>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</si>
  <si>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asocia el riesgo al nuevo Mapa de procesos de la Secretaría General.
Se ajusto el análisis de controles y la redacción de los mismos según los procedimientos vigentes.</t>
  </si>
  <si>
    <t xml:space="preserve">- Falta de actualización de algunos sistemas (interfaz, accesibilidad, disponibilidad) que interactúan con los procesos.
- Falta de Coherencia entre lo documentado en los procesos y la ejecución.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</si>
  <si>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</si>
  <si>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</si>
  <si>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</si>
  <si>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Se relaciona en acciones de tratamiento la acción de mejora N° 48, la cual fue cerrada en el aplicativo SIG el 30 de enero de 2021.</t>
  </si>
  <si>
    <t>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</si>
  <si>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</si>
  <si>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</si>
  <si>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</si>
  <si>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</si>
  <si>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</si>
  <si>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 xml:space="preserve">Se asocia el riesgo al nuevo Mapa de procesos de la Secretaría General.
Se realizó ajuste en las causas internas, externas según el análisis DOFA de nuevo proceso Gestión de Servicios Administrativos.
Se incluyo la acción de tratamiento para la vigencia 2023. </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</si>
  <si>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</si>
  <si>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</si>
  <si>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</si>
  <si>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</si>
  <si>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</si>
  <si>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</si>
  <si>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</si>
  <si>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</si>
  <si>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</si>
  <si>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"baja", teniendo en cuenta que se definieron 5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</si>
  <si>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mapa de riesgos Gestión del Conocimiento</t>
  </si>
  <si>
    <t>- Jefe Oficina Asesora de Planeación
- Profesional de la Oficina Asesora de Planeación
- Jefe Oficina Asesora de Planeación
- Líder de proceso y/o jefe de dependencia 
- Jefe Oficina Asesora de Planeación</t>
  </si>
  <si>
    <t>Creación del riesgo asociado al proceso de Gestión del Conocimiento</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</si>
  <si>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</si>
  <si>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</si>
  <si>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</si>
  <si>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</si>
  <si>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</si>
  <si>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</si>
  <si>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del Talento Humano</t>
  </si>
  <si>
    <t>- Director(a)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</si>
  <si>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</si>
  <si>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t>
  </si>
  <si>
    <t>Gestionar el retiro del talento humano de la Secretaría General de la Alcaldía Mayor de Bogotá, D.C., de miembros del Gabinete Distrital y Jefes de la Oficina de Control Interno de las entidades del Distrito.</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</si>
  <si>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del Talento Humano</t>
  </si>
  <si>
    <t>- Director(a) de Talento Humano
- Profesional Especializado o Profesional Universitario de Talento Humano
- Profesional Especializado o Profesional Universitario de Talento Humano
- Secretario/a General 
- Auxiliar Administrativo de la Subdirección de Servicios Administrativos
- Director(a)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</si>
  <si>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</si>
  <si>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</si>
  <si>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 xml:space="preserve">- Fallas en la realización de seguimiento a las acciones planeadas.
- Aplicación errónea en algunos casos  de criterios o instrucciones para la realización de actividades.
- Cambios presupuestales por contingencias de la entidad.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</si>
  <si>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del Talento Humano</t>
  </si>
  <si>
    <t>- Director(a)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</si>
  <si>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</si>
  <si>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</si>
  <si>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Realizar la vinculación del talento humano de la Secretaría General de la Alcaldía Mayor de Bogotá, D.C., de miembros del Gabinete Distrital y Jefes de Oficina de Control Interno de las entidades del Distrito.</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</si>
  <si>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del Talento Humano</t>
  </si>
  <si>
    <t>- Director(a) de Talento Humano
- Director/a Técnico/a de Talento Humano y Profesional Especializado o Profesional Universitario de Talento Humano.
- Director(a)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</si>
  <si>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del Talento Humano, actualizado.</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</si>
  <si>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</si>
  <si>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</si>
  <si>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Preparar y liquidar la nómina, aportes a seguridad social y parafiscales.</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</si>
  <si>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</si>
  <si>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del Talento Humano</t>
  </si>
  <si>
    <t>- Director(a) de Talento Humano
- Director/a Técnico/a de Talento Humano o quien se designe por competencia.
- Director/a Técnico/a y Profesional Especializado o Profesional Universitario de Talento Humano.
- Director/a Técnico/a de Talento Humano
- Director(a)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</si>
  <si>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del Talento Humano, actualizado.</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</si>
  <si>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</si>
  <si>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 xml:space="preserve">Se asocia el riesgo al nuevo Mapa de procesos de la Secretaría General de la Alcaldía Mayor de Bogotá, D.C.
Se actualizó el contexto de la gestión del proceso. 
Se realizó el cambio del nombre del proceso en el control correctivo pasando de Gestión Estratégica de Talento Humano a Gestión del Talento Humano en el marco del nuevo Mapa de procesos de la Secretaría General de la Alcaldía Mayor de Bogotá, D.C.
Se definió definieron acciones de tratamiento para la vigencia  2023 </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</si>
  <si>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</si>
  <si>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</si>
  <si>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</si>
  <si>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</si>
  <si>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</si>
  <si>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del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</si>
  <si>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del Talento Humano, actualizado.</t>
  </si>
  <si>
    <t>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t>
  </si>
  <si>
    <t>Gestionar las relaciones laborales colectivas e individuales entre los servidores(as) públicos(as) y la Entidad</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</si>
  <si>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</si>
  <si>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</si>
  <si>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del Talento Humano</t>
  </si>
  <si>
    <t>- Director(a)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</si>
  <si>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</si>
  <si>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t>
  </si>
  <si>
    <t>Gestionar la modalidad laboral de teletrabajo.</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</si>
  <si>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</si>
  <si>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del Talento Humano</t>
  </si>
  <si>
    <t>- Director(a) de Talento Humano
- Profesional Especializado o Profesional Universitario de Talento Humano
- Profesional Especializado o Profesional Universitario de Talento Humano
- Profesional Especializado o Profesional Universitario de Talento Humano
- Director(a)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</si>
  <si>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</si>
  <si>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</si>
  <si>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</si>
  <si>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</si>
  <si>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del Talento Humano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</si>
  <si>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</si>
  <si>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</si>
  <si>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</si>
  <si>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</si>
  <si>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</si>
  <si>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</si>
  <si>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 xml:space="preserve">Diseñar, ejecutar, orientar y divulgar las acciones de Comunicación Corporativa de la entidad.	</t>
  </si>
  <si>
    <t xml:space="preserve">- Respuestas a temáticas emergentes no previsibles dentro de la planeación de comunicaciones.
</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</si>
  <si>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Gestión Estratégica de Comunicación e Información</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</si>
  <si>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Gestión Estratégica de Comunicación e Información, actualizado.</t>
  </si>
  <si>
    <t xml:space="preserve">Diseñar y divulgar contenidos informativos y/o periodísticos relacionados con la gestión de la Administración Distrital a través del Ecosistema Digital de la Alcaldía Mayor de Bogotá.	</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</si>
  <si>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</si>
  <si>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Gestión Estratégica de Comunicación e Información</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</si>
  <si>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Gestión Estratégica de Comunicación e Información, actualizado.</t>
  </si>
  <si>
    <t>Se actualiza la matriz DOFA.
Se asocia el riesgo al nuevo proceso Gestión Estratégica de Comunicación e Información y la actividad clave del mismo.
Se ajustan las causas del riesgo.
Se asocian los controles correctivos al nuevo nombre del proceso</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</si>
  <si>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</si>
  <si>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</si>
  <si>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Gestión Estratégica de Comunicación e Información</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</si>
  <si>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Gestión Estratégica de Comunicación e Información, actualizado.</t>
  </si>
  <si>
    <t>Se actualiza la matriz DOFA.
Se asocia el riesgo al nuevo proceso Gestión Estratégica de Comunicación e Información y la actividad clave del mismo.
Se ajustan las causas del riesgo.
Se ajusta el diseño de los controles, según las actividades 3,5,6,8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t>
  </si>
  <si>
    <t>Adelantar las actividades necesarias para la publicación de información en los portales y micrositios web de la Secretaría General.</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</si>
  <si>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Gestión Estratégica de Comunicación e Información</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</si>
  <si>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Gestión Estratégica de Comunicación e Información, actualizado.</t>
  </si>
  <si>
    <t>Se actualiza la matriz DOFA.
Se asocia el riesgo al nuevo proceso Gestión Estratégica de Comunicación e Información y la actividad clave del mismo.
Se asocian los controles correctivos al nuevo nombre del proceso</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</si>
  <si>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Gestión Estratégica de Comunicación e Información</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</si>
  <si>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Gestión Estratégica de Comunicación e Información, actualizado.</t>
  </si>
  <si>
    <t>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</si>
  <si>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Gestión Estratégica de Comunicación e Información</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</si>
  <si>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Gestión Estratégica de Comunicación e Información, actualizado.</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</si>
  <si>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</si>
  <si>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</si>
  <si>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</si>
  <si>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7. Mejorar la oportunidad en la ejecución de los recursos, a través del fortalecimiento de una cultura financiera, para lograr una gestión pública efectiva.</t>
  </si>
  <si>
    <t>- Subdirector(a) Financiero(a)
- Subdirector Financiero - Profesional Especializado (Contador)
- Profesional Especializado
- Profesional Especializado
- Subdirector(a) Financiero(a)</t>
  </si>
  <si>
    <t xml:space="preserve">Se ajusta el objetivo y el alcance del proceso </t>
  </si>
  <si>
    <t>- Subdirector(a) Financiero(a)
- Subdirector Financiero - Profesional Especializado (Contador)
- Subdirector Financiero - Profesional Especializado (Contador)
- Subdirector Financiero - Profesional Especializado (Contador)
- Subdirector(a) Financiero(a)</t>
  </si>
  <si>
    <t>- Subdirector(a) Financiero(a)
- Subdirector Financiero - Profesional Universitario - Técnico Operativo
- Subdirector Financiero - Profesional Universitario - Técnico Operativo
- Subdirector(a) Financiero(a)</t>
  </si>
  <si>
    <t xml:space="preserve">Se ajusta el objetivo y el alcance del proceso  </t>
  </si>
  <si>
    <t>- Subdirector(a) Financiero(a)
- Subdirector Financiero - Equipo de trabajo del proceso
- Subdirector Financiero - Equipo de trabajo del proceso
- Subdirector(a) Financiero(a)</t>
  </si>
  <si>
    <t>- Subdirector(a) Financiero(a)
- Subdirector Financiero
- Subdirector Financiero
- Subdirector Financiero
- Profesional de la Subdirección Financiera
- Subdirector(a) Financiero(a)</t>
  </si>
  <si>
    <t>Se ajusta el objetivo y el alcance del proceso y se establece una acción de tratamiento</t>
  </si>
  <si>
    <t>- Subdirector(a) Financiero(a)
- Profesional de la Subdirección Financiera
- Profesional de la Subdirección Financiera
- Subdirector(a) Financiero(a)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</si>
  <si>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</si>
  <si>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</si>
  <si>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Gestionar la defensa judicial y extrajudicial de la Secretaría General</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</si>
  <si>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</si>
  <si>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</si>
  <si>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Jefe de Oficina Jurídica
- Comité de Conciliación
- Jefe de Oficina Jurídica</t>
  </si>
  <si>
    <t>Se ajustó el número de veces que se ejecuta la actividad clave  en un periodo de un año
Se ajustaron los controles de conformidad con la versión 8 del procedimiento PR-355 "Gestión Jurídica para la Defensa de los Intereses de la Secretaría General"</t>
  </si>
  <si>
    <t>Elaborar y revisar los actos administrativos que deba suscribir la entidad</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</si>
  <si>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</si>
  <si>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</si>
  <si>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mapa de riesgos Gestión Jurídica</t>
  </si>
  <si>
    <t>- Jefe de Oficina Jurídica
- Secretario(a) General
- Jefe de Oficina Jurídica</t>
  </si>
  <si>
    <t>Se ajusto el número de veces que se ejecuta la actividad clave  en un periodo de un año
Se ajustaron los controles de conformidad con la nueva versión del procedimiento 4203000-PR-357 "Elaboración o revisión de actos administrativos"</t>
  </si>
  <si>
    <t>Emitir los conceptos jurídicos que sean competencia de la Secretaria General, o que surjan en desarrollo de sus funciones</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</si>
  <si>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</si>
  <si>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</si>
  <si>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</si>
  <si>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</si>
  <si>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Se ajustó el número de veces que se ejecuta la actividad clave en el periodo de un año</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</si>
  <si>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</si>
  <si>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</si>
  <si>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</si>
  <si>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</si>
  <si>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</si>
  <si>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</si>
  <si>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</si>
  <si>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</si>
  <si>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</si>
  <si>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Subsecretario(a) de Servicio a la Ciudadanía y Alto(a) Consejero(a) Distrital de Tecnologías de la Información y las Comunicaciones</t>
  </si>
  <si>
    <t>Estructurar canales de relacionamiento con la ciudadanía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</si>
  <si>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</si>
  <si>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</si>
  <si>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</si>
  <si>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mapa de riesgos Gobierno Abierto y Relacionamiento con la Ciudadanía</t>
  </si>
  <si>
    <t>- Subsecretario(a) de Servicio a la Ciudadanía y Alto(a) Consejero(a) Distrital de Tecnologías de la Información y las Comunicaciones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 y Alto(a) Consejero(a) Distrital de Tecnologías de la Información y las Comunicaciones</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</si>
  <si>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</si>
  <si>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</si>
  <si>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</si>
  <si>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</si>
  <si>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</si>
  <si>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</si>
  <si>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</si>
  <si>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Gobierno Abierto y Relacionamiento con la Ciudadanía</t>
  </si>
  <si>
    <t>- Subsecretario(a) de Servicio a la Ciudadanía y Alto(a) Consejero(a) Distrital de Tecnologías de la Información y las Comunicaciones
- Profesional responsable del medio de interacción (CADE y SuperCADE)
- Profesional responsable del medio de interacción (CADE y SuperCADE)
- Subsecretario(a) de Servicio a la Ciudadanía y Alto(a) Consejero(a) Distrital de Tecnologías de la Información y las Comunicaciones</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</si>
  <si>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</si>
  <si>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t>
  </si>
  <si>
    <t>Administrar canales de relacionamiento con la ciudadanía
Fase (componente): Documentos de lineamientos técnicos</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</si>
  <si>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</si>
  <si>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</si>
  <si>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</si>
  <si>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</si>
  <si>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Gobierno Abierto y Relacionamiento con la Ciudadanía</t>
  </si>
  <si>
    <t>- Subsecretario(a) de Servicio a la Ciudadanía y Alto(a) Consejero(a) Distrital de Tecnologías de la Información y las Comunicaciones
- Servidor(a) asignado(a) por el (la) Director (a)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</si>
  <si>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</si>
  <si>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</si>
  <si>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</si>
  <si>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</si>
  <si>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</si>
  <si>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</si>
  <si>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</si>
  <si>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Gobierno Abierto y Relacionamiento con la Ciudadanía</t>
  </si>
  <si>
    <t>- Subsecretario(a) de Servicio a la Ciudadanía y Alto(a) Consejero(a) Distrital de Tecnologías de la Información y las Comunicaciones
- Profesional, técnico o auxiliar responsable de la atención del soporte
- Subsecretario(a) de Servicio a la Ciudadanía y Alto(a) Consejero(a) Distrital de Tecnologías de la Información y las Comunicaciones</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</si>
  <si>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</si>
  <si>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t>
  </si>
  <si>
    <t>Medir y analizar la calidad en la prestación del servicio en los canales de relacionamiento con la Ciudadanía de la administración distrital.
Evaluar los criterios de calidad en las respuestas emitidas a las peticiones ciudadanas.</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</si>
  <si>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Gobierno Abierto y Relacionamiento con la Ciudadanía</t>
  </si>
  <si>
    <t>- Subsecretario(a) de Servicio a la Ciudadanía y Alto(a) Consejero(a) Distrital de Tecnologías de la Información y las Comunicaciones
- Profesional asignado
- Subsecretario(a) de Servicio a la Ciudadanía y Alto(a) Consejero(a) Distrital de Tecnologías de la Información y las Comunicaciones</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</si>
  <si>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</si>
  <si>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t>
  </si>
  <si>
    <t>Capacitar o cualificar a los servidores públicos en temáticas de funcionalidad del Sistema Distrital para la Gestión de Peticiones Ciudadanas, servicio a la Ciudadanía, al igual que en competencias de Inspección, Vigilancia y Control</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</si>
  <si>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Gobierno Abierto y Relacionamiento con la Ciudadanía</t>
  </si>
  <si>
    <t>- Subsecretario(a) de Servicio a la Ciudadanía y Alto(a) Consejero(a) Distrital de Tecnologías de la Información y las Comunicaciones
- Profesional Universitario asignado por el (la) Director (a) Distrital de Calidad del Servicio
- Subsecretario(a) de Servicio a la Ciudadanía y Alto(a) Consejero(a) Distrital de Tecnologías de la Información y las Comunicaciones</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</si>
  <si>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Gobierno Abierto y Relacionamiento con la Ciudadanía, actualizado.</t>
  </si>
  <si>
    <t>Realizar el traslado de las peticiones ciudadanas registradas en el Sistema Distrital para la Gestión de Peticiones Ciudadanas</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</si>
  <si>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Gobierno Abierto y Relacionamiento con la Ciudadanía</t>
  </si>
  <si>
    <t>- Subsecretario(a) de Servicio a la Ciudadanía y Alto(a) Consejero(a) Distrital de Tecnologías de la Información y las Comunicaciones
- Profesional, Técnico operativo o Auxiliar Administrativo encargado del Direccionamiento de Peticiones Ciudadanas
- Subsecretario(a) de Servicio a la Ciudadanía y Alto(a) Consejero(a) Distrital de Tecnologías de la Información y las Comunicaciones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</si>
  <si>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</si>
  <si>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t>
  </si>
  <si>
    <t>Administrar canales de relacionamiento con la ciudadanía</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</si>
  <si>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</si>
  <si>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Gobierno Abierto y Relacionamiento con la Ciudadanía</t>
  </si>
  <si>
    <t>- Subsecretario(a) de Servicio a la Ciudadanía y Alto(a) Consejero(a) Distrital de Tecnologías de la Información y las Comunicaciones
- Director (a) del Sistema Distrital de Servicio a la Ciudadanía
- Subsecretario(a) de Servicio a la Ciudadanía y Alto(a) Consejero(a) Distrital de Tecnologías de la Información y las Comunicaciones</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</si>
  <si>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</si>
  <si>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t>
  </si>
  <si>
    <t>Medir y analizar la calidad en la prestación del servicio en los canales de relacionamiento con la Ciudadanía de la administración distrital</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</si>
  <si>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Gobierno Abierto y Relacionamiento con la Ciudadanía</t>
  </si>
  <si>
    <t>- Subsecretario(a) de Servicio a la Ciudadanía y Alto(a) Consejero(a) Distrital de Tecnologías de la Información y las Comunicaciones
- Director Distrital de Calidad del Servicio
- Director Distrital de Calidad del Servicio
- Subsecretario(a) de Servicio a la Ciudadanía y Alto(a) Consejero(a) Distrital de Tecnologías de la Información y las Comunicaciones</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</si>
  <si>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</si>
  <si>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</si>
  <si>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</si>
  <si>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</si>
  <si>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Gobierno Abierto y Relacionamiento con la Ciudadanía</t>
  </si>
  <si>
    <t>- Subsecretario(a) de Servicio a la Ciudadanía y Alto(a) Consejero(a) Distrital de Tecnologías de la Información y las Comunicaciones
- Servidor(a) asignado por el (la) Director(a)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</si>
  <si>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</si>
  <si>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t>
  </si>
  <si>
    <t>Gestionar asesorías y formular e implementar proyectos en materia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</si>
  <si>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</si>
  <si>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</si>
  <si>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</si>
  <si>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
- Analizar los errores que se evidenciaron en la definición de la asesoría y formulación del proyecto
- Se reformula el proyecto  y se pasa para su revisión y aprobación
- Actualizar el mapa de riesgos Gobierno Abierto y Relacionamiento con la Ciudadanía</t>
  </si>
  <si>
    <t>- Subsecretario(a) de Servicio a la Ciudadanía y Alto(a) Consejero(a) Distrital de Tecnologías de la Información y las Comunicaciones
- Jefe de Oficina Alta Consejería Distrital de Tecnologías de la Información y las Comunicaciones -TIC-
- Jefe de Oficina Alta Consejería Distrital de Tecnologías de la Información y las Comunicaciones -TIC-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</si>
  <si>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 Documento de análisis de errores 
- Proyecto reformulado
- Mapa de riesgo  Gobierno Abierto y Relacionamiento con la Ciudadanía, actualizado.</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</si>
  <si>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</si>
  <si>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</si>
  <si>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</si>
  <si>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</si>
  <si>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Gobierno Abierto y Relacionamiento con la Ciudadanía</t>
  </si>
  <si>
    <t>- Subsecretario(a) de Servicio a la Ciudadanía y Alto(a) Consejero(a) Distrital de Tecnologías de la Información y las Comunicaciones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</si>
  <si>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
- Causas de incumplimiento identificadas
- Acción formulada en el aplicativo Sistema Integrado de Gestión
- Plan de trabajo actualizado 
- Mapa de riesgo  Gobierno Abierto y Relacionamiento con la Ciudadanía, actualizado.</t>
  </si>
  <si>
    <t>Gestionar asesorías y formular e implementar proyectos en materia de transformación digital</t>
  </si>
  <si>
    <t xml:space="preserve">- Pérdidas financieras por mala utilización de recursos en los Proyectos
- Investigaciones disciplinarias.
- Pérdida credibilidad por parte de la entidades interesadas.
- Desviaciones en los Objetivos, el Alcance y el Cronograma del Proyecto.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</si>
  <si>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Gobierno Abierto y Relacionamiento con la Ciudadanía</t>
  </si>
  <si>
    <t>- Subsecretario(a) de Servicio a la Ciudadanía y Alto(a) Consejero(a) Distrital de Tecnologías de la Información y las Comunicaciones
- Jefe Oficina de la Alta Consejería Distrital de TIC
- Jefe Oficina de la Alta Consejería Distrital de TIC
- Subsecretario(a) de Servicio a la Ciudadanía y Alto(a) Consejero(a) Distrital de Tecnologías de la Información y las Comunicaciones</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</si>
  <si>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Gobierno Abierto y Relacionamiento con la Ciudadanía, actualizado.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</si>
  <si>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</si>
  <si>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(Fase: Actividad) Desarrollar el modelo de Gobierno Abierto con articulación y coordinación interinstitucional.
- Formular, implementar y realizar seguimiento a las estrategias, lineamientos y proyectos en materia gobierno abierto y la transformación digital</t>
  </si>
  <si>
    <t>Posibilidad de afectación reputacional por  la ausencia de un modelo que agrupe los avances y estrategias de los diferentes sectores y entidades del Distrito, debido a desarticulación institucional para desarrollar el modelo de Gobierno Abierto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</si>
  <si>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</si>
  <si>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</si>
  <si>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- 7869 Implementación del modelo de gobierno abierto, accesible e incluyente de Bogotá
</t>
  </si>
  <si>
    <t xml:space="preserve">Una vez analizado el riesgo antes de controles la probabilidad se calificó por exposición generando como resultado 1. Muy baja. La calificación del impacto quedó en  2. Menor. En consecuencia, el riesgo quedó ubicado en zona resultante bajo (1,2). </t>
  </si>
  <si>
    <t>Una vez analizado el riesgo después de controles la probabilidad se calificó por probabilidad generando como resultado 1. Muy baja La calificación del impacto quedó en 1. Leve En consecuencia, el riesgo quedó ubicado en zona resultante Baja (1,1).</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</si>
  <si>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vigente.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</si>
  <si>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</si>
  <si>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Acta con los compromisos adquiridos. En caso contrario, se reportan como ejecutadas las actividades
- Informe semestral
- Correo electrónico solicitando ajustes o precisiones a la información remitida o Memorando de retroalimentación
- Mapa de riesgo  Gobierno Abierto y Relacionamiento con la Ciudadanía, actualizado.</t>
  </si>
  <si>
    <t>Se cambia la fuente del riesgos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</si>
  <si>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</si>
  <si>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 xml:space="preserve">Una vez analizado el riesgo antes de controles la probabilidad se calificó por exposición generando como resultado 1. Muy baja. La calificación del impacto quedó en 3. Moderado. En consecuencia, el riesgo quedó ubicado en zona resultante Moderado (1,3).           </t>
  </si>
  <si>
    <t>Una vez analizado el riesgo después de controles la probabilidad se calificó por probabilidad generando como resultado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</si>
  <si>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 Actualizar el mapa de riesgos Gobierno Abierto y Relacionamiento con la Ciudadanía</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</si>
  <si>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Acta de compromisos adquiridos
- Informe semestral
- Correo electrónico solicitando ajustes o precisiones a la información remitida o Memorando de retroalimentación.
- Mapa de riesgo  Gobierno Abierto y Relacionamiento con la Ciudadanía, actualizado.</t>
  </si>
  <si>
    <t>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</si>
  <si>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(Producto): Documentos de lineamientos técnicos elaborados
- Formular, implementar y realizar seguimiento a las estrategias, lineamientos y proyectos en materia gobierno abierto y la transformación digital</t>
  </si>
  <si>
    <t xml:space="preserve">Una vez analizado el riesgo antes de controles la probabilidad se calificó por exposición generando como resultado 1. Muy baja. La calificación del impacto quedó en 3. Moderado. En consecuencia, el riesgo quedó ubicado en zona resultante moderada (1,3).           </t>
  </si>
  <si>
    <t>Una vez analizado el riesgo después de controles, la probabilidad se calificó como 1. Muy baja. La calificación del impacto quedó en 1. Leve. En consecuencia, el riesgo quedó ubicado en zona resultante baja (1,1).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</si>
  <si>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 Llevar a las sesiones de la coordinación de gobierno abierto las alertas del incumplimiento de plazos para la difusión e implementación de los documentos de lineamientos técnicos elaborados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</si>
  <si>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</si>
  <si>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compromisos adquiridos
- Correo electrónico solicitando ajustes o precisiones a la información remitida o Memorando de retroalimentación.
- Solicitud de reporte de seguimiento al Plan de Acción General de Gobierno Abierto
- Alertas del incumplimiento de plazos
- Mapa de riesgo  Gobierno Abierto y Relacionamiento con la Ciudadanía, actualizado.</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</si>
  <si>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</si>
  <si>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</si>
  <si>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</si>
  <si>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</si>
  <si>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</si>
  <si>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</si>
  <si>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Paz, Víctimas y Reconciliación, actualizado.</t>
  </si>
  <si>
    <t>Se ajustan los controles, de acuerdo a la actualización del procedimiento.
Se actualiza el nombre del proceso al cual esta asociado el riesgo.</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</si>
  <si>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</si>
  <si>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Paz, Víctimas y Reconciliación</t>
  </si>
  <si>
    <t>- Jefe de Oficina Alta Consejería de Paz, Víctimas y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</si>
  <si>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Paz, Víctimas y Reconciliación, actualizado.</t>
  </si>
  <si>
    <t xml:space="preserve">Se ajustan los controles, de acuerdo a la actualización del procedimiento
Se actualiza el nombre del proceso al cual esta asociado el riesgo.
</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</si>
  <si>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</si>
  <si>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</si>
  <si>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</si>
  <si>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Paz, Víctimas y Reconciliación, actualizado.</t>
  </si>
  <si>
    <t>Se ajustan los controles, de acuerdo a la actualización del procedimiento
Se actualiza el nombre del proceso al cual esta asociado el riesgo.
Se formula la acción de tratamiento a 2023</t>
  </si>
  <si>
    <t>Actualización en la redacción de los riesgos del proyecto e identificación de tipo de controles</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</si>
  <si>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</si>
  <si>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Gestión de Contratación, actualizado.</t>
  </si>
  <si>
    <t>Oficina de Control Disciplinario Interno y Oficina Jurídica</t>
  </si>
  <si>
    <t>- Oficina de Control Disciplinario Interno y Oficina Jurídica
- Profesionales, Jefe de la Oficina de Control Disciplinario Interno, Jefe de la Oficina Jurídica y/o Asesor del Despacho de la Secretaría General
- Profesionales, Jefe de la Oficina de Control Disciplinario Interno, Jefe de la Oficina Jurídica y/o Asesor del Despacho de la Secretaría General
- Jefe de la Oficina de Control Disciplinario Interno, Jefe de la Oficina Jurídica y/o Asesor del Despacho de la Secretaría General
- Oficina de Control Disciplinario Interno y Oficina Jurídica</t>
  </si>
  <si>
    <t>- Oficina de Control Disciplinario Interno y Oficina Jurídica
- Jefe de la Oficina de Control Disciplinario Interno
- Jefe de la Oficina de Control Disciplinario Interno
- Oficina de Control Disciplinario Interno y Oficina Jurídica</t>
  </si>
  <si>
    <t>- Oficina de Control Disciplinario Interno y Oficina Jurídica
- Jefe Oficina de Control Disciplinario Interno
- Jefe de la Oficina de Control Disciplinario Interno, Jefe de la Oficina Jurídica y/o Despacho de la Secretaría General
- Oficina de Control Disciplinario Interno y Oficina Jurídica</t>
  </si>
  <si>
    <t>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</si>
  <si>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</si>
  <si>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</si>
  <si>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Jefe Oficina de Tecnologías de la Información y las Comunicaciones
- Subdirector(a) de Servicios Administrativos y Oficina de Tecnologías de la Información y las Comunicaciones</t>
  </si>
  <si>
    <t>- Subdirector(a) de Servicios Administrativos y Oficina de Tecnologías de la Información y las Comunicaciones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 y Oficina de Tecnologías de la Información y las Comunicaciones</t>
  </si>
  <si>
    <t>Gestión de Servicios Administrativos y Tecnológicos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</si>
  <si>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 y Tecnológicos</t>
  </si>
  <si>
    <t>- Subdirector(a) de Servicios Administrativos y Oficina de Tecnologías de la Información y las Comunicaciones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 y Oficina de Tecnologías de la Información y las Comunicaciones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</si>
  <si>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Correo electrónico
- Mapa de riesgo  Gestión de Servicios Administrativos y Tecnológicos, actualizado.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</si>
  <si>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 y Tecnológicos</t>
  </si>
  <si>
    <t>- Subdirector(a) de Servicios Administrativos y Oficina de Tecnologías de la Información y las Comunicaciones
- Subdirector(a) de Servicios Administrativos.
- Subdirector Servicios Administrativos
- Subdirector(a) de Servicios Administrativos y Oficina de Tecnologías de la Información y las Comunicaciones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</si>
  <si>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y Tecnológicos, actualizado.</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</si>
  <si>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de Servicios Administrativos y Tecnológicos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</si>
  <si>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de Servicios Administrativos y Tecnológicos, actualizado.</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</si>
  <si>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Gestión de Servicios Administrativos y Tecnológicos</t>
  </si>
  <si>
    <t>- Subdirector(a) de Servicios Administrativos y Oficina de Tecnologías de la Información y las Comunicaciones
- Jefe Oficina de Tecnologías de la Información y las Comunicaciones
- Jefe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</si>
  <si>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Gestión de Servicios Administrativos y Tecnológicos, actualizado.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</si>
  <si>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</si>
  <si>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</si>
  <si>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t>
  </si>
  <si>
    <t>-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</si>
  <si>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</si>
  <si>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ajustado (TRD)
- Memorando de solicitud de Transferencia documental
- Cronograma de Transferencias documentales ajustado
- Mapa de riesgo  Gestión de Servicios Administrativos y Tecnológicos, actualizado.</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</si>
  <si>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t>
  </si>
  <si>
    <t>- Subdirector(a) de Servicios Administrativos y Oficina de Tecnologías de la Información y las Comunicaciones
- Subdirector de Gestión documental
- Subdirector de Gestión documental
- Subdirector(a) de Servicios Administrativos
- Subdirector(a) de Servicios Administrativos y Oficina de Tecnologías de la Información y las Comunicaciones</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</si>
  <si>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de Servicios Administrativos y Tecnológicos, actualizado.</t>
  </si>
  <si>
    <t>Se determina la probabilidad (4 Alta)  teniendo en cuenta el número de veces que se ejecuta la actividad clave durante el año. El impacto (3 Moderado) obedece al análisis de las consecuencias de las diferentes perspectivas de acuerdo con la metodología.</t>
  </si>
  <si>
    <t>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t>
  </si>
  <si>
    <t>Subsecretario(a) Distrital de Fortalecimiento Institucional</t>
  </si>
  <si>
    <t>- Subsecretario(a) Distrital de Fortalecimiento Institucional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Subsecretario(a) Distrital de Fortalecimiento Institucional</t>
  </si>
  <si>
    <t>- Subsecretario(a) Distrital de Fortalecimiento Institucional
- Profesional Universitario de la Dirección Distrital de Archivo de Bogotá
- Profesional Universitario de la Dirección Distrital de Archivo de Bogotá
- Subsecretario(a) Distrital de Fortalecimiento Institucional</t>
  </si>
  <si>
    <t>Se asocia el riesgo al nuevo Mapa de procesos de la Secretaría General. 
Se realiza análisis antes de controles verificando el impacto y probabilidad ya que disminuyó debido a que no se ha materializado el riesgo en la vigencia</t>
  </si>
  <si>
    <t>- Subsecretario(a) Distrital de Fortalecimiento Institucional
- Subdirector(a) de Gestión de Patrimonio Documental del Distrito
- Profesional universitario de la Subdirección de Gestión de Patrimonio Documental del Distrito								
- Director(a) Distrital de Archivo de Bogotá
- Subsecretario(a) Distrital de Fortalecimiento Institucional</t>
  </si>
  <si>
    <t>- Subsecretario(a) Distrital de Fortalecimiento Institucional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Subsecretario(a) Distrital de Fortalecimiento Institucional</t>
  </si>
  <si>
    <t>- Subsecretario(a) Distrital de Fortalecimiento Institucional
- Director(a) Distrital de Archivo de Bogotá
- Profesional(es) Universitario(s)
- Director(a) Distrital de Archivo de Bogotá
- Director(a) Distrital de Archivo de Bogotá
- Subdirector del Sistema Distrital de Archivos
- Director(a) Distrital de Archivo de Bogotá
- Subsecretario(a) Distrital de Fortalecimiento Institucional</t>
  </si>
  <si>
    <t>- Subsecretario(a) Distrital de Fortalecimiento Institucional
- Subdirector(a) de Imprenta Distrital
- Subdirector(a) de Imprenta Distrital
- Profesional Universitario (Producción)
- Profesional Universitario (Producción)
- Profesional Universitario (Producción)
- Subsecretario(a) Distrital de Fortalecimiento Institucional</t>
  </si>
  <si>
    <t>- Subsecretario(a) Distrital de Fortalecimiento Institucional
- Subdirector(a) de Imprenta Distrital
- Subdirector(a) de Imprenta Distrital
- Subdirector(a) de Imprenta Distrital
- Técnico Operativo
- Subdirector(a) de Imprenta Distrital
- Subsecretario(a) Distrital de Fortalecimiento Institucional</t>
  </si>
  <si>
    <t>- Subsecretario(a) Distrital de Fortalecimiento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Subsecretario(a) Distrital de Fortalecimiento Institucional</t>
  </si>
  <si>
    <t>- Subsecretario(a) Distrital de Fortalecimiento Institucional
- el Director(a) y/o Subdirector(a) Técnico (a) de Desarrollo Institucional 
- Subsecretario(a) Distrital de Fortalecimiento Institucional</t>
  </si>
  <si>
    <t xml:space="preserve">Se modifica  la descripción del Control No. 2 se ajusta el responsable de autorizar la aplicación del control al Subdirector Financiero, por error en la digitación.
 </t>
  </si>
  <si>
    <t>Objetivos de Desarrollo Sostenible</t>
  </si>
  <si>
    <t>Sin asociación</t>
  </si>
  <si>
    <t>16. Paz, justicia e instituciones sólidas</t>
  </si>
  <si>
    <t>9. Industria, innovación e infraestructura</t>
  </si>
  <si>
    <t>Dependencia</t>
  </si>
  <si>
    <t>Oficina Alta Consejería de Paz, Víctimas y Reconciliación</t>
  </si>
  <si>
    <t>Oficina Alta Consejería Distrital de Tecnologías de la Información y las Comunicaciones</t>
  </si>
  <si>
    <t>Subdirección de Gestión Documental</t>
  </si>
  <si>
    <t xml:space="preserve">Posibilidad de afectación reputacional por inconsistencias en los planes o instrumentos archivísticos, debido a errores (fallas o deficiencias) en la aplicación de los lineamientos  para su implementación o actualización </t>
  </si>
  <si>
    <t>Observaciones</t>
  </si>
  <si>
    <t>CREADO</t>
  </si>
  <si>
    <t>Oficina de Control Disciplinario Interno / Oficina Jurídica</t>
  </si>
  <si>
    <t>CREADO Control Disciplinario_2023</t>
  </si>
  <si>
    <t>Falta crear los demás roles aparte de Cesar</t>
  </si>
  <si>
    <t>CREADO
Direccionamiento Estratégico_2023</t>
  </si>
  <si>
    <t>CREADO
Evaluación del Sistema de Control Interno_2023</t>
  </si>
  <si>
    <t>CREADO
Fortalecimiento de la Gestión Pública_2023</t>
  </si>
  <si>
    <t>CREADO
Fortalecimiento Institucional_2023</t>
  </si>
  <si>
    <t>CREADO
Gestión de Alianzas e Internacionalización de Bogotá_2023</t>
  </si>
  <si>
    <t>CREADO
Gestión de Contratación_2023</t>
  </si>
  <si>
    <t>CREADO
Gestión de Recursos Físicos_2023</t>
  </si>
  <si>
    <t>CREADO
Gestión de Servicios Administrativos y Tecnológicos_2023</t>
  </si>
  <si>
    <t>CREADO
Gestión del Conocimiento_2023</t>
  </si>
  <si>
    <t>CREADO
Gestión del Talento Humano_2023</t>
  </si>
  <si>
    <t>CREADO
Gestión Estratégica de Comunicación e Información_2023</t>
  </si>
  <si>
    <t>CREADO
Gestión Financiera_2023</t>
  </si>
  <si>
    <t>CREADO
Gestión Jurídica_2023</t>
  </si>
  <si>
    <t>CREADO
Gobierno Abierto y Relacionamiento con la Ciudadanía_2023</t>
  </si>
  <si>
    <t>CREADO
Paz, Víctimas y Reconciliacióna_2023</t>
  </si>
  <si>
    <t>7868 Desarrollo Institucional para una Gestión Pública Eficiente</t>
  </si>
  <si>
    <t>CREADO
7868 Desarrollo Institucional para una Gestión Pública Eficiente_2023</t>
  </si>
  <si>
    <t>Equipo</t>
  </si>
  <si>
    <t>Elementos de análisis</t>
  </si>
  <si>
    <t>Campos:
Debilidades
Oportunidades
Fortalezas
Amenazas
Consecuencias
ODS</t>
  </si>
  <si>
    <t>Listo para gestión y corrupción</t>
  </si>
  <si>
    <t>Listo para gestión</t>
  </si>
  <si>
    <t>Equipo de trabajo</t>
  </si>
  <si>
    <t>Contextos</t>
  </si>
  <si>
    <t>Identificación</t>
  </si>
  <si>
    <t>OK</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</si>
  <si>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</si>
  <si>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Cambios en la normatividad en materia en materia de gestión del Talento humano que generen posibles desactualizaciones en los procedimientos y protocolos adoptados en la materia</t>
  </si>
  <si>
    <t>- Fallas en la disponibilidad de los aplicativos.</t>
  </si>
  <si>
    <t>No se puede asociar varias actividades clave</t>
  </si>
  <si>
    <t>Al colocar más de una fase del proyecto, una de ellas se elimina y no es visible en el show ni la lupa</t>
  </si>
  <si>
    <t>Registrar la gestión contable</t>
  </si>
  <si>
    <t>Ajusté la actividad clave según el nuevo proceso</t>
  </si>
  <si>
    <t>Expedir certificados de disponibilidad presupuestal (CDP)
Gestionar los certificados de registro presupuestal (CRP)</t>
  </si>
  <si>
    <t>Posibilidad de afectación económica (o presupuestal) por sanción moratoria o pago de  intereses, debido a errores (fallas o deficiencias) en el pago oportuno de las obligaciones adquiridas por la Secretaria General</t>
  </si>
  <si>
    <t>Desarrollar adecuada y oportunamente el trámite financiero para cumplir con las obligaciones que afectan el presupuesto de la entidad y que se originan en desarrollo de las actividades propias de la Secretaría General</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</si>
  <si>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</si>
  <si>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Gestionar alianzas y / o acciones de Relacionamiento Internacional, previa aprobación con el sector/entidad y/o la Alcaldía y actores internacionales para el Distrito
Fase (Actividad); Implementar un plan de relacionamiento y cooperación internacional del distrito.</t>
  </si>
  <si>
    <t>Análisis</t>
  </si>
  <si>
    <t>Probabilidad e impacto</t>
  </si>
  <si>
    <t>No se ven las calificaciones dadas a la encuesta</t>
  </si>
  <si>
    <t>Ok</t>
  </si>
  <si>
    <t>Incluidos</t>
  </si>
  <si>
    <t>Definir controles</t>
  </si>
  <si>
    <t>Evaluar controles</t>
  </si>
  <si>
    <t>Evaluados</t>
  </si>
  <si>
    <t>CONTROL DE CAMBIOS</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</si>
  <si>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</si>
  <si>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</si>
  <si>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</si>
  <si>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</si>
  <si>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</si>
  <si>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</si>
  <si>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</si>
  <si>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</si>
  <si>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</si>
  <si>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</si>
  <si>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</si>
  <si>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</si>
  <si>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</si>
  <si>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</si>
  <si>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</si>
  <si>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</si>
  <si>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</si>
  <si>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</si>
  <si>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</si>
  <si>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</si>
  <si>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</si>
  <si>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</si>
  <si>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</si>
  <si>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</si>
  <si>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</si>
  <si>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</si>
  <si>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</si>
  <si>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</si>
  <si>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</si>
  <si>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</si>
  <si>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</si>
  <si>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</si>
  <si>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</si>
  <si>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</si>
  <si>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</si>
  <si>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</si>
  <si>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</si>
  <si>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CONTROL DE CAMBIOS
Conforme al memorando 3-2022-35244 del 12 de diciembre de 2022, se realizó el cargue de este riesgo en DARUMA con las siguientes novedades: 
•	Aspectos: Identificación del riesgo
•	Cambios: Se ajusta el objetivo y el alcance del proceso.
•	Memorando:</t>
  </si>
  <si>
    <t>Se ajusta el objetivo, el alcance del proceso y se establece una acción de tratamiento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</si>
  <si>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</si>
  <si>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</si>
  <si>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</si>
  <si>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</si>
  <si>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</si>
  <si>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</si>
  <si>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</si>
  <si>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</si>
  <si>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</si>
  <si>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</si>
  <si>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</si>
  <si>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</si>
  <si>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</si>
  <si>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</si>
  <si>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</si>
  <si>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</si>
  <si>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</si>
  <si>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CONTROL DE CAMBIOS
Conforme al memorando 3-2022-34191 del 2 de diciembre de 2022, se realizó el cargue de este riesgo en DARUMA con las siguientes novedades: 
•	Aspectos: Análisis de controles
•	Cambios: Actualización en la redacción de los riesgos del proyecto e identificación de tipo de controles.
•	Memorando: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</si>
  <si>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</si>
  <si>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</si>
  <si>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
•	Memorando:</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</si>
  <si>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</si>
  <si>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</si>
  <si>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</si>
  <si>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</si>
  <si>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Texto</t>
  </si>
  <si>
    <t>Marco Aurelio Gómez</t>
  </si>
  <si>
    <t>Diana Marcela Velazco</t>
  </si>
  <si>
    <t>Ivan Mauricio Durán</t>
  </si>
  <si>
    <t>Mario Alberto Chacón</t>
  </si>
  <si>
    <t>Johan Sebastián Sáenz</t>
  </si>
  <si>
    <t>Julio Roberto Garzón</t>
  </si>
  <si>
    <t>Carmen Liliana Carrillo</t>
  </si>
  <si>
    <t>Sindy Sthepanie</t>
  </si>
  <si>
    <t>Luisa Fernanda Castillo</t>
  </si>
  <si>
    <t>Kelly Mireya Correa</t>
  </si>
  <si>
    <t>Ivan Javier Gómez</t>
  </si>
  <si>
    <t>Heidy Yobanna Moreno Moreno</t>
  </si>
  <si>
    <t>Diana Carolina Cárdenas Clavijo</t>
  </si>
  <si>
    <t>Diego Fernando Peña</t>
  </si>
  <si>
    <t>Yenny Zabaleta</t>
  </si>
  <si>
    <t>Glenda Martínez Osorio</t>
  </si>
  <si>
    <t>Maria Camila Barrera</t>
  </si>
  <si>
    <t>Paulo Ernesto Realpe</t>
  </si>
  <si>
    <t>Linda Reales</t>
  </si>
  <si>
    <t>Alvaro Arias Cruz</t>
  </si>
  <si>
    <t>Oscar Eli Gómez</t>
  </si>
  <si>
    <t>Marcela Irene González</t>
  </si>
  <si>
    <t>Nelcy Martínez Castillo</t>
  </si>
  <si>
    <t>Katina Durán Salcedo</t>
  </si>
  <si>
    <t>Sara Paola Rivera</t>
  </si>
  <si>
    <t xml:space="preserve">Fredy Alexander Castañeda </t>
  </si>
  <si>
    <t>Gloria Patricia Rincón</t>
  </si>
  <si>
    <t>EYADP-G067</t>
  </si>
  <si>
    <t>EYADP-G068</t>
  </si>
  <si>
    <t>EYADP-C006</t>
  </si>
  <si>
    <t>EYADP-G069</t>
  </si>
  <si>
    <t>EYADP-G070</t>
  </si>
  <si>
    <t>EYADP-G071</t>
  </si>
  <si>
    <t>EYADP-C008</t>
  </si>
  <si>
    <t>EYADP-G072</t>
  </si>
  <si>
    <t>EYADP-G073</t>
  </si>
  <si>
    <t>FI-C017</t>
  </si>
  <si>
    <t>EYADP-G074</t>
  </si>
  <si>
    <t>EYADP-C009</t>
  </si>
  <si>
    <t>EYADP-G075</t>
  </si>
  <si>
    <t>EYADP-G076</t>
  </si>
  <si>
    <t>EYADP-G077</t>
  </si>
  <si>
    <t>EYADP-G078</t>
  </si>
  <si>
    <t>FI-G006</t>
  </si>
  <si>
    <t>EYADP-G079</t>
  </si>
  <si>
    <t>EYADP-G080</t>
  </si>
  <si>
    <t>UPYP-G008</t>
  </si>
  <si>
    <t>EYADP-G081</t>
  </si>
  <si>
    <t>EYADP-G082</t>
  </si>
  <si>
    <t>EYADP-G083</t>
  </si>
  <si>
    <t>FI-C018</t>
  </si>
  <si>
    <t>FI-C019</t>
  </si>
  <si>
    <t>EYADP-G084</t>
  </si>
  <si>
    <t>EYADP-G085</t>
  </si>
  <si>
    <t>EYADP-G086</t>
  </si>
  <si>
    <t>EYADP-C010</t>
  </si>
  <si>
    <t>FI-C020</t>
  </si>
  <si>
    <t>FT-G004</t>
  </si>
  <si>
    <t>EYADP-G087</t>
  </si>
  <si>
    <t>EYADP-G091</t>
  </si>
  <si>
    <t>FI-C021</t>
  </si>
  <si>
    <t>FT-G005</t>
  </si>
  <si>
    <t>EYADP-G088</t>
  </si>
  <si>
    <t>EYADP-G089</t>
  </si>
  <si>
    <t>EYADP-G090</t>
  </si>
  <si>
    <t>FI-C022</t>
  </si>
  <si>
    <t>EYADP-G092</t>
  </si>
  <si>
    <t>EYADP-G093</t>
  </si>
  <si>
    <t>EYADP-G094</t>
  </si>
  <si>
    <t>EYADP-G095</t>
  </si>
  <si>
    <t>FI-C023</t>
  </si>
  <si>
    <t>FI-C024</t>
  </si>
  <si>
    <t>EYADP-G096</t>
  </si>
  <si>
    <t>EYADP-G097</t>
  </si>
  <si>
    <t>EYADP-G098</t>
  </si>
  <si>
    <t>FI-C025</t>
  </si>
  <si>
    <t>EYADP-G099</t>
  </si>
  <si>
    <t>EYADP-G100</t>
  </si>
  <si>
    <t>EYADP-G101</t>
  </si>
  <si>
    <t>EYADP-G102</t>
  </si>
  <si>
    <t>EYADP-G103</t>
  </si>
  <si>
    <t>EYADP-G104</t>
  </si>
  <si>
    <t>EYADP-G105</t>
  </si>
  <si>
    <t>EYADP-G106</t>
  </si>
  <si>
    <t>EYADP-G107</t>
  </si>
  <si>
    <t>EYADP-G108</t>
  </si>
  <si>
    <t>EYADP-C011</t>
  </si>
  <si>
    <t>EYADP-C012</t>
  </si>
  <si>
    <t>EYADP-G109</t>
  </si>
  <si>
    <t>EYADP-G110</t>
  </si>
  <si>
    <t>EYADP-G111</t>
  </si>
  <si>
    <t>FI-C026</t>
  </si>
  <si>
    <t>EYADP-G112</t>
  </si>
  <si>
    <t>EYADP-G113</t>
  </si>
  <si>
    <t>DAAFEE-G002</t>
  </si>
  <si>
    <t>EYADP-G114</t>
  </si>
  <si>
    <t>UPYP-G009</t>
  </si>
  <si>
    <t>UPYP-G010</t>
  </si>
  <si>
    <t>UPYP-G011</t>
  </si>
  <si>
    <t>UPYP-G012</t>
  </si>
  <si>
    <t>FI-C027</t>
  </si>
  <si>
    <t>UPYP-C002</t>
  </si>
  <si>
    <t>EYADP-G116</t>
  </si>
  <si>
    <t>UPYP-G013</t>
  </si>
  <si>
    <t>UPYP-G014</t>
  </si>
  <si>
    <t>FI-C028</t>
  </si>
  <si>
    <t>EYADP-G117</t>
  </si>
  <si>
    <t>EYADP-G118</t>
  </si>
  <si>
    <t>EYADP-G119</t>
  </si>
  <si>
    <t>EYADP-G120</t>
  </si>
  <si>
    <t>EYADP-G121</t>
  </si>
  <si>
    <t>FI-C029</t>
  </si>
  <si>
    <t>O-P005</t>
  </si>
  <si>
    <t>O-P006</t>
  </si>
  <si>
    <t>O-P007</t>
  </si>
  <si>
    <t>Sebastián Moreno</t>
  </si>
  <si>
    <t>Diana Janneth Pérez Calderón</t>
  </si>
  <si>
    <t>María Carolina Cardenas Villamil</t>
  </si>
  <si>
    <t>Bibiana Cardozo</t>
  </si>
  <si>
    <t>Jorge Eliecer Gómez</t>
  </si>
  <si>
    <t>Rafael Londoño</t>
  </si>
  <si>
    <t>Gestor</t>
  </si>
  <si>
    <t>Administrador del riesgo</t>
  </si>
  <si>
    <t>VISTO BUENO METODOLÒGICO</t>
  </si>
  <si>
    <t>Linda Katherine Chingate Velez</t>
  </si>
  <si>
    <t>OPCIÓN DE TRATAMIENTO</t>
  </si>
  <si>
    <t>APROBACIÓN</t>
  </si>
  <si>
    <t>MENSAJE</t>
  </si>
  <si>
    <t>O</t>
  </si>
  <si>
    <t>RIESGOS REPORTE ESTADO PROCESOS</t>
  </si>
  <si>
    <t>FUENTE PARA ESTADO PROCESOS</t>
  </si>
  <si>
    <t>Cantidad controles</t>
  </si>
  <si>
    <t>Controles preventivos x riesgo</t>
  </si>
  <si>
    <t>Controles preventivos x proceso</t>
  </si>
  <si>
    <t>Controles detectivos x riesgo</t>
  </si>
  <si>
    <t>Controles detectivos x proceso</t>
  </si>
  <si>
    <t>Controles correctivos x riesgo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</si>
  <si>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</si>
  <si>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</si>
  <si>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</si>
  <si>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</si>
  <si>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</si>
  <si>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</si>
  <si>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</si>
  <si>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</si>
  <si>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</si>
  <si>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</si>
  <si>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</si>
  <si>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Establecimiento de controles</t>
  </si>
  <si>
    <t>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t>
  </si>
  <si>
    <t>Se  eliminaron 2 actividades de control relacionadas con la ejecución del PETI, las cuales ya se encuentran incluidas en el ID 117 del proceso Direccionamiento Estratégico.</t>
  </si>
  <si>
    <t>Se retira la asociación del riesgo con el proyecto de inversión 7868 “Desarrollo institucional para una gestión pública eficiente” y por ende con los Objetivos de Desarrollo Sostenible “16. Paz, justicia e instituciones sólidas” y “17. Alianzas para Lograr los Objetivos”.</t>
  </si>
  <si>
    <t>Se actualizó el control asociado al procedimiento 42321000-PR-022 "Liquidación de contrato/convenio"</t>
  </si>
  <si>
    <t>Se actualizaron los dos controles del riesgo.</t>
  </si>
  <si>
    <t>Se eliminó un control asociado al procedimiento Gestión de Peligros, Riesgos y Amenazas y se actualizó el control correspondiente al mismo procedimiento
Al control asociado al procedimiento Gestión de Peligros, Riesgos y Amenazas se le modificó el estado "sin documentar" por "documentado"</t>
  </si>
  <si>
    <t>Establecimiento de controles
Evaluación de controles</t>
  </si>
  <si>
    <t xml:space="preserve">
Se actualizaron los controles asociados al procedimiento Gestión de Peligros, Riesgos y Amenazas
A los controles asociados al procedimiento Gestión de Peligros, Riesgos y Amenazas se les modificó el estado "sin documentar" por "documentado"</t>
  </si>
  <si>
    <t>Se actualizaron todos los controles
A todos los controles se les modificó el estado "sin documentar" por "documentado"</t>
  </si>
  <si>
    <t xml:space="preserve">
Establecimiento de controles
Evaluación de controles
</t>
  </si>
  <si>
    <t>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</si>
  <si>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Establecimiento de controles
Evaluación de controles</t>
  </si>
  <si>
    <t>Una vez analizado el control de tipo preventivo: “1 El procedimiento 4203000-PR-357 "Elaboración o revisión de actos administrativos"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t>
  </si>
  <si>
    <t>Una vez analizado el control de tipo preventivo: “El procedimiento 4203000-PR-354 "Emisión de Conceptos Jurídicos"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t>
  </si>
  <si>
    <t>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</si>
  <si>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Se ajustaron los controles detectivos y preventivos, acorde con la actualización del procedimiento Seguimiento y medición del servicio a la Ciudadanía (4221000-PR-044) Versión 15.</t>
  </si>
  <si>
    <t xml:space="preserve">
Establecimiento de controles
</t>
  </si>
  <si>
    <t>Se ajustaron los controles detectivos y preventivos, acorde con la actualización del procedimiento Seguimiento y medición del servicio a la Ciudadanía (4221000-PR-044) Versión 15</t>
  </si>
  <si>
    <t>EQUPO SIG-MIPG ajustes para pasar a Análisis del riego</t>
  </si>
  <si>
    <t>Controles correctivos x proceso</t>
  </si>
  <si>
    <t>Se ajusta la matriz DOFA.
Se asocia el riesgo a la nueva estructura del proceso.
Se ajusta la definición de controles.</t>
  </si>
  <si>
    <t>Se ajusta la matriz DOFA.
Se asocia el riesgo a la nueva estructura del proceso.
Se ajusta la definición de controles.
Se define la propuesta de acciones de tratamiento 2023.</t>
  </si>
  <si>
    <t>John Fredy Molano</t>
  </si>
  <si>
    <t>Enfoque del riesgo</t>
  </si>
  <si>
    <t>Gestionar los Procesos Contractuales
Fase (propósito): Incrementar la capacidad institucional para atender con eficiencia los retos de su misionalidad en el Distrito.</t>
  </si>
  <si>
    <t>Se actualizó el control asociado al procedimiento Gestión de Garantías Contractuales 4231000-PR-347</t>
  </si>
  <si>
    <t>Identificación del riesgo</t>
  </si>
  <si>
    <t>Se modificó en la ficha del riesgo, el nombre de la fase (propósito) del proyecto de inversión 7873, a la cual está asociado el riesgo.</t>
  </si>
  <si>
    <t>Se actualizó en los controles No 1 y 2 (Preventivos) y No 3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</si>
  <si>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</si>
  <si>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t>
  </si>
  <si>
    <t>Se retira la asociación con el Objetivo de Desarrollo Sostenible “16. Paz, justicia e instituciones sólidas”, quedando el asociado a “9. Industria, innovación e infraestructura”.</t>
  </si>
  <si>
    <t>Se unifica el riesgo con el riesgo de gestión eliminado (ID 190) "Posibilidad de afectación reputacional por hallazgos de entes de control internos o externos, debido a incumplimiento de compromisos en la ejecución de las jornadas de cualificación a los servidores públicos". Se ajusta el nombre del riesgo, se ajustan las causas y consecuencias.
Se ajusta el número de veces que se ejecuta la actividad clave en un año (40) y se modifica el impacto al analizar nuevamente las perspectivas, quedando el riesgo en zona moderada.
Se actualiza el control detectivo 2, se incluyen los nuevos controles 3 (preventivo), 4 (detectivo), 2  y 3 (correctivo), producto de la unificación con el riesgo ID 190.
Se valora nuevamente el riesgo quedando en zona baja ante la aplicación de los controles.
Se acepta el riesgo y se actualiza el plan de tratamiento (acciones de contingencia).</t>
  </si>
  <si>
    <t>Identificación del riesgo
Análisis antes de controles
Establecimiento de controles
Evaluación de controles
Tratamiento del riesgo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</si>
  <si>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</si>
  <si>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</si>
  <si>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</si>
  <si>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</si>
  <si>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</si>
  <si>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</si>
  <si>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mapa de riesgos Gobierno Abierto y Relacionamiento con la Ciudadanía</t>
  </si>
  <si>
    <t>- Subsecretario(a) de Servicio a la Ciudadanía y Alto(a) Consejero(a) Distrital de Tecnologías de la Información y las Comunicaciones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Subsecretario(a) de Servicio a la Ciudadanía y Alto(a) Consejero(a) Distrital de Tecnologías de la Información y las Comunicaciones</t>
  </si>
  <si>
    <t>-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 Acta (s) de compromiso.
- Oficio o correo electrónico
- Informe de cualificación, de sensibilización o de Visita multidisciplinaria
- Mapa de riesgo  Gobierno Abierto y Relacionamiento con la Ciudadanía, actualizado.</t>
  </si>
  <si>
    <t>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</si>
  <si>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Establecimiento de controles
Evaluación de controles
Tratamiento del riesgo</t>
  </si>
  <si>
    <t>En los controles 2,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</si>
  <si>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</si>
  <si>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2 y 3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</si>
  <si>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
Se valora nuevamente el riesgo quedando en zona baja ante la aplicación de los controles.
Tratamiento del riesgo: La opción de aceptar el riesgo continúa.</t>
  </si>
  <si>
    <t>En los controles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</si>
  <si>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</si>
  <si>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3 y 4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</si>
  <si>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Se actualizaron los controles preventivos y detectivos del riesgo, de acuerdo con la actualización realizada al procedimiento Manejo de caja menor.</t>
  </si>
  <si>
    <t>Id del riesgo en el Aplicativo DARUMA</t>
  </si>
  <si>
    <t>Código del riesgo en el Aplicativo DARUMA</t>
  </si>
  <si>
    <t>Responsable del riesgo</t>
  </si>
  <si>
    <t>Acciones frente a las características de los controles y la valoración de riesgos</t>
  </si>
  <si>
    <t>Responsable de ejecución (acciones tratamiento)</t>
  </si>
  <si>
    <t>Nombre del plan en el Aplicativo DARUMA</t>
  </si>
  <si>
    <t>Id de la acción en el Aplicativo DARUMA</t>
  </si>
  <si>
    <t>Fecha de inicio (acciones tratamiento)</t>
  </si>
  <si>
    <t>Fecha de terminación (acciones tratamiento)</t>
  </si>
  <si>
    <t>-</t>
  </si>
  <si>
    <t>- Jefe de la Oficina de Control Disciplinario Interno
- Jefe de la Oficina de Control Disciplinario Interno</t>
  </si>
  <si>
    <t>- PA230-028</t>
  </si>
  <si>
    <t>- 554
- 555</t>
  </si>
  <si>
    <t>- 30/11/2023
- 31/12/2023</t>
  </si>
  <si>
    <t>- 13/02/2023
- 1/04/2023</t>
  </si>
  <si>
    <t>- Realizar un (1) taller interno de fortalecimiento de la ética del auditor.</t>
  </si>
  <si>
    <t>- Jefe de la Oficina de Control Interno</t>
  </si>
  <si>
    <t>- PA230-008</t>
  </si>
  <si>
    <t>- 527</t>
  </si>
  <si>
    <t>- 1/08/2023</t>
  </si>
  <si>
    <t>- 30/08/2023</t>
  </si>
  <si>
    <t>- Subdirector de Gestión de Patrimonio Documental del Distrito
- Subdirector de Gestión de Patrimonio Documental del Distrito</t>
  </si>
  <si>
    <t>- PA230-007</t>
  </si>
  <si>
    <t>- 1/02/2023
- 1/02/2023</t>
  </si>
  <si>
    <t>- Actualizar el procedimiento Revisión y evaluación de las Tablas de Retención Documental –TRD y Tablas de Valoración Documental –TVD, para su convalidación por parte del Consejo Distrital de Archivos 2215100-PR-293  fortaleciendo las actividades para mitigar el riesgo.</t>
  </si>
  <si>
    <t>- Subdirección del Sistema Distrital de Archivos</t>
  </si>
  <si>
    <t>- PA230-011</t>
  </si>
  <si>
    <t>- 531</t>
  </si>
  <si>
    <t>- 1/02/2023</t>
  </si>
  <si>
    <t>- 31/05/2023</t>
  </si>
  <si>
    <t>-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t>
  </si>
  <si>
    <t>- Jefe Oficina Asesora de Planeación</t>
  </si>
  <si>
    <t>- PA230-006</t>
  </si>
  <si>
    <t>- 524</t>
  </si>
  <si>
    <t>-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t>
  </si>
  <si>
    <t>- Director de Contratación
- Director de Contratación</t>
  </si>
  <si>
    <t>- PA230-019</t>
  </si>
  <si>
    <t>- 539
- 540</t>
  </si>
  <si>
    <t>- 1/03/2023
- 1/03/2023</t>
  </si>
  <si>
    <t>- 15/12/2023
- 15/12/2023</t>
  </si>
  <si>
    <t>- Adelantar mesas bimestrales con los enlaces de las áreas ordenadoras del gasto a fin de realizar seguimiento a la liquidación de los contratos en los tiempos establecidos por la norma y resolver dudas respecto a este tema.</t>
  </si>
  <si>
    <t>- Director de Contratación</t>
  </si>
  <si>
    <t>- PA230-020</t>
  </si>
  <si>
    <t>- 541</t>
  </si>
  <si>
    <t>- 31/12/2023</t>
  </si>
  <si>
    <t>-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t>
  </si>
  <si>
    <t>- PA230-021</t>
  </si>
  <si>
    <t>- 542
- 543</t>
  </si>
  <si>
    <t>- 31/12/2023
- 31/12/2023</t>
  </si>
  <si>
    <t>- Revisar la precisión de las evidencias que se generan como resultado de la aplicación del control del procedimiento 2213200-PR-104.</t>
  </si>
  <si>
    <t>- Jefe de la Oficina de Tecnologías de la Información y las Comunicaciones</t>
  </si>
  <si>
    <t>- PA230-025</t>
  </si>
  <si>
    <t>- 547</t>
  </si>
  <si>
    <t>- 1/01/2023</t>
  </si>
  <si>
    <t>- 30/05/2023</t>
  </si>
  <si>
    <t>- Subdirector(a) de Servicios Administrativos</t>
  </si>
  <si>
    <t>- PA230-016</t>
  </si>
  <si>
    <t>- 536</t>
  </si>
  <si>
    <t>- 15/02/2023</t>
  </si>
  <si>
    <t>- Realizar sensibilización cuatrimestral sobre el manejo y custodia de los documentos conforme a los lineamientos establecidos en el proceso.</t>
  </si>
  <si>
    <t>- Subdirector(a) de Gestión Documental</t>
  </si>
  <si>
    <t>- PA230-027</t>
  </si>
  <si>
    <t>- 549</t>
  </si>
  <si>
    <t>- 1/03/2023</t>
  </si>
  <si>
    <t>- 15/12/2023</t>
  </si>
  <si>
    <t>- PA230-022</t>
  </si>
  <si>
    <t>- Profesional Especializado o Profesional Universitario de la Dirección de Talento Humano autorizado por el(la) Director(a) de Talento Humano.
- Director(a) Técnico(a) de Talento Humano</t>
  </si>
  <si>
    <t>- PA230-032</t>
  </si>
  <si>
    <t>- 559
- 560</t>
  </si>
  <si>
    <t>- 15/02/2023
- 15/02/2023</t>
  </si>
  <si>
    <t>- Realizar trimestralmente la reprogramación del Plan Anual de Caja con el propósito de proyectar los recursos requeridos para el pago de las nóminas de los(as) servidores(as) de la Entidad.</t>
  </si>
  <si>
    <t>- Profesional Especializado o Profesional Universitario de Talento Humano</t>
  </si>
  <si>
    <t>- PA230-033</t>
  </si>
  <si>
    <t>- 561</t>
  </si>
  <si>
    <t>- Definir cronograma 2023 para la realización de la  verificación de la completitud e idoneidad de los productos contenidos en los botiquines de las sedes de la Secretaría General de la Alcaldía Mayor de Bogotá, D.C.</t>
  </si>
  <si>
    <t>- Profesional Universitario de Talento Humano autorizado por el(la) Director(a) Técnico(a) de Talento Humano</t>
  </si>
  <si>
    <t>- PA230-034</t>
  </si>
  <si>
    <t>- 562</t>
  </si>
  <si>
    <t>- 28/02/2023</t>
  </si>
  <si>
    <t>- Realizar un análisis de la ejecución del trámite relacionado con  la gestión de pagos, con el propósito de  encontrar duplicidades con la gestión contable y así poder optimizar su ejecución</t>
  </si>
  <si>
    <t>- Subdirector Financiero</t>
  </si>
  <si>
    <t>- PA230-013</t>
  </si>
  <si>
    <t>- 533</t>
  </si>
  <si>
    <t>- 30/04/2023</t>
  </si>
  <si>
    <t>- Realizar un análisis de la ejecución del trámite relacionado con  la gestión de pagos, con el propósito de  encontrar duplicidades con la gestión de pagos y así poder optimizar su ejecución</t>
  </si>
  <si>
    <t>- 534</t>
  </si>
  <si>
    <t>- PA230-014</t>
  </si>
  <si>
    <t>-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durante el Comité de Conciliación el estudio, evaluación y análisis de las conciliaciones, procesos y laudos arbitrales que fueron de conocimiento de dicho Comité.</t>
  </si>
  <si>
    <t>- Jefe de Oficina Jurídica
- Comité de Conciliación</t>
  </si>
  <si>
    <t>- 528
- 529</t>
  </si>
  <si>
    <t>- PA230-009</t>
  </si>
  <si>
    <t>- 1/03/2023
- 15/02/2023</t>
  </si>
  <si>
    <t>- 28/04/2023
- 31/12/2023</t>
  </si>
  <si>
    <t>- Sensibilizar a los servidores de la Dirección del Sistema Distrital de Servicio a la Ciudadanía sobre los valores de integridad y el Código Disciplinario Único.</t>
  </si>
  <si>
    <t>- Gestores de transparencia e integridad de la Dirección del Sistema Distrital de Servicio a la Ciudadana</t>
  </si>
  <si>
    <t>- PA230-010</t>
  </si>
  <si>
    <t>- 530</t>
  </si>
  <si>
    <t>- Sensibilizar a los servidores de la DDCS sobre los valores de integridad, con relación al servicio a la ciudadanía.</t>
  </si>
  <si>
    <t>- Gestor de integridad de la Dirección Distrital de Calidad del Servicio</t>
  </si>
  <si>
    <t>- PA230-012</t>
  </si>
  <si>
    <t>- 532</t>
  </si>
  <si>
    <t>- 31/10/2023</t>
  </si>
  <si>
    <t>- Profesionales responsables de riesgos de la ACDTIC y Gestor de integridad</t>
  </si>
  <si>
    <t>- PA230-015</t>
  </si>
  <si>
    <t>- 535</t>
  </si>
  <si>
    <t>- 1/04/2023</t>
  </si>
  <si>
    <t>- Director de Reparación Integral</t>
  </si>
  <si>
    <t>- PA230-023</t>
  </si>
  <si>
    <t>- 545</t>
  </si>
  <si>
    <t>- 31/03/2023</t>
  </si>
  <si>
    <t>- Desarrollar dos (2) jornadas de socializaciones y/o talleres con los enlaces contractuales de cada dependencia sobre la estructuración de estudios y documentos previos así como lo referido al análisis del sector y estudios de mercado en el proceso de contratación.</t>
  </si>
  <si>
    <t>- PA230-017</t>
  </si>
  <si>
    <t>- 537</t>
  </si>
  <si>
    <t>-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t>
  </si>
  <si>
    <t>- PA230-018</t>
  </si>
  <si>
    <t>- 30/06/2023</t>
  </si>
  <si>
    <t>- Programar y ejecutar socializaciones de las actividades más relevantes con respecto al correcto manejo de los inventarios según procedimientos internos.</t>
  </si>
  <si>
    <t>- PA230-024</t>
  </si>
  <si>
    <t>- Profesional Especializado</t>
  </si>
  <si>
    <t>- 546</t>
  </si>
  <si>
    <t>- Establecer un documento que permita diseñar y emitir lineamientos en materia de comunicación pública, con sus respectivos controles.</t>
  </si>
  <si>
    <t>- Jefe de la Oficina Consejería de Comunicaciones</t>
  </si>
  <si>
    <t>- PA230-026</t>
  </si>
  <si>
    <t>- 548</t>
  </si>
  <si>
    <t>- Gerente del proyecto</t>
  </si>
  <si>
    <t>- PA230-029</t>
  </si>
  <si>
    <t>- 556</t>
  </si>
  <si>
    <t>- 15/09/2023</t>
  </si>
  <si>
    <t>-Director de Contratación</t>
  </si>
  <si>
    <t>- 538</t>
  </si>
  <si>
    <t>- 544</t>
  </si>
  <si>
    <t>- 525
- 526</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</si>
  <si>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Mapa de riesgo  Gestión del Conocimiento, actualizado.</t>
  </si>
  <si>
    <t>Componente</t>
  </si>
  <si>
    <t>Riesgo</t>
  </si>
  <si>
    <t>Cambio realizado</t>
  </si>
  <si>
    <t>Justificación del cambio</t>
  </si>
  <si>
    <t>PLAN DE ACCIÓN</t>
  </si>
  <si>
    <t>Fecha (control de cambios)</t>
  </si>
  <si>
    <t>Fecha inicio de corte plan de acción</t>
  </si>
  <si>
    <t>Fecha fin de corte plan de acción</t>
  </si>
  <si>
    <t>-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t>
  </si>
  <si>
    <t>- 31/12/2023
- 30/11/2023</t>
  </si>
  <si>
    <t>- 30/07/2023</t>
  </si>
  <si>
    <t>- Actualizar el procedimiento 4233100-PR-382  "Manejo de la Caja Menor", respecto al  fortalecimiento de los puntos de control.</t>
  </si>
  <si>
    <t>- Realizar una sensibilización sobre el procedimiento "Gestión de Incidentes y problemas tecnológicos (4204000-PR-101).</t>
  </si>
  <si>
    <t>-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t>
  </si>
  <si>
    <t>- Sensibilizar cuatrimestralmente al equipo de la Alta Consejería Distrital de TIC sobre los valores de integridad.</t>
  </si>
  <si>
    <t>- Definir e incorporar los controles producto de la documentación del gobierno abierto en el marco del nuevo proceso 'Gobierno abierto y relacionamiento con la ciudadanía'.</t>
  </si>
  <si>
    <t>1.Validar la caracterización inicial de los ciudadanos, verificando de manera automática que todos los campos obligatorios estén diligenciados, además, restringir caracteres especiales que pueden generar inconsistencias en la información.
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3. Verificar si los criterios de otorgar ayuda humanitaria se cumplen, arrojando el resultado de la evaluación con un no procede para el otorgamiento, generando el acta de evaluación con el resultado.
4. Generar la tasación de manera automática, validando la caracterización del sistema familiar, sus necesidades especiales y la cantidad de integrantes.</t>
  </si>
  <si>
    <t>Versión (fecha del mapa de riesgos institucional)</t>
  </si>
  <si>
    <t>- Actualizar el procedimiento Consulta de los Fondos Documentales Custodiados por el Archivo de Bogotá 2215100-PR-082 fortaleciendo las actividades para mitigar el riesgo.
- Actualizar el procedimiento Gestión de las solicitudes internas de documentos históricos 4213200-PR-375 fortaleciendo las actividades para mitigar el riesgo.</t>
  </si>
  <si>
    <t>Gestionar el mantenimiento de bienes muebles e inmuebles
Fase (componente): Sedes adecuadas.</t>
  </si>
  <si>
    <t>Se asocia el riesgo a la fase (actividad) denominada “Actualizar e implementar la política ambiental de la Secretaría General” del proyecto de inversión 7873 “FORTALECIMIENTO DE LA CAPACIDAD INSTITUCIONAL DE LA SECRETARÍA GENERAL”</t>
  </si>
  <si>
    <t>Planear y administrar la gestión documental institucional
Fase (componente): Servicio de gestión documental.</t>
  </si>
  <si>
    <t>Se asocia el riesgo a la fase (componente) denominada “Servicio de gestión documental” del proyecto de inversión 7873 “Fortalecimiento de la capacidad institucional de la Secretaría General”</t>
  </si>
  <si>
    <t>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t>
  </si>
  <si>
    <t>Diseñar y emitir lineamientos en materia de comunicación pública.
Fase (componente): Documentos de lineamientos técnicos.</t>
  </si>
  <si>
    <t>Se asocia el riesgo a la fase (componente) “Documentos de lineamientos técnicos” del proyecto de inversión 7867 Generación de los lineamientos de comunicación del distrito para construir ciudad y ciudadanía.</t>
  </si>
  <si>
    <t>Diseñar y emitir lineamientos en materia de comunicación pública.
Fase(propósito):Lograr que la comunicación pública distrital se dirija hacia el mismo objetivo y visión de ciudad, reconociendo y abordando las necesidades de la ciudadanía y generando confianza para incentivar su participación en la construcción de Ciudad.</t>
  </si>
  <si>
    <t>Diseñar, revisar, ejecutar y divulgar las acciones de comunicación hacia la ciudadanía.  
Fase (actividad): Diseñar y desarrollar los temas estratégicos y coyunturales de la Ciudad y su Gobierno.</t>
  </si>
  <si>
    <t>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t>
  </si>
  <si>
    <t>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t>
  </si>
  <si>
    <t>Fase (propósito): Fortalecer las capacidades institucionales para una Gestión pública efectiva y articulada, orientada a la generación de valor público para los grupos de interés.</t>
  </si>
  <si>
    <t>Fase (componente): Lineamientos técnicos y asistencia técnica.</t>
  </si>
  <si>
    <t>Se retira la asociación con el Objetivo de Desarrollo Sostenible “17. Alianzas para Lograr los Objetivos” y se asocia la fase (componente): Lineamientos técnicos y asistencia técnica.</t>
  </si>
  <si>
    <t>Se retira la asociación con el Objetivo de Desarrollo Sostenible “17. Alianzas para Lograr los Objetivos” y se asocia el riesgo a todas las fases (actividades) del proyecto de inversión 7868 Desarrollo Institucional para una Gestión Pública Eficiente a este riesgo.</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</si>
  <si>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</si>
  <si>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t>
  </si>
  <si>
    <t>6. Conocer los referentes internacionales de gestión pública, a través de estrategias de cooperación y articulación, para lograr que la administración distrital mejore su gestión pública y posicione las buenas prácticas que realiza.</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</si>
  <si>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</si>
  <si>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Se modificó el nombre de la fase a que está asociado el riesgo, según el perfil del proyecto de inversión 7871.</t>
  </si>
  <si>
    <t>Se asocia el riesgo al Objetivo de Desarrollo Sostenible “16. Paz, justicia e instituciones sólidas”.
Establecimiento de controles: Se realiza la actualización del control número 3, en atención al uso del formato Retroalimentación al reporte de monitoreo de riesgos (gestión de procesos y corrupción) 4202000-FT-1157.</t>
  </si>
  <si>
    <t>Identificación del riesgo
Establecimiento de controles</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</si>
  <si>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</si>
  <si>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Se asocia el riesgo a la fase (componente) denominada “Fortalecer la planeación institucional de la Entidad de acuerdo con las necesidades y nuevas realidades, soportada en un esquema de medición, seguimiento y mejora continua” del proyecto de inversión 7873 "Fortalecimiento de la capacidad institucional de la Secretaría General".</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</si>
  <si>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</si>
  <si>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Se asocia el riesgo a la fase (actividad) denominada “Diseñar e implementar una estrategia para el monitoreo del cumplimiento de las metas del Plan Distrital de Desarrollo y las acciones de políticas públicas distritales a cargo de la Entidad” del proyecto de inversión 7873 "Fortalecimiento de la capacidad institucional de la Secretaría General".</t>
  </si>
  <si>
    <t>Definir las orientaciones y realizar acompañamiento en la implementación y sostenibilidad de los sistemas que integran el sistema de gestión de la entidad
Fase (actividad): Actualizar e implementar la política ambiental de la Secretaría General</t>
  </si>
  <si>
    <t>Se asocia el riesgo a la fase (componente) denominada “Sedes adecuadas” del proyecto de inversión 7873 “Fortalecimiento de la capacidad institucional de la Secretaría General”</t>
  </si>
  <si>
    <t>María Camila Reyes</t>
  </si>
  <si>
    <t>María Yenifer Prada</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</si>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</sst>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1">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30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0" xfId="0" applyFont="1" applyFill="1" applyAlignment="1" applyProtection="1">
      <alignment wrapText="1"/>
      <protection hidden="1"/>
    </xf>
    <xf numFmtId="0" fontId="8" fillId="0" borderId="0" xfId="0" applyFont="1" applyFill="1" applyAlignment="1">
      <alignment horizontal="center" vertical="center"/>
    </xf>
    <xf numFmtId="0" fontId="8" fillId="0" borderId="9" xfId="0" applyFont="1" applyFill="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27" xfId="0" applyNumberFormat="1" applyBorder="1" applyAlignment="1" applyProtection="1">
      <alignment horizontal="center" vertical="center" wrapText="1"/>
      <protection hidden="1"/>
    </xf>
    <xf numFmtId="0" fontId="0" fillId="0" borderId="12" xfId="0" applyNumberFormat="1" applyBorder="1" applyAlignment="1" applyProtection="1">
      <alignment horizontal="center" vertical="center" wrapText="1"/>
      <protection hidden="1"/>
    </xf>
    <xf numFmtId="0" fontId="0" fillId="0" borderId="25" xfId="0" applyNumberFormat="1" applyBorder="1" applyAlignment="1" applyProtection="1">
      <alignment horizontal="center" vertical="center" wrapText="1"/>
      <protection hidden="1"/>
    </xf>
    <xf numFmtId="0" fontId="0" fillId="0" borderId="28" xfId="0" applyNumberFormat="1" applyBorder="1" applyAlignment="1" applyProtection="1">
      <alignment horizontal="center" vertical="center" wrapText="1"/>
      <protection hidden="1"/>
    </xf>
    <xf numFmtId="0" fontId="0" fillId="0" borderId="31" xfId="0" applyNumberFormat="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6" xfId="0" applyNumberFormat="1" applyBorder="1" applyAlignment="1" applyProtection="1">
      <alignment horizontal="center" vertical="center" wrapText="1"/>
      <protection hidden="1"/>
    </xf>
    <xf numFmtId="0" fontId="0" fillId="0" borderId="7" xfId="0" applyNumberFormat="1" applyBorder="1" applyAlignment="1" applyProtection="1">
      <alignment horizontal="center" vertical="center" wrapText="1"/>
      <protection hidden="1"/>
    </xf>
    <xf numFmtId="0" fontId="0" fillId="0" borderId="30" xfId="0" applyNumberFormat="1" applyBorder="1" applyAlignment="1" applyProtection="1">
      <alignment horizontal="center" vertical="center" wrapText="1"/>
      <protection hidden="1"/>
    </xf>
    <xf numFmtId="0" fontId="0" fillId="0" borderId="11" xfId="0" applyNumberFormat="1" applyBorder="1" applyAlignment="1" applyProtection="1">
      <alignment horizontal="center" vertical="center" wrapText="1"/>
      <protection hidden="1"/>
    </xf>
    <xf numFmtId="0" fontId="0" fillId="0" borderId="18"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32"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29" xfId="0" applyNumberForma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Border="1" applyAlignment="1" applyProtection="1">
      <alignment vertical="center" wrapText="1"/>
      <protection hidden="1"/>
    </xf>
    <xf numFmtId="0" fontId="11" fillId="0" borderId="13" xfId="1" applyFill="1" applyBorder="1" applyAlignment="1" applyProtection="1">
      <alignment horizontal="center"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13" xfId="0" applyNumberFormat="1" applyBorder="1" applyAlignment="1" applyProtection="1">
      <alignment horizontal="center" wrapText="1"/>
      <protection hidden="1"/>
    </xf>
    <xf numFmtId="0" fontId="0" fillId="0" borderId="35" xfId="0" applyNumberFormat="1" applyBorder="1" applyAlignment="1" applyProtection="1">
      <alignment horizontal="center" wrapText="1"/>
      <protection hidden="1"/>
    </xf>
    <xf numFmtId="0" fontId="0" fillId="0" borderId="14" xfId="0" applyNumberFormat="1" applyBorder="1" applyAlignment="1" applyProtection="1">
      <alignment horizontal="center" wrapText="1"/>
      <protection hidden="1"/>
    </xf>
    <xf numFmtId="0" fontId="0" fillId="0" borderId="33" xfId="0" applyNumberFormat="1" applyBorder="1" applyAlignment="1" applyProtection="1">
      <alignment horizontal="center" wrapText="1"/>
      <protection hidden="1"/>
    </xf>
    <xf numFmtId="0" fontId="10" fillId="0" borderId="4" xfId="0" applyFont="1" applyFill="1" applyBorder="1" applyAlignment="1" applyProtection="1">
      <alignment horizontal="justify" vertical="center" wrapText="1"/>
      <protection hidden="1"/>
    </xf>
    <xf numFmtId="164" fontId="10" fillId="0" borderId="14" xfId="0" applyNumberFormat="1" applyFont="1" applyFill="1" applyBorder="1" applyAlignment="1" applyProtection="1">
      <alignment horizontal="justify" vertical="center" wrapText="1"/>
      <protection hidden="1"/>
    </xf>
    <xf numFmtId="0" fontId="10" fillId="0" borderId="13" xfId="0" applyFont="1" applyFill="1" applyBorder="1" applyAlignment="1" applyProtection="1">
      <alignment horizontal="justify" vertical="center" wrapText="1"/>
      <protection hidden="1"/>
    </xf>
    <xf numFmtId="0" fontId="10" fillId="0" borderId="23" xfId="0" applyFont="1" applyFill="1" applyBorder="1" applyAlignment="1" applyProtection="1">
      <alignment horizontal="justify" vertical="center" wrapText="1"/>
      <protection hidden="1"/>
    </xf>
    <xf numFmtId="164" fontId="10" fillId="0" borderId="4" xfId="0" applyNumberFormat="1" applyFont="1" applyFill="1" applyBorder="1" applyAlignment="1" applyProtection="1">
      <alignment horizontal="justify" vertical="center" wrapText="1"/>
      <protection hidden="1"/>
    </xf>
    <xf numFmtId="0" fontId="10" fillId="0" borderId="22" xfId="0" applyFont="1" applyFill="1" applyBorder="1" applyAlignment="1" applyProtection="1">
      <alignment horizontal="justify" vertical="center" wrapText="1"/>
      <protection hidden="1"/>
    </xf>
    <xf numFmtId="0" fontId="10" fillId="0" borderId="14" xfId="0" applyFont="1" applyFill="1" applyBorder="1" applyAlignment="1" applyProtection="1">
      <alignment horizontal="justify" vertical="center" wrapText="1"/>
      <protection hidden="1"/>
    </xf>
    <xf numFmtId="0" fontId="10" fillId="0" borderId="20" xfId="0" applyFont="1" applyFill="1" applyBorder="1" applyAlignment="1" applyProtection="1">
      <alignment horizontal="justify" vertical="center" wrapText="1"/>
      <protection hidden="1"/>
    </xf>
    <xf numFmtId="0" fontId="10" fillId="0" borderId="15" xfId="0" applyFont="1" applyFill="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36" xfId="0" applyNumberForma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Border="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4"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textRotation="90" wrapText="1"/>
      <protection hidden="1"/>
    </xf>
    <xf numFmtId="9" fontId="10" fillId="0" borderId="4" xfId="0" applyNumberFormat="1" applyFont="1" applyFill="1" applyBorder="1" applyAlignment="1" applyProtection="1">
      <alignment horizontal="center" vertical="center" textRotation="90" wrapText="1"/>
      <protection hidden="1"/>
    </xf>
    <xf numFmtId="0" fontId="10" fillId="0" borderId="4" xfId="0" quotePrefix="1" applyFont="1" applyFill="1" applyBorder="1" applyAlignment="1" applyProtection="1">
      <alignment horizontal="justify" vertical="center" wrapText="1"/>
      <protection hidden="1"/>
    </xf>
    <xf numFmtId="0" fontId="10" fillId="0" borderId="16" xfId="0" applyFont="1" applyFill="1" applyBorder="1" applyAlignment="1" applyProtection="1">
      <alignment horizontal="justify" vertical="center" wrapText="1"/>
      <protection hidden="1"/>
    </xf>
    <xf numFmtId="0" fontId="10" fillId="0" borderId="14" xfId="0" quotePrefix="1" applyFont="1" applyFill="1" applyBorder="1" applyAlignment="1" applyProtection="1">
      <alignment horizontal="justify" vertical="center" wrapText="1"/>
      <protection hidden="1"/>
    </xf>
    <xf numFmtId="166" fontId="10" fillId="0" borderId="4" xfId="0" applyNumberFormat="1" applyFont="1" applyFill="1" applyBorder="1" applyAlignment="1" applyProtection="1">
      <alignment horizontal="center" vertical="center" wrapText="1"/>
      <protection hidden="1"/>
    </xf>
    <xf numFmtId="14" fontId="10" fillId="0" borderId="4" xfId="0" quotePrefix="1" applyNumberFormat="1" applyFont="1" applyFill="1" applyBorder="1" applyAlignment="1" applyProtection="1">
      <alignment horizontal="justify" vertical="center" wrapText="1"/>
      <protection hidden="1"/>
    </xf>
    <xf numFmtId="0" fontId="22" fillId="0" borderId="4" xfId="0" applyFont="1" applyBorder="1" applyAlignment="1" applyProtection="1">
      <alignment horizontal="center" vertical="center" wrapText="1"/>
      <protection hidden="1"/>
    </xf>
    <xf numFmtId="0" fontId="22" fillId="0" borderId="13" xfId="0" applyFont="1" applyBorder="1" applyAlignment="1" applyProtection="1">
      <alignment vertical="center" wrapText="1"/>
      <protection hidden="1"/>
    </xf>
    <xf numFmtId="0" fontId="4" fillId="0" borderId="0" xfId="0" applyFont="1" applyBorder="1" applyAlignment="1" applyProtection="1">
      <alignment horizontal="justify" vertical="center" wrapText="1"/>
      <protection hidden="1"/>
    </xf>
    <xf numFmtId="0" fontId="13" fillId="0" borderId="4"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23" fillId="0" borderId="37"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38" xfId="0"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0" fontId="23" fillId="0" borderId="40"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cellStyle name="Porcentaje" xfId="3" builtinId="5"/>
  </cellStyles>
  <dxfs count="150">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[Mapa_de_Riesgos_Institucional_2023-08-31_SC.xlsx]Procesos_riesgos!TablaDinámica3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Procesos_riesgos!$B$6:$B$23</c:f>
              <c:numCache>
                <c:formatCode>General</c:formatCode>
                <c:ptCount val="17"/>
                <c:pt idx="1">
                  <c:v>1</c:v>
                </c:pt>
                <c:pt idx="3">
                  <c:v>1</c:v>
                </c:pt>
                <c:pt idx="4">
                  <c:v>2</c:v>
                </c:pt>
                <c:pt idx="5">
                  <c:v>2</c:v>
                </c:pt>
                <c:pt idx="6">
                  <c:v>1</c:v>
                </c:pt>
                <c:pt idx="7">
                  <c:v>2</c:v>
                </c:pt>
                <c:pt idx="10">
                  <c:v>2</c:v>
                </c:pt>
                <c:pt idx="11">
                  <c:v>2</c:v>
                </c:pt>
                <c:pt idx="13">
                  <c:v>3</c:v>
                </c:pt>
                <c:pt idx="15">
                  <c:v>3</c:v>
                </c:pt>
                <c:pt idx="16">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Procesos_riesgos!$C$6:$C$23</c:f>
              <c:numCache>
                <c:formatCode>General</c:formatCode>
                <c:ptCount val="17"/>
                <c:pt idx="1">
                  <c:v>2</c:v>
                </c:pt>
                <c:pt idx="2">
                  <c:v>2</c:v>
                </c:pt>
                <c:pt idx="3">
                  <c:v>1</c:v>
                </c:pt>
                <c:pt idx="4">
                  <c:v>3</c:v>
                </c:pt>
                <c:pt idx="5">
                  <c:v>4</c:v>
                </c:pt>
                <c:pt idx="6">
                  <c:v>3</c:v>
                </c:pt>
                <c:pt idx="7">
                  <c:v>7</c:v>
                </c:pt>
                <c:pt idx="8">
                  <c:v>2</c:v>
                </c:pt>
                <c:pt idx="9">
                  <c:v>2</c:v>
                </c:pt>
                <c:pt idx="10">
                  <c:v>5</c:v>
                </c:pt>
                <c:pt idx="11">
                  <c:v>5</c:v>
                </c:pt>
                <c:pt idx="12">
                  <c:v>1</c:v>
                </c:pt>
                <c:pt idx="13">
                  <c:v>6</c:v>
                </c:pt>
                <c:pt idx="14">
                  <c:v>6</c:v>
                </c:pt>
                <c:pt idx="15">
                  <c:v>14</c:v>
                </c:pt>
                <c:pt idx="16">
                  <c:v>2</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Procesos_riesgos!$D$6:$D$23</c:f>
              <c:numCache>
                <c:formatCode>General</c:formatCode>
                <c:ptCount val="17"/>
                <c:pt idx="0">
                  <c:v>3</c:v>
                </c:pt>
              </c:numCache>
            </c:numRef>
          </c:val>
          <c:extLst>
            <c:ext xmlns:c16="http://schemas.microsoft.com/office/drawing/2014/chart" uri="{C3380CC4-5D6E-409C-BE32-E72D297353CC}">
              <c16:uniqueId val="{00000004-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27226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[Mapa_de_Riesgos_Institucional_2023-08-31_SC.xlsx]Procesos_riesgos!TablaDinámica1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3"/>
        <c:spPr>
          <a:solidFill>
            <a:schemeClr val="accent3"/>
          </a:solidFill>
          <a:ln>
            <a:noFill/>
          </a:ln>
          <a:effectLst/>
        </c:spPr>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Procesos_riesgos!$B$32:$B$51</c:f>
              <c:numCache>
                <c:formatCode>General</c:formatCode>
                <c:ptCount val="19"/>
                <c:pt idx="0">
                  <c:v>2</c:v>
                </c:pt>
                <c:pt idx="1">
                  <c:v>3</c:v>
                </c:pt>
                <c:pt idx="2">
                  <c:v>2</c:v>
                </c:pt>
                <c:pt idx="5">
                  <c:v>1</c:v>
                </c:pt>
                <c:pt idx="6">
                  <c:v>1</c:v>
                </c:pt>
                <c:pt idx="9">
                  <c:v>1</c:v>
                </c:pt>
                <c:pt idx="10">
                  <c:v>1</c:v>
                </c:pt>
                <c:pt idx="12">
                  <c:v>1</c:v>
                </c:pt>
                <c:pt idx="13">
                  <c:v>1</c:v>
                </c:pt>
                <c:pt idx="15">
                  <c:v>3</c:v>
                </c:pt>
                <c:pt idx="16">
                  <c:v>2</c:v>
                </c:pt>
                <c:pt idx="17">
                  <c:v>2</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Procesos_riesgos!$C$32:$C$51</c:f>
              <c:numCache>
                <c:formatCode>General</c:formatCode>
                <c:ptCount val="19"/>
                <c:pt idx="0">
                  <c:v>5</c:v>
                </c:pt>
                <c:pt idx="1">
                  <c:v>6</c:v>
                </c:pt>
                <c:pt idx="2">
                  <c:v>3</c:v>
                </c:pt>
                <c:pt idx="3">
                  <c:v>2</c:v>
                </c:pt>
                <c:pt idx="4">
                  <c:v>2</c:v>
                </c:pt>
                <c:pt idx="5">
                  <c:v>2</c:v>
                </c:pt>
                <c:pt idx="6">
                  <c:v>2</c:v>
                </c:pt>
                <c:pt idx="7">
                  <c:v>7</c:v>
                </c:pt>
                <c:pt idx="8">
                  <c:v>6</c:v>
                </c:pt>
                <c:pt idx="9">
                  <c:v>2</c:v>
                </c:pt>
                <c:pt idx="10">
                  <c:v>1</c:v>
                </c:pt>
                <c:pt idx="11">
                  <c:v>3</c:v>
                </c:pt>
                <c:pt idx="12">
                  <c:v>3</c:v>
                </c:pt>
                <c:pt idx="13">
                  <c:v>2</c:v>
                </c:pt>
                <c:pt idx="14">
                  <c:v>2</c:v>
                </c:pt>
                <c:pt idx="15">
                  <c:v>4</c:v>
                </c:pt>
                <c:pt idx="16">
                  <c:v>4</c:v>
                </c:pt>
                <c:pt idx="17">
                  <c:v>9</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Procesos_riesgos!$D$32:$D$51</c:f>
              <c:numCache>
                <c:formatCode>General</c:formatCode>
                <c:ptCount val="19"/>
                <c:pt idx="18">
                  <c:v>3</c:v>
                </c:pt>
              </c:numCache>
            </c:numRef>
          </c:val>
          <c:extLst>
            <c:ext xmlns:c16="http://schemas.microsoft.com/office/drawing/2014/chart" uri="{C3380CC4-5D6E-409C-BE32-E72D297353CC}">
              <c16:uniqueId val="{00000002-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2064777167"/>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0</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Windows" refreshedDate="45176.46867534722" createdVersion="7" refreshedVersion="6" minRefreshableVersion="3" recordCount="88">
  <cacheSource type="worksheet">
    <worksheetSource ref="A11:CA99"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ount="19">
        <s v="Oficina de Control Disciplinario Interno / Oficina Jurídica"/>
        <s v="Oficina Asesora de Planeación"/>
        <s v="Oficina de Control Interno"/>
        <s v="Dirección Distrital de Archivo de Bogotá"/>
        <s v="Subdirección de Imprenta Distrital"/>
        <s v="Dirección Distrital de Desarrollo Institucional"/>
        <s v="Subdirección de Servicios Administrativos"/>
        <s v="Dirección Distrital de Relaciones Internacionales"/>
        <s v="Dirección de Contratación"/>
        <s v="Oficina de Tecnologías de la Información y las Comunicaciones"/>
        <s v="Subdirección de Gestión Documental"/>
        <s v="Dirección de Talento Humano"/>
        <s v="Oficina Consejería de Comunicaciones"/>
        <s v="Subdirección Financiera"/>
        <s v="Oficina Jurídica"/>
        <s v="Subsecretaría de Servicio a la Ciudadanía"/>
        <s v="Oficina Alta Consejería Distrital de Tecnologías de la Información y las Comunicaciones"/>
        <s v="Oficina Alta Consejería de Paz, Víctimas y Reconciliación"/>
        <s v="Subsecretaría Distrital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1.2195060240384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3-09-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7-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3-07-08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3-02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12-03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7-08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07-08T00:00:00"/>
    </cacheField>
    <cacheField name="Aspecto(s) que cambiaron9" numFmtId="0">
      <sharedItems/>
    </cacheField>
    <cacheField name="Descripción de los cambios efectuados9" numFmtId="0">
      <sharedItems longText="1"/>
    </cacheField>
    <cacheField name="Fecha de cambio10" numFmtId="164">
      <sharedItems containsDate="1" containsBlank="1" containsMixedTypes="1" minDate="2021-12-03T00:00:00" maxDate="2023-07-08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09-01T00:00:00"/>
    </cacheField>
    <cacheField name="Aspecto(s) que cambiaron11" numFmtId="0">
      <sharedItems/>
    </cacheField>
    <cacheField name="Descripción de los cambios efectuados11" numFmtId="0">
      <sharedItems longText="1"/>
    </cacheField>
    <cacheField name="Fecha de cambio12" numFmtId="164">
      <sharedItems containsDate="1" containsMixedTypes="1" minDate="2023-04-26T00:00:00" maxDate="2023-09-01T00:00:00"/>
    </cacheField>
    <cacheField name="Aspecto(s) que cambiaron12" numFmtId="0">
      <sharedItems/>
    </cacheField>
    <cacheField name="Descripción de los cambios efectuados12" numFmtId="0">
      <sharedItems longText="1"/>
    </cacheField>
    <cacheField name="Blancos borrar si 54" numFmtId="0">
      <sharedItems containsSemiMixedTypes="0" containsString="0" containsNumber="1" containsInteger="1" minValue="0" maxValue="2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Windows" refreshedDate="45176.468677314813" createdVersion="6" refreshedVersion="6" minRefreshableVersion="3" recordCount="88">
  <cacheSource type="worksheet">
    <worksheetSource ref="A11:BZ99"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1.2195060240384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3-09-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7-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3-07-08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3-02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12-03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7-08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07-08T00:00:00"/>
    </cacheField>
    <cacheField name="Aspecto(s) que cambiaron9" numFmtId="0">
      <sharedItems/>
    </cacheField>
    <cacheField name="Descripción de los cambios efectuados9" numFmtId="0">
      <sharedItems longText="1"/>
    </cacheField>
    <cacheField name="Fecha de cambio10" numFmtId="164">
      <sharedItems containsDate="1" containsBlank="1" containsMixedTypes="1" minDate="2021-12-03T00:00:00" maxDate="2023-07-08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09-01T00:00:00"/>
    </cacheField>
    <cacheField name="Aspecto(s) que cambiaron11" numFmtId="0">
      <sharedItems/>
    </cacheField>
    <cacheField name="Descripción de los cambios efectuados11" numFmtId="0">
      <sharedItems longText="1"/>
    </cacheField>
    <cacheField name="Fecha de cambio12" numFmtId="164">
      <sharedItems containsDate="1" containsMixedTypes="1" minDate="2023-04-26T00:00:00" maxDate="2023-09-01T00:00:00"/>
    </cacheField>
    <cacheField name="Aspecto(s) que cambiaron12" numFmtId="0">
      <sharedItems/>
    </cacheField>
    <cacheField name="Descripción de los cambios efectuados12"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x v="0"/>
    <s v="Ejecución y administración de procesos"/>
    <x v="0"/>
    <s v="- Alta rotación de personal generando retrasos en la curva de aprendizaje, represamiento de trámites y dificultades en la transferencia del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las en la interpretación de los términos previstos para la aplicación de los procedimientos disciplinarios._x000a_- Dificultad en la implementación de la normatividad disciplinaria por modificación de legislación._x000a_- Errores (fallas o deficiencias) en la conformación del expediente disciplinario._x000a__x000a_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9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_x000a_- 10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2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_x000a_- 1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4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5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Preventivo_x000a_- Preventivo_x000a_- Detectivo_x000a_- Detectivo_x000a_- Preventivo_x000a_- Preventivo_x000a_- Detectivo_x000a_- Preventivo_x000a_- Detectivo_x000a_- Detectivo_x000a_- Detectivo_x000a__x000a__x000a__x000a__x000a_"/>
    <s v="25%_x000a_25%_x000a_25%_x000a_25%_x000a_25%_x000a_25%_x000a_15%_x000a_15%_x000a_25%_x000a_25%_x000a_15%_x000a_25%_x000a_1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40%_x000a_40%_x000a_30%_x000a_30%_x000a_40%_x000a_40%_x000a_30%_x000a_40%_x000a_30%_x000a_30%_x000a_30%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1137851402240009E-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mapa de riesgos Control Disciplinario"/>
    <s v="- Oficina de Control Disciplinario Interno y Oficina Jurídica_x000a_- Profesionales, Jefe de la Oficina de Control Disciplinario Interno, Jefe de la Oficina Jurídica y/o Asesor del Despacho de la Secretaría General_x000a_- Profesionales, Jefe de la Oficina de Control Disciplinario Interno, Jefe de la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y Oficina Jurídica"/>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con el análisis y plan de acción a seguir para subsanar el correspondiente error._x000a_- Auto o decisión subsanando el error y/o falla procedimental._x000a_- Memorando comunicando a la Oficin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s v=""/>
    <s v="_x000a__x000a__x000a__x000a_"/>
    <s v=""/>
    <s v=""/>
    <s v="_x000a__x000a__x000a__x000a_"/>
    <s v=""/>
    <s v=""/>
    <s v="_x000a__x000a__x000a__x000a_"/>
    <s v=""/>
    <n v="6"/>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Disciplinario Único y el Código General Disciplinari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mapa de riesgos Control Disciplinario"/>
    <s v="- Oficina de Control Disciplinario Interno y Oficina Jurídica_x000a_- Jefe de la Oficina de Control Disciplinario Interno_x000a_- Jefe de la Oficina de Control Disciplinario Interno_x000a__x000a__x000a__x000a__x000a__x000a__x000a_- Oficina de Control Disciplinario Interno y Oficina Jurídica"/>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s v=""/>
    <s v="_x000a__x000a__x000a__x000a_"/>
    <s v=""/>
    <s v=""/>
    <s v="_x000a__x000a__x000a__x000a_"/>
    <s v=""/>
    <s v=""/>
    <s v="_x000a__x000a__x000a__x000a_"/>
    <s v=""/>
    <n v="6"/>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x v="1"/>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Presentarse una situación de conflicto de interés y no manifestarlo._x000a_- Presentarse una situación de conflicto de interés y no manifestarlo. Dificultad en la implementación de la normatividad disciplinaria por modificación de legislación.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7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Detectivo_x000a_- Detectivo_x000a_- Preventivo_x000a_- Detectivo_x000a_- Preventivo_x000a_- Detectivo_x000a_- Preventivo_x000a_- Detectivo_x000a__x000a__x000a__x000a__x000a__x000a__x000a__x000a__x000a__x000a_"/>
    <s v="25%_x000a_25%_x000a_15%_x000a_15%_x000a_25%_x000a_15%_x000a_25%_x000a_1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30%_x000a_30%_x000a_40%_x000a_30%_x000a_40%_x000a_30%_x000a_40%_x000a_30%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6138246399999999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mapa de riesgos Control Disciplinario"/>
    <s v="- Oficina de Control Disciplinario Interno y Oficina Jurídica_x000a_- Jefe Oficina de Control Disciplinario Interno_x000a_- Jefe de la Oficina de Control Disciplinario Interno, Jefe de la Oficina Jurídica y/o Despacho de la Secretaría General_x000a__x000a__x000a__x000a__x000a__x000a__x000a_- Oficina de Control Disciplinario Interno y Oficina Jurídica"/>
    <s v="-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s v=""/>
    <s v="_x000a__x000a__x000a__x000a_"/>
    <s v=""/>
    <n v="2"/>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d v="2023-08-31T00:00:00"/>
    <s v="Identificación del riesgo"/>
    <s v="Se asocia el riesgo a la fase (actividad) denominada “Diseñar e implementar una estrategia para el monitoreo del cumplimiento de las metas del Plan Distrital de Desarrollo y las acciones de políticas públicas distritales a cargo de la Entidad” del proyecto de inversión 7873 &quot;Fortalecimiento de la capacidad institucional de la Secretaría General&quot;."/>
    <n v="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_x000a_- 13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14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15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16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Detectivo_x000a_- Detectivo_x000a_- Detectivo_x000a_- Detectivo_x000a_- Detectivo_x000a_- Preventivo_x000a_- Preventivo_x000a_- Preventivo_x000a_- Preventivo_x000a_- Preventivo_x000a_- Preventivo_x000a_- Preventivo_x000a_- Preventivo_x000a__x000a__x000a__x000a_"/>
    <s v="25%_x000a_25%_x000a_25%_x000a_15%_x000a_15%_x000a_15%_x000a_15%_x000a_15%_x000a_25%_x000a_25%_x000a_25%_x000a_25%_x000a_25%_x000a_25%_x000a_25%_x000a_2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30%_x000a_30%_x000a_30%_x000a_30%_x000a_30%_x000a_40%_x000a_40%_x000a_40%_x000a_40%_x000a_40%_x000a_40%_x000a_40%_x000a_40%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195060240384E-4"/>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d v="2023-08-31T00:00:00"/>
    <s v="Identificación del riesgo"/>
    <s v="Se asocia el riesgo a la fase (componente) denominada “Fortalecer la planeación institucional de la Entidad de acuerdo con las necesidades y nuevas realidades, soportada en un esquema de medición, seguimiento y mejora continua” del proyecto de inversión 7873 &quot;Fortalecimiento de la capacidad institucional de la Secretaría General&quot;."/>
    <n v="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x v="2"/>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25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x v="2"/>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n v="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3"/>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3"/>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3"/>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12/2023_x000a__x000a_- 30/11/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x v="3"/>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x v="3"/>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12/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4"/>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4"/>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x v="5"/>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5"/>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n v="6"/>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1"/>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d v="2023-08-31T00:00:00"/>
    <s v="Identificación del riesgo_x000a_Establecimiento de controles"/>
    <s v="Se asocia el riesgo al Objetivo de Desarrollo Sostenible “16. Paz, justicia e instituciones sólidas”._x000a__x000a_Establecimiento de controles: Se realiza la actualización del control número 3, en atención al uso del formato Retroalimentación al reporte de monitoreo de riesgos (gestión de procesos y corrupción) 4202000-FT-1157."/>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_x000a_Fase (actividad): Actualizar e implementar la política ambiental de la Secretaría General"/>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x v="6"/>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d v="2023-08-08T00:00:00"/>
    <s v="Identificación del riesgo"/>
    <s v="Se asocia el riesgo a la fase (actividad) denominada “Actualizar e implementar la política ambiental de la Secretaría General” de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x v="7"/>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s v=""/>
    <s v="_x000a__x000a__x000a__x000a_"/>
    <s v=""/>
    <s v=""/>
    <s v="_x000a__x000a__x000a__x000a_"/>
    <s v=""/>
    <n v="4"/>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x v="7"/>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m/>
    <s v="_x000a__x000a__x000a__x000a_"/>
    <s v=""/>
    <s v=""/>
    <s v="_x000a__x000a__x000a__x000a_"/>
    <s v=""/>
    <s v=""/>
    <s v="_x000a__x000a__x000a__x000a_"/>
    <s v=""/>
    <n v="6"/>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8"/>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n v="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x v="8"/>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n v="8"/>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x v="6"/>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n v="2"/>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9"/>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7/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n v="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_x000a_Fase (componente): Sedes adecuada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6"/>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 7873 Fortalecimiento de la capacidad institucional de la Secretaría General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d v="2023-08-31T00:00:00"/>
    <s v="Identificación del riesgo"/>
    <s v="Se asocia el riesgo a la fase (componente) denominada “Sedes adecuadas” del proyecto de inversión 7873 “Fortalecimiento de la capacidad institucional de la Secretaría General”"/>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x v="6"/>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6"/>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l  fortalecimiento de los puntos de control."/>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x v="9"/>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x v="9"/>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x v="10"/>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_x000a_Fase (componente): Servicio de gestión document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x v="10"/>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d v="2023-08-09T00:00:00"/>
    <s v="Identificación del riesgo"/>
    <s v="Se asocia el riesgo a la fase (componente) denominada “Servicio de gestión documental” del proyecto de inversión 7873 “Fortalecimiento de la capacidad institucional de la Secretaría General”"/>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0"/>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n v="18"/>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1"/>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
    <s v="- Preventivo_x000a_- Preventivo_x000a_- Preventivo_x000a_- Detectivo_x000a_- Detectivo_x000a_- Detectivo_x000a_- Detectivo_x000a__x000a__x000a__x000a__x000a__x000a__x000a__x000a__x000a__x000a__x000a__x000a_"/>
    <s v="25%_x000a_25%_x000a_25%_x000a_15%_x000a_15%_x000a_15%_x000a_15%_x000a__x000a__x000a__x000a__x000a__x000a__x000a__x000a__x000a__x000a__x000a__x000a_"/>
    <s v="- Manual_x000a_- Manual_x000a_- Manual_x000a_- Manual_x000a_- Manual_x000a_- Manual_x000a_- Manual_x000a__x000a__x000a__x000a__x000a__x000a__x000a__x000a__x000a__x000a__x000a__x000a_"/>
    <s v="15%_x000a_15%_x000a_15%_x000a_15%_x000a_15%_x000a_15%_x000a_15%_x000a__x000a__x000a__x000a__x000a__x000a__x000a__x000a__x000a__x000a__x000a__x000a_"/>
    <s v="40%_x000a_40%_x000a_40%_x000a_30%_x000a_30%_x000a_30%_x000a_30%_x000a__x000a__x000a__x000a__x000a__x000a__x000a__x000a__x000a__x000a__x000a__x000a_"/>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s v=""/>
    <s v="_x000a__x000a__x000a__x000a_"/>
    <s v=""/>
    <s v=""/>
    <s v="_x000a__x000a__x000a__x000a_"/>
    <s v=""/>
    <s v=""/>
    <s v="_x000a__x000a__x000a__x000a_"/>
    <s v=""/>
    <s v=""/>
    <s v="_x000a__x000a__x000a__x000a_"/>
    <s v=""/>
    <n v="8"/>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1"/>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s v=""/>
    <s v="_x000a__x000a__x000a__x000a_"/>
    <s v=""/>
    <s v=""/>
    <s v="_x000a__x000a__x000a__x000a_"/>
    <s v=""/>
    <n v="4"/>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1"/>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n v="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1"/>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midad de la misma. Tipo: Preventivo Implementación: Manual._x000a_- 2 El procedimiento 2211300-PR-166 Gestión de la Salud indica que el Profesional Universitario de Talento Humano, autorizado(a) por el/la Directora/a Técnico/a de Talento Humano, cuatrimestralmente verifica el cumplimiento de las recomendaciones y restricciones medicas generadas por parte del médico tratante a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 Tipo: Preventivo Implementación: Manual_x000a_- 3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 Tipo: Preventivo Implementación: Manual_x000a_- 4 El procedimiento 4232000-PR-372 Gestión de Peligros, Riesgos y Amenazas indica que el Profesional Universitario de Talento Humano con apoyo de la Aseguradora de Riesgos Laborales – ARL, autorizado(a) por el(la) Director(a) Técnico(a) de Talento Humano,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 Gestión de Peligros, Riesgos y Amenazas indica que el Profesional Universitario de Talento Humano, autorizado(a) por el/la Directora/a Técnico/a de Talento Humano,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Tipo: Detectivo Implementación: Manual"/>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n v="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1"/>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1"/>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1"/>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x v="12"/>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x v="12"/>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iseñar y desarrollar los temas estratégicos y coyunturales de la Ciudad y su Gobierno."/>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x v="12"/>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d v="2023-07-07T00:00:00"/>
    <s v="Identificación del riesgo"/>
    <s v="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x v="12"/>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propósito):Lograr que la comunicación pública distrital se dirija hacia el mismo objetivo y visión de ciudad, reconociendo y abordando las necesidades de la ciudadanía y generando confianza para incentivar su participación en la construcción de Ciudad."/>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12"/>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Documentos de lineamientos técnicos."/>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12"/>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componente) “Documentos de lineamientos técnicos”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x v="13"/>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n v="8"/>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13"/>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n v="1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13"/>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n v="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x v="13"/>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n v="2"/>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13"/>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n v="6"/>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13"/>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n v="2"/>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x v="14"/>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n v="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15"/>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n v="1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x v="15"/>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15"/>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x v="15"/>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15"/>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n v="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x v="15"/>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15"/>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n v="1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x v="16"/>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x v="16"/>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la ausencia de un modelo que agrupe los avances y estrategias de los diferentes sectores y entidades del Distrito, debido a desarticulación institucional para desarrollar el modelo de Gobierno Abierto"/>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enor (2)"/>
    <s v="Menor (2)"/>
    <s v="Menor (2)"/>
    <s v="Menor (2)"/>
    <s v="Menor (2)"/>
    <s v="Menor (2)"/>
    <s v="Menor (2)"/>
    <n v="0.4"/>
    <s v="Bajo"/>
    <s v="Una vez analizado el riesgo antes de controles la probabilidad se calificó por exposición generando como resultado 1. Muy baja. La calificación del impacto quedó en  2. Menor. En consecuencia, el riesgo quedó ubicado en zona resultante bajo (1,2). "/>
    <s v="- 1 El acta de reunión de coordinación indica que servidor asignad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indica que servidor asignad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Gerente del Proyecto   ,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Gerente del Proyecto   ,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Gerente del Proyecto   , autorizado(a) por Resolución 200 de 16 de junio de  2020, mensualmente reportará el seguimiento al proyecto de inversión haciendo uso de fuentes de información, tales como, la programación y seguimiento de metas indicadores del plan de desarrollo vigente.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8000000000000004E-2"/>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vigente.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Acta con los compromisos adquiridos. En caso contrario, se reportan como ejecutadas las actividade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falta de coordinación entre las entidades que lideran el modelo, debido a decisiones inadecuadas para la implementación del modelo de Gobierno Abierto de Bogotá"/>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o (1,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el Gerente del Proyecto,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el Gerente del Proyecto,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el Gerente del Proyecto,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25312499999999999"/>
    <s v="Bajo"/>
    <s v="Una vez analizado el riesgo después de controles la probabilidad se calificó por probabilidad generando como resultado 1. Muy baja La calificación del impacto quedó en 2. Menor. En consecuencia, el riesgo quedó ubicado en zona resultante Baja (1,2)."/>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Acta de compromisos adquirido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a (1,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obierno abierto y relacionamiento con la Ciudadanía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ceso de Gobierno abierto y relacionamiento con la Ciudadanía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ceso de Gobierno abierto y relacionamiento con la Ciudadanía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ceso de Gobierno abierto y relacionamiento con la Ciudadanía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Leve (1)"/>
    <n v="0.18984374999999998"/>
    <s v="Bajo"/>
    <s v="Una vez analizado el riesgo después de controles, la probabilidad se calificó com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_x000a_-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Llevar a las sesiones de la coordinación de gobierno abierto las alertas del incumplimiento de plazos para la difusión e implementación de los documentos de lineamientos técnicos elaborados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 Gerente del Proyecto   _x000a__x000a__x000a__x000a__x000a_- Subsecretario(a) de Servicio a la Ciudadanía y Alto(a) Consejero(a) Distrital de Tecnologías de la Información y las Comunicaciones"/>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compromisos adquiridos_x000a_- Correo electrónico solicitando ajustes o precisiones a la información remitida o Memorando de retroalimentación._x000a_- Solicitud de reporte de seguimiento al Plan de Acción General de Gobierno Abierto_x000a_- Alertas del incumplimiento de plazos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198"/>
    <s v="EYADP-G120"/>
    <s v="Posibilidad de afectación económica (o presupuestal) por sanción de un ente de control, debido a fallas o deficiencias en el otorgamiento de la Atención o Ayuda Humanitaria Inmediata"/>
    <x v="0"/>
    <s v="Ejecución y administración de procesos"/>
    <x v="17"/>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d v="2023-07-07T00:00:00"/>
    <s v="Identificación del riesgo"/>
    <s v="Se modificó el nombre de la fase a que está asociado el riesgo, según el perfil del proyecto de inversión 7871."/>
    <s v=""/>
    <s v="_x000a__x000a__x000a__x000a_"/>
    <s v=""/>
    <n v="2"/>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x v="17"/>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 2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s v=""/>
    <s v="_x000a__x000a__x000a__x000a_"/>
    <s v=""/>
    <s v=""/>
    <s v="_x000a__x000a__x000a__x000a_"/>
    <s v=""/>
    <s v=""/>
    <s v="_x000a__x000a__x000a__x000a_"/>
    <s v=""/>
    <s v=""/>
    <s v="_x000a__x000a__x000a__x000a_"/>
    <s v=""/>
    <n v="8"/>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17"/>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n v="6"/>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0"/>
    <s v="O-P005"/>
    <s v="Posibilidad de afectación reputacional por pérdida de la credibilidad ante las entidades y organismos distritales, debido a  fallas al estructurar, articular y orientar la implementación de estrategias"/>
    <x v="2"/>
    <s v="Operacionales"/>
    <x v="18"/>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n v="201"/>
    <s v="O-P006"/>
    <s v="Posibilidad de afectación reputacional por perdida de  confianza de las entidades distritales, debido a que los productos y servicios  del proyecto  generen impactos  adversos en la gestión  para  las entidades "/>
    <x v="2"/>
    <s v="Operacionales"/>
    <x v="18"/>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componente): Lineamientos técnicos y asistencia técnic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n v="202"/>
    <s v="O-P007"/>
    <s v="Posibilidad de afectación reputacional por incumplimiento en la ejecución de las actividades del proyecto , debido a una deficiente gestión en la planeación y seguimiento de las metas del proyecto"/>
    <x v="2"/>
    <s v="Operacionales"/>
    <x v="18"/>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el riesgo a todas las fases (actividades) del proyecto de inversión 7868 Desarrollo Institucional para una Gestión Pública Eficiente a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pivotCacheRecords>
</file>

<file path=xl/pivotCache/pivotCacheRecords2.xml><?xml version="1.0" encoding="utf-8"?>
<pivotCacheRecords xmlns="http://schemas.openxmlformats.org/spreadsheetml/2006/main" xmlns:r="http://schemas.openxmlformats.org/officeDocument/2006/relationships"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x v="0"/>
    <s v="Ejecución y administración de procesos"/>
    <s v="Oficina de Control Disciplinario Interno / Oficina Jurídica"/>
    <s v="- Alta rotación de personal generando retrasos en la curva de aprendizaje, represamiento de trámites y dificultades en la transferencia del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las en la interpretación de los términos previstos para la aplicación de los procedimientos disciplinarios._x000a_- Dificultad en la implementación de la normatividad disciplinaria por modificación de legislación._x000a_- Errores (fallas o deficiencias) en la conformación del expediente disciplinario._x000a__x000a_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9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_x000a_- 10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2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_x000a_- 1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4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5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Preventivo_x000a_- Preventivo_x000a_- Detectivo_x000a_- Detectivo_x000a_- Preventivo_x000a_- Preventivo_x000a_- Detectivo_x000a_- Preventivo_x000a_- Detectivo_x000a_- Detectivo_x000a_- Detectivo_x000a__x000a__x000a__x000a__x000a_"/>
    <s v="25%_x000a_25%_x000a_25%_x000a_25%_x000a_25%_x000a_25%_x000a_15%_x000a_15%_x000a_25%_x000a_25%_x000a_15%_x000a_25%_x000a_1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40%_x000a_40%_x000a_30%_x000a_30%_x000a_40%_x000a_40%_x000a_30%_x000a_40%_x000a_30%_x000a_30%_x000a_30%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1137851402240009E-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mapa de riesgos Control Disciplinario"/>
    <s v="- Oficina de Control Disciplinario Interno y Oficina Jurídica_x000a_- Profesionales, Jefe de la Oficina de Control Disciplinario Interno, Jefe de la Oficina Jurídica y/o Asesor del Despacho de la Secretaría General_x000a_- Profesionales, Jefe de la Oficina de Control Disciplinario Interno, Jefe de la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y Oficina Jurídica"/>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con el análisis y plan de acción a seguir para subsanar el correspondiente error._x000a_- Auto o decisión subsanando el error y/o falla procedimental._x000a_- Memorando comunicando a la Oficin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s v=""/>
    <s v="_x000a__x000a__x000a__x000a_"/>
    <s v=""/>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x v="0"/>
    <s v="Ejecución y administración de procesos"/>
    <s v="Oficina de Control Disciplinario Interno / Oficina Jurídica"/>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Disciplinario Único y el Código General Disciplinari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mapa de riesgos Control Disciplinario"/>
    <s v="- Oficina de Control Disciplinario Interno y Oficina Jurídica_x000a_- Jefe de la Oficina de Control Disciplinario Interno_x000a_- Jefe de la Oficina de Control Disciplinario Interno_x000a__x000a__x000a__x000a__x000a__x000a__x000a_- Oficina de Control Disciplinario Interno y Oficina Jurídica"/>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s v=""/>
    <s v="_x000a__x000a__x000a__x000a_"/>
    <s v=""/>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x v="1"/>
    <s v="Ejecución y administración de procesos"/>
    <s v="Oficina de Control Disciplinario Interno / Oficina Jurídica"/>
    <s v="- Alta rotación de personal generando retrasos en la curva de aprendizaje y represamiento de trámites._x000a_- Dificultades en la transferencia de conocimiento entre los servidores que se vinculan y retiran de la entidad._x000a_- Presentarse una situación de conflicto de interés y no manifestarlo._x000a_- Presentarse una situación de conflicto de interés y no manifestarlo. Dificultad en la implementación de la normatividad disciplinaria por modificación de legislación.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7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Detectivo_x000a_- Detectivo_x000a_- Preventivo_x000a_- Detectivo_x000a_- Preventivo_x000a_- Detectivo_x000a_- Preventivo_x000a_- Detectivo_x000a__x000a__x000a__x000a__x000a__x000a__x000a__x000a__x000a__x000a_"/>
    <s v="25%_x000a_25%_x000a_15%_x000a_15%_x000a_25%_x000a_15%_x000a_25%_x000a_1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30%_x000a_30%_x000a_40%_x000a_30%_x000a_40%_x000a_30%_x000a_40%_x000a_30%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6138246399999999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mapa de riesgos Control Disciplinario"/>
    <s v="- Oficina de Control Disciplinario Interno y Oficina Jurídica_x000a_- Jefe Oficina de Control Disciplinario Interno_x000a_- Jefe de la Oficina de Control Disciplinario Interno, Jefe de la Oficina Jurídica y/o Despacho de la Secretaría General_x000a__x000a__x000a__x000a__x000a__x000a__x000a_- Oficina de Control Disciplinario Interno y Oficina Jurídica"/>
    <s v="-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s v=""/>
    <s v="_x000a__x000a__x000a__x000a_"/>
    <s v=""/>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d v="2023-08-31T00:00:00"/>
    <s v="Identificación del riesgo"/>
    <s v="Se asocia el riesgo a la fase (actividad) denominada “Diseñar e implementar una estrategia para el monitoreo del cumplimiento de las metas del Plan Distrital de Desarrollo y las acciones de políticas públicas distritales a cargo de la Entidad” del proyecto de inversión 7873 &quot;Fortalecimiento de la capacidad institucional de la Secretaría General&quot;."/>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_x000a_- 13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14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15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16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Detectivo_x000a_- Detectivo_x000a_- Detectivo_x000a_- Detectivo_x000a_- Detectivo_x000a_- Preventivo_x000a_- Preventivo_x000a_- Preventivo_x000a_- Preventivo_x000a_- Preventivo_x000a_- Preventivo_x000a_- Preventivo_x000a_- Preventivo_x000a__x000a__x000a__x000a_"/>
    <s v="25%_x000a_25%_x000a_25%_x000a_15%_x000a_15%_x000a_15%_x000a_15%_x000a_15%_x000a_25%_x000a_25%_x000a_25%_x000a_25%_x000a_25%_x000a_25%_x000a_25%_x000a_2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30%_x000a_30%_x000a_30%_x000a_30%_x000a_30%_x000a_40%_x000a_40%_x000a_40%_x000a_40%_x000a_40%_x000a_40%_x000a_40%_x000a_40%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195060240384E-4"/>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d v="2023-08-31T00:00:00"/>
    <s v="Identificación del riesgo"/>
    <s v="Se asocia el riesgo a la fase (componente) denominada “Fortalecer la planeación institucional de la Entidad de acuerdo con las necesidades y nuevas realidades, soportada en un esquema de medición, seguimiento y mejora continua” del proyecto de inversión 7873 &quot;Fortalecimiento de la capacidad institucional de la Secretaría General&quot;."/>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s v="Oficina de Control Inter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25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s v="Oficina de Control Inter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de Archivo de Bogotá"/>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de Archivo de Bogotá"/>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12/2023_x000a__x000a_- 30/11/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Dirección Distrital de Archivo de Bogotá"/>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Dirección Distrital de Archivo de Bogotá"/>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12/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s v="Oficina Asesora de Planeación"/>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d v="2023-08-31T00:00:00"/>
    <s v="Identificación del riesgo_x000a_Establecimiento de controles"/>
    <s v="Se asocia el riesgo al Objetivo de Desarrollo Sostenible “16. Paz, justicia e instituciones sólidas”._x000a__x000a_Establecimiento de controles: Se realiza la actualización del control número 3, en atención al uso del formato Retroalimentación al reporte de monitoreo de riesgos (gestión de procesos y corrupción) 4202000-FT-1157."/>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_x000a_Fase (actividad): Actualizar e implementar la política ambiental de la Secretaría General"/>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s v="Subdirección de Servicios Administrativos"/>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d v="2023-08-08T00:00:00"/>
    <s v="Identificación del riesgo"/>
    <s v="Se asocia el riesgo a la fase (actividad) denominada “Actualizar e implementar la política ambiental de la Secretaría General” de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Dirección Distrital de Relaciones Internacionales"/>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Dirección Distrital de Relaciones Internacionales"/>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m/>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7/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_x000a_Fase (componente): Sedes adecuada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 7873 Fortalecimiento de la capacidad institucional de la Secretaría General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d v="2023-08-31T00:00:00"/>
    <s v="Identificación del riesgo"/>
    <s v="Se asocia el riesgo a la fase (componente) denominada “Sedes adecuadas” del proyecto de inversión 7873 “Fortalecimiento de la capacidad institucional de la Secretaría General”"/>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l  fortalecimiento de los puntos de control."/>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s v="Oficina de Tecnologías de la Información y las Comunicaciones"/>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s v="Oficina de Tecnologías de la Información y las Comunicaciones"/>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Subdirección de Gestión Documental"/>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_x000a_Fase (componente): Servicio de gestión document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s v="Subdirección de Gestión Documental"/>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d v="2023-08-09T00:00:00"/>
    <s v="Identificación del riesgo"/>
    <s v="Se asocia el riesgo a la fase (componente) denominada “Servicio de gestión documental” del proyecto de inversión 7873 “Fortalecimiento de la capacidad institucional de la Secretaría General”"/>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Dirección de Talento Humano"/>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
    <s v="- Preventivo_x000a_- Preventivo_x000a_- Preventivo_x000a_- Detectivo_x000a_- Detectivo_x000a_- Detectivo_x000a_- Detectivo_x000a__x000a__x000a__x000a__x000a__x000a__x000a__x000a__x000a__x000a__x000a__x000a_"/>
    <s v="25%_x000a_25%_x000a_25%_x000a_15%_x000a_15%_x000a_15%_x000a_15%_x000a__x000a__x000a__x000a__x000a__x000a__x000a__x000a__x000a__x000a__x000a__x000a_"/>
    <s v="- Manual_x000a_- Manual_x000a_- Manual_x000a_- Manual_x000a_- Manual_x000a_- Manual_x000a_- Manual_x000a__x000a__x000a__x000a__x000a__x000a__x000a__x000a__x000a__x000a__x000a__x000a_"/>
    <s v="15%_x000a_15%_x000a_15%_x000a_15%_x000a_15%_x000a_15%_x000a_15%_x000a__x000a__x000a__x000a__x000a__x000a__x000a__x000a__x000a__x000a__x000a__x000a_"/>
    <s v="40%_x000a_40%_x000a_40%_x000a_30%_x000a_30%_x000a_30%_x000a_30%_x000a__x000a__x000a__x000a__x000a__x000a__x000a__x000a__x000a__x000a__x000a__x000a_"/>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midad de la misma. Tipo: Preventivo Implementación: Manual._x000a_- 2 El procedimiento 2211300-PR-166 Gestión de la Salud indica que el Profesional Universitario de Talento Humano, autorizado(a) por el/la Directora/a Técnico/a de Talento Humano, cuatrimestralmente verifica el cumplimiento de las recomendaciones y restricciones medicas generadas por parte del médico tratante a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 Tipo: Preventivo Implementación: Manual_x000a_- 3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 Tipo: Preventivo Implementación: Manual_x000a_- 4 El procedimiento 4232000-PR-372 Gestión de Peligros, Riesgos y Amenazas indica que el Profesional Universitario de Talento Humano con apoyo de la Aseguradora de Riesgos Laborales – ARL, autorizado(a) por el(la) Director(a) Técnico(a) de Talento Humano,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 Gestión de Peligros, Riesgos y Amenazas indica que el Profesional Universitario de Talento Humano, autorizado(a) por el/la Directora/a Técnico/a de Talento Humano,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Tipo: Detectivo Implementación: Manual"/>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Oficina Consejería de Comunicaciones"/>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Oficina Consejería de Comunicaciones"/>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iseñar y desarrollar los temas estratégicos y coyunturales de la Ciudad y su Gobierno."/>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Oficina Consejería de Comunicaciones"/>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d v="2023-07-07T00:00:00"/>
    <s v="Identificación del riesgo"/>
    <s v="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Oficina Consejería de Comunicaciones"/>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propósito):Lograr que la comunicación pública distrital se dirija hacia el mismo objetivo y visión de ciudad, reconociendo y abordando las necesidades de la ciudadanía y generando confianza para incentivar su participación en la construcción de Ciudad."/>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Oficina Consejería de Comunicaciones"/>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Documentos de lineamientos técnicos."/>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Oficina Consejería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componente) “Documentos de lineamientos técnicos”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Subdirección Financiera"/>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s v="Subdirección Financiera"/>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s v="Oficina Jurídica"/>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s v="Subsecretaría de Servicio a la Ciudadanía"/>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s v="Subsecretaría de Servicio a la Ciudadanía"/>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ubsecretaría de Servicio a la Ciudadanía"/>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s v="Subsecretaría de Servicio a la Ciudadanía"/>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Subsecretaría de Servicio a la Ciudadanía"/>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ubsecretaría de Servicio a la Ciudadanía"/>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Subsecretaría de Servicio a la Ciudadanía"/>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s v="Oficina Alta Consejería Distrital de Tecnologías de la Información y las Comunicaciones"/>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s v="Oficina Alta Consejería Distrital de Tecnologías de la Información y las Comunicaciones"/>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Oficina Alta Consejería Distrital de Tecnologías de la Información y las Comunicaciones"/>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la ausencia de un modelo que agrupe los avances y estrategias de los diferentes sectores y entidades del Distrito, debido a desarticulación institucional para desarrollar el modelo de Gobierno Abier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enor (2)"/>
    <s v="Menor (2)"/>
    <s v="Menor (2)"/>
    <s v="Menor (2)"/>
    <s v="Menor (2)"/>
    <s v="Menor (2)"/>
    <s v="Menor (2)"/>
    <n v="0.4"/>
    <s v="Bajo"/>
    <s v="Una vez analizado el riesgo antes de controles la probabilidad se calificó por exposición generando como resultado 1. Muy baja. La calificación del impacto quedó en  2. Menor. En consecuencia, el riesgo quedó ubicado en zona resultante bajo (1,2). "/>
    <s v="- 1 El acta de reunión de coordinación indica que servidor asignad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indica que servidor asignad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Gerente del Proyecto   ,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Gerente del Proyecto   ,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Gerente del Proyecto   , autorizado(a) por Resolución 200 de 16 de junio de  2020, mensualmente reportará el seguimiento al proyecto de inversión haciendo uso de fuentes de información, tales como, la programación y seguimiento de metas indicadores del plan de desarrollo vigente.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8000000000000004E-2"/>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vigente.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Acta con los compromisos adquiridos. En caso contrario, se reportan como ejecutadas las actividade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falta de coordinación entre las entidades que lideran el modelo, debido a decisiones inadecuadas para la implementación del modelo de Gobierno Abierto de Bogotá"/>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o (1,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el Gerente del Proyecto,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el Gerente del Proyecto,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el Gerente del Proyecto,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25312499999999999"/>
    <s v="Bajo"/>
    <s v="Una vez analizado el riesgo después de controles la probabilidad se calificó por probabilidad generando como resultado 1. Muy baja La calificación del impacto quedó en 2. Menor. En consecuencia, el riesgo quedó ubicado en zona resultante Baja (1,2)."/>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Acta de compromisos adquirido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a (1,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obierno abierto y relacionamiento con la Ciudadanía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ceso de Gobierno abierto y relacionamiento con la Ciudadanía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ceso de Gobierno abierto y relacionamiento con la Ciudadanía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ceso de Gobierno abierto y relacionamiento con la Ciudadanía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Leve (1)"/>
    <n v="0.18984374999999998"/>
    <s v="Bajo"/>
    <s v="Una vez analizado el riesgo después de controles, la probabilidad se calificó com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_x000a_-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Llevar a las sesiones de la coordinación de gobierno abierto las alertas del incumplimiento de plazos para la difusión e implementación de los documentos de lineamientos técnicos elaborados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 Gerente del Proyecto   _x000a__x000a__x000a__x000a__x000a_- Subsecretario(a) de Servicio a la Ciudadanía y Alto(a) Consejero(a) Distrital de Tecnologías de la Información y las Comunicaciones"/>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compromisos adquiridos_x000a_- Correo electrónico solicitando ajustes o precisiones a la información remitida o Memorando de retroalimentación._x000a_- Solicitud de reporte de seguimiento al Plan de Acción General de Gobierno Abierto_x000a_- Alertas del incumplimiento de plazos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198"/>
    <s v="EYADP-G120"/>
    <s v="Posibilidad de afectación económica (o presupuestal) por sanción de un ente de control, debido a fallas o deficiencias en el otorgamiento de la Atención o Ayuda Humanitaria Inmediata"/>
    <x v="0"/>
    <s v="Ejecución y administración de procesos"/>
    <s v="Oficina Alta Consejería de Paz, Víctimas y Reconciliación"/>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d v="2023-07-07T00:00:00"/>
    <s v="Identificación del riesgo"/>
    <s v="Se modificó el nombre de la fase a que está asociado el riesgo, según el perfil del proyecto de inversión 7871."/>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Oficina Alta Consejería de Paz, Víctimas y Reconciliación"/>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 2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s v=""/>
    <s v="_x000a__x000a__x000a__x000a_"/>
    <s v=""/>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Alta Consejería de Paz, Víctimas y Reconciliación"/>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0"/>
    <s v="O-P005"/>
    <s v="Posibilidad de afectación reputacional por pérdida de la credibilidad ante las entidades y organismos distritales, debido a  fallas al estructurar, articular y orientar la implementación de estrategias"/>
    <x v="2"/>
    <s v="Operacionales"/>
    <s v="Subsecretaría Distrital de Fortalecimiento Institucional"/>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n v="201"/>
    <s v="O-P006"/>
    <s v="Posibilidad de afectación reputacional por perdida de  confianza de las entidades distritales, debido a que los productos y servicios  del proyecto  generen impactos  adversos en la gestión  para  las entidades "/>
    <x v="2"/>
    <s v="Operacionales"/>
    <s v="Subsecretaría Distrital de Fortalecimiento Institucional"/>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componente): Lineamientos técnicos y asistencia técnic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n v="202"/>
    <s v="O-P007"/>
    <s v="Posibilidad de afectación reputacional por incumplimiento en la ejecución de las actividades del proyecto , debido a una deficiente gestión en la planeación y seguimiento de las metas del proyecto"/>
    <x v="2"/>
    <s v="Operacionales"/>
    <s v="Subsecretaría Distrital de Fortalecimiento Institucional"/>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el riesgo a todas las fases (actividades) del proyecto de inversión 7868 Desarrollo Institucional para una Gestión Pública Eficiente a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2"/>
    </i>
    <i t="grand">
      <x/>
    </i>
  </rowItems>
  <colItems count="1">
    <i/>
  </colItems>
  <formats count="7">
    <format dxfId="149">
      <pivotArea type="all" dataOnly="0" outline="0" fieldPosition="0"/>
    </format>
    <format dxfId="148">
      <pivotArea outline="0" collapsedLevelsAreSubtotals="1" fieldPosition="0"/>
    </format>
    <format dxfId="147">
      <pivotArea field="9" type="button" dataOnly="0" labelOnly="1" outline="0" axis="axisRow" fieldPosition="0"/>
    </format>
    <format dxfId="146">
      <pivotArea dataOnly="0" labelOnly="1" fieldPosition="0">
        <references count="1">
          <reference field="9" count="0"/>
        </references>
      </pivotArea>
    </format>
    <format dxfId="145">
      <pivotArea dataOnly="0" labelOnly="1" fieldPosition="0">
        <references count="1">
          <reference field="9" count="0" defaultSubtotal="1"/>
        </references>
      </pivotArea>
    </format>
    <format dxfId="144">
      <pivotArea dataOnly="0" labelOnly="1" grandRow="1" outline="0" fieldPosition="0"/>
    </format>
    <format dxfId="1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 colHeaderCaption="Enfoque del riesgo">
  <location ref="A30:E51"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axis="axisRow" showAll="0">
      <items count="20">
        <item x="8"/>
        <item x="11"/>
        <item x="3"/>
        <item x="5"/>
        <item x="7"/>
        <item x="17"/>
        <item x="16"/>
        <item x="1"/>
        <item x="12"/>
        <item x="0"/>
        <item x="2"/>
        <item x="9"/>
        <item x="14"/>
        <item x="10"/>
        <item x="4"/>
        <item x="6"/>
        <item x="13"/>
        <item x="15"/>
        <item x="18"/>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0">
    <i>
      <x/>
    </i>
    <i>
      <x v="1"/>
    </i>
    <i>
      <x v="2"/>
    </i>
    <i>
      <x v="3"/>
    </i>
    <i>
      <x v="4"/>
    </i>
    <i>
      <x v="5"/>
    </i>
    <i>
      <x v="6"/>
    </i>
    <i>
      <x v="7"/>
    </i>
    <i>
      <x v="8"/>
    </i>
    <i>
      <x v="9"/>
    </i>
    <i>
      <x v="10"/>
    </i>
    <i>
      <x v="11"/>
    </i>
    <i>
      <x v="12"/>
    </i>
    <i>
      <x v="13"/>
    </i>
    <i>
      <x v="14"/>
    </i>
    <i>
      <x v="15"/>
    </i>
    <i>
      <x v="16"/>
    </i>
    <i>
      <x v="17"/>
    </i>
    <i>
      <x v="18"/>
    </i>
    <i t="grand">
      <x/>
    </i>
  </rowItems>
  <colFields count="1">
    <field x="9"/>
  </colFields>
  <colItems count="4">
    <i>
      <x/>
    </i>
    <i>
      <x v="1"/>
    </i>
    <i>
      <x v="2"/>
    </i>
    <i t="grand">
      <x/>
    </i>
  </colItems>
  <dataFields count="1">
    <dataField name="Número de riesgos" fld="8" subtotal="count" baseField="0" baseItem="0"/>
  </dataFields>
  <formats count="55">
    <format dxfId="62">
      <pivotArea type="all" dataOnly="0" outline="0" fieldPosition="0"/>
    </format>
    <format dxfId="61">
      <pivotArea outline="0" collapsedLevelsAreSubtotals="1" fieldPosition="0"/>
    </format>
    <format dxfId="60">
      <pivotArea dataOnly="0" labelOnly="1" grandRow="1" outline="0" fieldPosition="0"/>
    </format>
    <format dxfId="59">
      <pivotArea dataOnly="0" labelOnly="1" outline="0" axis="axisValues" fieldPosition="0"/>
    </format>
    <format dxfId="58">
      <pivotArea type="all" dataOnly="0" outline="0" fieldPosition="0"/>
    </format>
    <format dxfId="57">
      <pivotArea outline="0" collapsedLevelsAreSubtotals="1" fieldPosition="0"/>
    </format>
    <format dxfId="56">
      <pivotArea dataOnly="0" labelOnly="1" grandRow="1" outline="0" fieldPosition="0"/>
    </format>
    <format dxfId="55">
      <pivotArea dataOnly="0" labelOnly="1" outline="0" axis="axisValues" fieldPosition="0"/>
    </format>
    <format dxfId="54">
      <pivotArea dataOnly="0" labelOnly="1" outline="0" axis="axisValues" fieldPosition="0"/>
    </format>
    <format dxfId="53">
      <pivotArea outline="0" collapsedLevelsAreSubtotals="1" fieldPosition="0">
        <references count="1">
          <reference field="9" count="1" selected="0">
            <x v="2"/>
          </reference>
        </references>
      </pivotArea>
    </format>
    <format dxfId="52">
      <pivotArea dataOnly="0" labelOnly="1" fieldPosition="0">
        <references count="1">
          <reference field="9" count="1">
            <x v="2"/>
          </reference>
        </references>
      </pivotArea>
    </format>
    <format dxfId="51">
      <pivotArea dataOnly="0" outline="0" fieldPosition="0">
        <references count="1">
          <reference field="9" count="1">
            <x v="1"/>
          </reference>
        </references>
      </pivotArea>
    </format>
    <format dxfId="50">
      <pivotArea type="origin" dataOnly="0" labelOnly="1" outline="0" fieldPosition="0"/>
    </format>
    <format dxfId="49">
      <pivotArea field="9" type="button" dataOnly="0" labelOnly="1" outline="0" axis="axisCol" fieldPosition="0"/>
    </format>
    <format dxfId="48">
      <pivotArea type="topRight" dataOnly="0" labelOnly="1" outline="0" fieldPosition="0"/>
    </format>
    <format dxfId="47">
      <pivotArea dataOnly="0" labelOnly="1" fieldPosition="0">
        <references count="1">
          <reference field="9" count="1">
            <x v="0"/>
          </reference>
        </references>
      </pivotArea>
    </format>
    <format dxfId="46">
      <pivotArea type="origin" dataOnly="0" labelOnly="1" outline="0" fieldPosition="0"/>
    </format>
    <format dxfId="45">
      <pivotArea field="9" type="button" dataOnly="0" labelOnly="1" outline="0" axis="axisCol" fieldPosition="0"/>
    </format>
    <format dxfId="44">
      <pivotArea type="topRight" dataOnly="0" labelOnly="1" outline="0" fieldPosition="0"/>
    </format>
    <format dxfId="43">
      <pivotArea dataOnly="0" labelOnly="1" fieldPosition="0">
        <references count="1">
          <reference field="9" count="0"/>
        </references>
      </pivotArea>
    </format>
    <format dxfId="42">
      <pivotArea dataOnly="0" labelOnly="1" grandCol="1" outline="0" fieldPosition="0"/>
    </format>
    <format dxfId="41">
      <pivotArea type="origin" dataOnly="0" labelOnly="1" outline="0" fieldPosition="0"/>
    </format>
    <format dxfId="40">
      <pivotArea grandRow="1" outline="0" collapsedLevelsAreSubtotals="1" fieldPosition="0"/>
    </format>
    <format dxfId="39">
      <pivotArea dataOnly="0" labelOnly="1" fieldPosition="0">
        <references count="1">
          <reference field="9" count="0"/>
        </references>
      </pivotArea>
    </format>
    <format dxfId="38">
      <pivotArea dataOnly="0" labelOnly="1" grandCol="1" outline="0" fieldPosition="0"/>
    </format>
    <format dxfId="37">
      <pivotArea type="origin" dataOnly="0" labelOnly="1" outline="0" fieldPosition="0"/>
    </format>
    <format dxfId="36">
      <pivotArea field="9" type="button" dataOnly="0" labelOnly="1" outline="0" axis="axisCol" fieldPosition="0"/>
    </format>
    <format dxfId="35">
      <pivotArea type="topRight" dataOnly="0" labelOnly="1" outline="0" fieldPosition="0"/>
    </format>
    <format dxfId="34">
      <pivotArea dataOnly="0" labelOnly="1" fieldPosition="0">
        <references count="1">
          <reference field="9" count="0"/>
        </references>
      </pivotArea>
    </format>
    <format dxfId="33">
      <pivotArea dataOnly="0" labelOnly="1" grandCol="1" outline="0" fieldPosition="0"/>
    </format>
    <format dxfId="32">
      <pivotArea grandRow="1" outline="0" collapsedLevelsAreSubtotals="1" fieldPosition="0"/>
    </format>
    <format dxfId="31">
      <pivotArea dataOnly="0" labelOnly="1" grandRow="1" outline="0" fieldPosition="0"/>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9" type="button" dataOnly="0" labelOnly="1" outline="0" axis="axisCol" fieldPosition="0"/>
    </format>
    <format dxfId="26">
      <pivotArea type="topRight" dataOnly="0" labelOnly="1" outline="0" fieldPosition="0"/>
    </format>
    <format dxfId="25">
      <pivotArea field="11" type="button" dataOnly="0" labelOnly="1" outline="0" axis="axisRow" fieldPosition="0"/>
    </format>
    <format dxfId="24">
      <pivotArea dataOnly="0" labelOnly="1" fieldPosition="0">
        <references count="1">
          <reference field="11" count="0"/>
        </references>
      </pivotArea>
    </format>
    <format dxfId="23">
      <pivotArea dataOnly="0" labelOnly="1" grandRow="1" outline="0" fieldPosition="0"/>
    </format>
    <format dxfId="22">
      <pivotArea dataOnly="0" labelOnly="1" fieldPosition="0">
        <references count="1">
          <reference field="9" count="0"/>
        </references>
      </pivotArea>
    </format>
    <format dxfId="21">
      <pivotArea dataOnly="0" labelOnly="1" grandCol="1" outline="0" fieldPosition="0"/>
    </format>
    <format dxfId="20">
      <pivotArea collapsedLevelsAreSubtotals="1" fieldPosition="0">
        <references count="1">
          <reference field="11" count="17">
            <x v="1"/>
            <x v="2"/>
            <x v="3"/>
            <x v="4"/>
            <x v="5"/>
            <x v="6"/>
            <x v="7"/>
            <x v="8"/>
            <x v="9"/>
            <x v="10"/>
            <x v="11"/>
            <x v="12"/>
            <x v="13"/>
            <x v="14"/>
            <x v="15"/>
            <x v="16"/>
            <x v="17"/>
          </reference>
        </references>
      </pivotArea>
    </format>
    <format dxfId="19">
      <pivotArea dataOnly="0" labelOnly="1" fieldPosition="0">
        <references count="1">
          <reference field="11" count="17">
            <x v="1"/>
            <x v="2"/>
            <x v="3"/>
            <x v="4"/>
            <x v="5"/>
            <x v="6"/>
            <x v="7"/>
            <x v="8"/>
            <x v="9"/>
            <x v="10"/>
            <x v="11"/>
            <x v="12"/>
            <x v="13"/>
            <x v="14"/>
            <x v="15"/>
            <x v="16"/>
            <x v="17"/>
          </reference>
        </references>
      </pivotArea>
    </format>
    <format dxfId="18">
      <pivotArea grandRow="1" outline="0" collapsedLevelsAreSubtotals="1" fieldPosition="0"/>
    </format>
    <format dxfId="17">
      <pivotArea dataOnly="0" labelOnly="1" grandRow="1" outline="0" fieldPosition="0"/>
    </format>
    <format dxfId="16">
      <pivotArea field="11" type="button" dataOnly="0" labelOnly="1" outline="0" axis="axisRow" fieldPosition="0"/>
    </format>
    <format dxfId="15">
      <pivotArea dataOnly="0" labelOnly="1" fieldPosition="0">
        <references count="1">
          <reference field="9" count="0"/>
        </references>
      </pivotArea>
    </format>
    <format dxfId="14">
      <pivotArea dataOnly="0" labelOnly="1" grandCol="1" outline="0" fieldPosition="0"/>
    </format>
    <format dxfId="13">
      <pivotArea field="9" type="button" dataOnly="0" labelOnly="1" outline="0" axis="axisCol" fieldPosition="0"/>
    </format>
    <format dxfId="12">
      <pivotArea collapsedLevelsAreSubtotals="1" fieldPosition="0">
        <references count="1">
          <reference field="11" count="0"/>
        </references>
      </pivotArea>
    </format>
    <format dxfId="11">
      <pivotArea field="11" type="button" dataOnly="0" labelOnly="1" outline="0" axis="axisRow" fieldPosition="0"/>
    </format>
    <format dxfId="10">
      <pivotArea field="11" type="button" dataOnly="0" labelOnly="1" outline="0" axis="axisRow" fieldPosition="0"/>
    </format>
    <format dxfId="9">
      <pivotArea collapsedLevelsAreSubtotals="1" fieldPosition="0">
        <references count="1">
          <reference field="11" count="0"/>
        </references>
      </pivotArea>
    </format>
    <format dxfId="8">
      <pivotArea dataOnly="0" labelOnly="1" fieldPosition="0">
        <references count="1">
          <reference field="11" count="0"/>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rowHeaderCaption="Procesos / Proyectos de inversión" colHeaderCaption="Enfoque del riesgo">
  <location ref="A4:E23" firstHeaderRow="1" firstDataRow="2" firstDataCol="1"/>
  <pivotFields count="102">
    <pivotField axis="axisRow" showAll="0">
      <items count="34">
        <item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8">
    <i>
      <x/>
    </i>
    <i>
      <x v="6"/>
    </i>
    <i>
      <x v="7"/>
    </i>
    <i>
      <x v="10"/>
    </i>
    <i>
      <x v="13"/>
    </i>
    <i>
      <x v="19"/>
    </i>
    <i>
      <x v="20"/>
    </i>
    <i>
      <x v="23"/>
    </i>
    <i>
      <x v="24"/>
    </i>
    <i>
      <x v="25"/>
    </i>
    <i>
      <x v="26"/>
    </i>
    <i>
      <x v="27"/>
    </i>
    <i>
      <x v="28"/>
    </i>
    <i>
      <x v="29"/>
    </i>
    <i>
      <x v="30"/>
    </i>
    <i>
      <x v="31"/>
    </i>
    <i>
      <x v="32"/>
    </i>
    <i t="grand">
      <x/>
    </i>
  </rowItems>
  <colFields count="1">
    <field x="9"/>
  </colFields>
  <colItems count="4">
    <i>
      <x/>
    </i>
    <i>
      <x v="1"/>
    </i>
    <i>
      <x v="2"/>
    </i>
    <i t="grand">
      <x/>
    </i>
  </colItems>
  <dataFields count="1">
    <dataField name="Número de riesgos" fld="8" subtotal="count" baseField="0" baseItem="0"/>
  </dataFields>
  <formats count="44">
    <format dxfId="106">
      <pivotArea type="all" dataOnly="0" outline="0" fieldPosition="0"/>
    </format>
    <format dxfId="105">
      <pivotArea outline="0" collapsedLevelsAreSubtotals="1" fieldPosition="0"/>
    </format>
    <format dxfId="104">
      <pivotArea dataOnly="0" labelOnly="1" grandRow="1" outline="0" fieldPosition="0"/>
    </format>
    <format dxfId="103">
      <pivotArea dataOnly="0" labelOnly="1" outline="0" axis="axisValues" fieldPosition="0"/>
    </format>
    <format dxfId="102">
      <pivotArea type="all" dataOnly="0" outline="0" fieldPosition="0"/>
    </format>
    <format dxfId="101">
      <pivotArea outline="0" collapsedLevelsAreSubtotals="1" fieldPosition="0"/>
    </format>
    <format dxfId="100">
      <pivotArea dataOnly="0" labelOnly="1" grandRow="1" outline="0" fieldPosition="0"/>
    </format>
    <format dxfId="99">
      <pivotArea dataOnly="0" labelOnly="1" outline="0" axis="axisValues" fieldPosition="0"/>
    </format>
    <format dxfId="98">
      <pivotArea collapsedLevelsAreSubtotals="1" fieldPosition="0">
        <references count="1">
          <reference field="0" count="21">
            <x v="1"/>
            <x v="2"/>
            <x v="3"/>
            <x v="4"/>
            <x v="5"/>
            <x v="6"/>
            <x v="7"/>
            <x v="8"/>
            <x v="9"/>
            <x v="10"/>
            <x v="11"/>
            <x v="12"/>
            <x v="13"/>
            <x v="14"/>
            <x v="15"/>
            <x v="16"/>
            <x v="17"/>
            <x v="18"/>
            <x v="19"/>
            <x v="20"/>
            <x v="21"/>
          </reference>
        </references>
      </pivotArea>
    </format>
    <format dxfId="97">
      <pivotArea outline="0" collapsedLevelsAreSubtotals="1" fieldPosition="0"/>
    </format>
    <format dxfId="96">
      <pivotArea dataOnly="0" labelOnly="1" outline="0" axis="axisValues" fieldPosition="0"/>
    </format>
    <format dxfId="95">
      <pivotArea field="0" type="button" dataOnly="0" labelOnly="1" outline="0" axis="axisRow" fieldPosition="0"/>
    </format>
    <format dxfId="94">
      <pivotArea dataOnly="0" labelOnly="1" outline="0" axis="axisValues" fieldPosition="0"/>
    </format>
    <format dxfId="93">
      <pivotArea dataOnly="0" labelOnly="1" outline="0" axis="axisValues" fieldPosition="0"/>
    </format>
    <format dxfId="92">
      <pivotArea field="0" type="button" dataOnly="0" labelOnly="1" outline="0" axis="axisRow" fieldPosition="0"/>
    </format>
    <format dxfId="91">
      <pivotArea outline="0" collapsedLevelsAreSubtotals="1" fieldPosition="0"/>
    </format>
    <format dxfId="90">
      <pivotArea type="all" dataOnly="0" outline="0" fieldPosition="0"/>
    </format>
    <format dxfId="89">
      <pivotArea outline="0" collapsedLevelsAreSubtotals="1" fieldPosition="0"/>
    </format>
    <format dxfId="88">
      <pivotArea field="0" type="button" dataOnly="0" labelOnly="1" outline="0" axis="axisRow" fieldPosition="0"/>
    </format>
    <format dxfId="87">
      <pivotArea dataOnly="0" labelOnly="1" fieldPosition="0">
        <references count="1">
          <reference field="0" count="0"/>
        </references>
      </pivotArea>
    </format>
    <format dxfId="86">
      <pivotArea dataOnly="0" labelOnly="1" grandRow="1" outline="0" fieldPosition="0"/>
    </format>
    <format dxfId="85">
      <pivotArea dataOnly="0" labelOnly="1" outline="0" axis="axisValues" fieldPosition="0"/>
    </format>
    <format dxfId="84">
      <pivotArea collapsedLevelsAreSubtotals="1" fieldPosition="0">
        <references count="1">
          <reference field="0" count="0"/>
        </references>
      </pivotArea>
    </format>
    <format dxfId="83">
      <pivotArea dataOnly="0" labelOnly="1" fieldPosition="0">
        <references count="1">
          <reference field="0" count="0"/>
        </references>
      </pivotArea>
    </format>
    <format dxfId="82">
      <pivotArea collapsedLevelsAreSubtotals="1" fieldPosition="0">
        <references count="1">
          <reference field="0" count="15">
            <x v="6"/>
            <x v="7"/>
            <x v="10"/>
            <x v="13"/>
            <x v="19"/>
            <x v="20"/>
            <x v="23"/>
            <x v="24"/>
            <x v="25"/>
            <x v="26"/>
            <x v="27"/>
            <x v="28"/>
            <x v="29"/>
            <x v="30"/>
            <x v="31"/>
          </reference>
        </references>
      </pivotArea>
    </format>
    <format dxfId="81">
      <pivotArea dataOnly="0" labelOnly="1" fieldPosition="0">
        <references count="1">
          <reference field="0" count="15">
            <x v="6"/>
            <x v="7"/>
            <x v="10"/>
            <x v="13"/>
            <x v="19"/>
            <x v="20"/>
            <x v="23"/>
            <x v="24"/>
            <x v="25"/>
            <x v="26"/>
            <x v="27"/>
            <x v="28"/>
            <x v="29"/>
            <x v="30"/>
            <x v="31"/>
          </reference>
        </references>
      </pivotArea>
    </format>
    <format dxfId="80">
      <pivotArea dataOnly="0" outline="0" fieldPosition="0">
        <references count="1">
          <reference field="9" count="2">
            <x v="1"/>
            <x v="2"/>
          </reference>
        </references>
      </pivotArea>
    </format>
    <format dxfId="79">
      <pivotArea field="0" type="button" dataOnly="0" labelOnly="1" outline="0" axis="axisRow" fieldPosition="0"/>
    </format>
    <format dxfId="78">
      <pivotArea dataOnly="0" labelOnly="1" fieldPosition="0">
        <references count="1">
          <reference field="9" count="0"/>
        </references>
      </pivotArea>
    </format>
    <format dxfId="77">
      <pivotArea dataOnly="0" labelOnly="1" grandCol="1" outline="0" fieldPosition="0"/>
    </format>
    <format dxfId="76">
      <pivotArea type="origin" dataOnly="0" labelOnly="1" outline="0" fieldPosition="0"/>
    </format>
    <format dxfId="75">
      <pivotArea field="9" type="button" dataOnly="0" labelOnly="1" outline="0" axis="axisCol" fieldPosition="0"/>
    </format>
    <format dxfId="74">
      <pivotArea type="topRight" dataOnly="0" labelOnly="1" outline="0" fieldPosition="0"/>
    </format>
    <format dxfId="73">
      <pivotArea field="0" type="button" dataOnly="0" labelOnly="1" outline="0" axis="axisRow" fieldPosition="0"/>
    </format>
    <format dxfId="72">
      <pivotArea dataOnly="0" labelOnly="1" fieldPosition="0">
        <references count="1">
          <reference field="9" count="0"/>
        </references>
      </pivotArea>
    </format>
    <format dxfId="71">
      <pivotArea dataOnly="0" labelOnly="1" grandCol="1" outline="0" fieldPosition="0"/>
    </format>
    <format dxfId="70">
      <pivotArea field="0" type="button" dataOnly="0" labelOnly="1" outline="0" axis="axisRow" fieldPosition="0"/>
    </format>
    <format dxfId="69">
      <pivotArea dataOnly="0" labelOnly="1" fieldPosition="0">
        <references count="1">
          <reference field="9" count="0"/>
        </references>
      </pivotArea>
    </format>
    <format dxfId="68">
      <pivotArea dataOnly="0" labelOnly="1" grandCol="1" outline="0" fieldPosition="0"/>
    </format>
    <format dxfId="67">
      <pivotArea type="origin" dataOnly="0" labelOnly="1" outline="0" fieldPosition="0"/>
    </format>
    <format dxfId="66">
      <pivotArea grandRow="1" outline="0" collapsedLevelsAreSubtotals="1" fieldPosition="0"/>
    </format>
    <format dxfId="65">
      <pivotArea field="0" type="button" dataOnly="0" labelOnly="1" outline="0" axis="axisRow" fieldPosition="0"/>
    </format>
    <format dxfId="64">
      <pivotArea dataOnly="0" labelOnly="1" fieldPosition="0">
        <references count="1">
          <reference field="9" count="0"/>
        </references>
      </pivotArea>
    </format>
    <format dxfId="63">
      <pivotArea dataOnly="0" labelOnly="1" grandCol="1" outline="0" fieldPosition="0"/>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25"/>
  <sheetViews>
    <sheetView topLeftCell="V18" workbookViewId="0">
      <selection activeCell="AJ24" sqref="AJ24"/>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53" t="s">
        <v>262</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319</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322</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318</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323</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317</v>
      </c>
      <c r="U4" s="26" t="s">
        <v>101</v>
      </c>
      <c r="W4" s="35" t="s">
        <v>102</v>
      </c>
      <c r="Z4" s="18" t="s">
        <v>103</v>
      </c>
      <c r="AA4" s="28" t="s">
        <v>104</v>
      </c>
      <c r="AB4" s="18" t="s">
        <v>105</v>
      </c>
      <c r="AC4" s="18" t="s">
        <v>106</v>
      </c>
      <c r="AD4" s="36" t="s">
        <v>107</v>
      </c>
      <c r="AF4" s="22" t="s">
        <v>85</v>
      </c>
      <c r="AG4" s="17" t="s">
        <v>108</v>
      </c>
      <c r="AH4" s="47" t="e">
        <f>IF(#REF!="","",#REF!)</f>
        <v>#REF!</v>
      </c>
      <c r="AI4" s="56">
        <v>43830</v>
      </c>
      <c r="AJ4" s="47" t="s">
        <v>324</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314</v>
      </c>
      <c r="U5" s="26" t="s">
        <v>121</v>
      </c>
      <c r="W5" s="38" t="s">
        <v>122</v>
      </c>
      <c r="AB5" s="18" t="s">
        <v>123</v>
      </c>
      <c r="AC5" s="18" t="s">
        <v>124</v>
      </c>
      <c r="AG5" s="17" t="s">
        <v>125</v>
      </c>
      <c r="AH5" s="47" t="e">
        <f>IF(#REF!="","",#REF!)</f>
        <v>#REF!</v>
      </c>
      <c r="AI5" s="57"/>
      <c r="AJ5" s="47" t="s">
        <v>256</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316</v>
      </c>
      <c r="U6" s="26" t="s">
        <v>315</v>
      </c>
      <c r="AG6" s="17" t="s">
        <v>1162</v>
      </c>
      <c r="AH6" s="47" t="e">
        <f>IF(#REF!="","",#REF!)</f>
        <v>#REF!</v>
      </c>
      <c r="AI6" s="58"/>
      <c r="AJ6" s="47" t="s">
        <v>1163</v>
      </c>
    </row>
    <row r="7" spans="1:36" ht="90" x14ac:dyDescent="0.25">
      <c r="B7" s="37"/>
      <c r="C7" s="17" t="s">
        <v>140</v>
      </c>
      <c r="D7" s="18" t="s">
        <v>141</v>
      </c>
      <c r="E7" s="18" t="s">
        <v>90</v>
      </c>
      <c r="F7" s="34" t="s">
        <v>142</v>
      </c>
      <c r="G7" s="21" t="s">
        <v>143</v>
      </c>
      <c r="H7" s="22" t="s">
        <v>144</v>
      </c>
      <c r="I7" s="23" t="s">
        <v>145</v>
      </c>
      <c r="J7" s="30" t="s">
        <v>146</v>
      </c>
      <c r="K7" s="18" t="s">
        <v>147</v>
      </c>
      <c r="L7" s="18" t="s">
        <v>148</v>
      </c>
      <c r="M7" s="22" t="s">
        <v>149</v>
      </c>
      <c r="N7" s="25" t="s">
        <v>150</v>
      </c>
      <c r="O7" s="18" t="e">
        <f>IF(#REF!="","",#REF!)</f>
        <v>#REF!</v>
      </c>
      <c r="P7" s="18" t="e">
        <f>IF(#REF!="","",#REF!)</f>
        <v>#REF!</v>
      </c>
      <c r="AG7" s="17" t="s">
        <v>151</v>
      </c>
      <c r="AH7" s="47" t="e">
        <f>IF(#REF!="","",#REF!)</f>
        <v>#REF!</v>
      </c>
      <c r="AI7" s="59"/>
      <c r="AJ7" s="47" t="s">
        <v>244</v>
      </c>
    </row>
    <row r="8" spans="1:36" ht="90" x14ac:dyDescent="0.25">
      <c r="B8" s="37"/>
      <c r="C8" s="17" t="s">
        <v>152</v>
      </c>
      <c r="D8" s="18" t="s">
        <v>153</v>
      </c>
      <c r="E8" s="18" t="s">
        <v>38</v>
      </c>
      <c r="F8" s="34" t="s">
        <v>154</v>
      </c>
      <c r="H8" s="22" t="s">
        <v>155</v>
      </c>
      <c r="I8" s="39"/>
      <c r="J8" s="30" t="s">
        <v>156</v>
      </c>
      <c r="K8" s="40" t="s">
        <v>157</v>
      </c>
      <c r="L8" s="18" t="s">
        <v>158</v>
      </c>
      <c r="M8" s="22" t="s">
        <v>159</v>
      </c>
      <c r="N8" s="23" t="s">
        <v>160</v>
      </c>
      <c r="O8" s="18" t="e">
        <f>IF(#REF!="","",#REF!)</f>
        <v>#REF!</v>
      </c>
      <c r="P8" s="18" t="e">
        <f>IF(#REF!="","",#REF!)</f>
        <v>#REF!</v>
      </c>
      <c r="AG8" s="17" t="s">
        <v>161</v>
      </c>
      <c r="AH8" s="47" t="e">
        <f>IF(#REF!="","",#REF!)</f>
        <v>#REF!</v>
      </c>
      <c r="AJ8" s="47" t="s">
        <v>250</v>
      </c>
    </row>
    <row r="9" spans="1:36" ht="90" x14ac:dyDescent="0.25">
      <c r="B9" s="37"/>
      <c r="C9" s="17" t="s">
        <v>162</v>
      </c>
      <c r="D9" s="18" t="s">
        <v>163</v>
      </c>
      <c r="E9" s="18" t="s">
        <v>90</v>
      </c>
      <c r="F9" s="34" t="s">
        <v>164</v>
      </c>
      <c r="H9" s="22" t="s">
        <v>165</v>
      </c>
      <c r="I9" s="41"/>
      <c r="J9" s="42" t="s">
        <v>166</v>
      </c>
      <c r="L9" s="18" t="s">
        <v>167</v>
      </c>
      <c r="O9" s="18" t="e">
        <f>IF(#REF!="","",#REF!)</f>
        <v>#REF!</v>
      </c>
      <c r="P9" s="18" t="e">
        <f>IF(#REF!="","",#REF!)</f>
        <v>#REF!</v>
      </c>
      <c r="AG9" s="17" t="s">
        <v>168</v>
      </c>
      <c r="AH9" s="47" t="e">
        <f>IF(#REF!="","",#REF!)</f>
        <v>#REF!</v>
      </c>
      <c r="AJ9" s="47" t="s">
        <v>325</v>
      </c>
    </row>
    <row r="10" spans="1:36" ht="75" x14ac:dyDescent="0.25">
      <c r="B10" s="37"/>
      <c r="C10" s="17" t="s">
        <v>169</v>
      </c>
      <c r="D10" s="18" t="s">
        <v>170</v>
      </c>
      <c r="E10" s="18" t="s">
        <v>128</v>
      </c>
      <c r="F10" s="34" t="s">
        <v>171</v>
      </c>
      <c r="H10" s="22" t="s">
        <v>172</v>
      </c>
      <c r="I10" s="43"/>
      <c r="L10" s="18" t="s">
        <v>173</v>
      </c>
      <c r="O10" s="18" t="e">
        <f>IF(#REF!="","",#REF!)</f>
        <v>#REF!</v>
      </c>
      <c r="P10" s="18" t="e">
        <f>IF(#REF!="","",#REF!)</f>
        <v>#REF!</v>
      </c>
      <c r="AG10" s="17" t="s">
        <v>174</v>
      </c>
      <c r="AH10" s="47" t="e">
        <f>IF(#REF!="","",#REF!)</f>
        <v>#REF!</v>
      </c>
      <c r="AJ10" s="47" t="s">
        <v>326</v>
      </c>
    </row>
    <row r="11" spans="1:36" ht="45" x14ac:dyDescent="0.25">
      <c r="B11" s="37"/>
      <c r="C11" s="17" t="s">
        <v>175</v>
      </c>
      <c r="D11" s="18" t="s">
        <v>176</v>
      </c>
      <c r="E11" s="18" t="s">
        <v>38</v>
      </c>
      <c r="L11" s="18" t="s">
        <v>177</v>
      </c>
      <c r="O11" s="18" t="e">
        <f>IF(#REF!="","",#REF!)</f>
        <v>#REF!</v>
      </c>
      <c r="P11" s="18" t="e">
        <f>IF(#REF!="","",#REF!)</f>
        <v>#REF!</v>
      </c>
      <c r="AG11" s="17" t="s">
        <v>178</v>
      </c>
      <c r="AH11" s="47" t="e">
        <f>IF(#REF!="","",#REF!)</f>
        <v>#REF!</v>
      </c>
      <c r="AJ11" s="47" t="s">
        <v>249</v>
      </c>
    </row>
    <row r="12" spans="1:36" ht="90" x14ac:dyDescent="0.25">
      <c r="B12" s="37"/>
      <c r="C12" s="17" t="s">
        <v>179</v>
      </c>
      <c r="D12" s="18" t="s">
        <v>180</v>
      </c>
      <c r="E12" s="18" t="s">
        <v>111</v>
      </c>
      <c r="L12" s="18" t="s">
        <v>181</v>
      </c>
      <c r="AG12" s="17" t="s">
        <v>168</v>
      </c>
      <c r="AH12" s="47" t="e">
        <f>IF(#REF!="","",#REF!)</f>
        <v>#REF!</v>
      </c>
      <c r="AJ12" s="47" t="s">
        <v>325</v>
      </c>
    </row>
    <row r="13" spans="1:36" ht="90" x14ac:dyDescent="0.25">
      <c r="B13" s="37"/>
      <c r="C13" s="17" t="s">
        <v>182</v>
      </c>
      <c r="D13" s="18" t="s">
        <v>183</v>
      </c>
      <c r="E13" s="18" t="s">
        <v>38</v>
      </c>
      <c r="L13" s="18" t="s">
        <v>184</v>
      </c>
      <c r="AG13" s="17" t="s">
        <v>185</v>
      </c>
      <c r="AH13" s="47" t="e">
        <f>IF(#REF!="","",#REF!)</f>
        <v>#REF!</v>
      </c>
      <c r="AJ13" s="47" t="s">
        <v>251</v>
      </c>
    </row>
    <row r="14" spans="1:36" ht="75" x14ac:dyDescent="0.25">
      <c r="B14" s="37"/>
      <c r="C14" s="17" t="s">
        <v>186</v>
      </c>
      <c r="D14" s="18" t="s">
        <v>187</v>
      </c>
      <c r="E14" s="18" t="s">
        <v>38</v>
      </c>
      <c r="L14" s="18" t="s">
        <v>188</v>
      </c>
      <c r="AG14" s="17" t="s">
        <v>189</v>
      </c>
      <c r="AH14" s="47" t="e">
        <f>IF(#REF!="","",#REF!)</f>
        <v>#REF!</v>
      </c>
      <c r="AJ14" s="1" t="s">
        <v>327</v>
      </c>
    </row>
    <row r="15" spans="1:36" ht="60" x14ac:dyDescent="0.25">
      <c r="B15" s="37"/>
      <c r="C15" s="17" t="s">
        <v>190</v>
      </c>
      <c r="D15" s="18" t="s">
        <v>191</v>
      </c>
      <c r="E15" s="18" t="s">
        <v>111</v>
      </c>
      <c r="L15" s="18" t="s">
        <v>192</v>
      </c>
      <c r="AG15" s="17" t="s">
        <v>193</v>
      </c>
      <c r="AH15" s="47" t="e">
        <f>IF(#REF!="","",#REF!)</f>
        <v>#REF!</v>
      </c>
      <c r="AJ15" s="47" t="s">
        <v>258</v>
      </c>
    </row>
    <row r="16" spans="1:36" ht="90" x14ac:dyDescent="0.25">
      <c r="B16" s="37"/>
      <c r="C16" s="17" t="s">
        <v>194</v>
      </c>
      <c r="D16" s="18" t="s">
        <v>195</v>
      </c>
      <c r="E16" s="18" t="s">
        <v>111</v>
      </c>
      <c r="L16" s="18" t="s">
        <v>196</v>
      </c>
      <c r="AG16" s="17" t="s">
        <v>197</v>
      </c>
      <c r="AH16" s="47" t="e">
        <f>IF(#REF!="","",#REF!)</f>
        <v>#REF!</v>
      </c>
      <c r="AJ16" s="47" t="s">
        <v>246</v>
      </c>
    </row>
    <row r="17" spans="2:36" ht="75" x14ac:dyDescent="0.25">
      <c r="B17" s="37"/>
      <c r="C17" s="17" t="s">
        <v>198</v>
      </c>
      <c r="D17" s="18" t="s">
        <v>199</v>
      </c>
      <c r="E17" s="18" t="s">
        <v>111</v>
      </c>
      <c r="L17" s="18" t="s">
        <v>200</v>
      </c>
      <c r="AG17" s="17" t="s">
        <v>201</v>
      </c>
      <c r="AJ17" s="47" t="s">
        <v>258</v>
      </c>
    </row>
    <row r="18" spans="2:36" ht="75" x14ac:dyDescent="0.25">
      <c r="B18" s="37"/>
      <c r="C18" s="17" t="s">
        <v>202</v>
      </c>
      <c r="D18" s="18" t="s">
        <v>203</v>
      </c>
      <c r="E18" s="18" t="s">
        <v>38</v>
      </c>
      <c r="L18" s="40" t="s">
        <v>204</v>
      </c>
      <c r="AG18" s="17" t="s">
        <v>205</v>
      </c>
      <c r="AJ18" s="47" t="s">
        <v>248</v>
      </c>
    </row>
    <row r="19" spans="2:36" ht="75" x14ac:dyDescent="0.25">
      <c r="B19" s="37"/>
      <c r="C19" s="17" t="s">
        <v>206</v>
      </c>
      <c r="D19" s="18" t="s">
        <v>207</v>
      </c>
      <c r="E19" s="18" t="s">
        <v>111</v>
      </c>
      <c r="L19" s="40" t="s">
        <v>208</v>
      </c>
      <c r="AG19" s="17" t="s">
        <v>193</v>
      </c>
      <c r="AJ19" s="47" t="s">
        <v>258</v>
      </c>
    </row>
    <row r="20" spans="2:36" ht="150" x14ac:dyDescent="0.25">
      <c r="B20" s="37"/>
      <c r="C20" s="17" t="s">
        <v>209</v>
      </c>
      <c r="D20" s="18" t="s">
        <v>210</v>
      </c>
      <c r="E20" s="18" t="s">
        <v>90</v>
      </c>
      <c r="AG20" s="17" t="s">
        <v>211</v>
      </c>
      <c r="AJ20" s="47" t="s">
        <v>246</v>
      </c>
    </row>
    <row r="21" spans="2:36" ht="45" x14ac:dyDescent="0.25">
      <c r="B21" s="37"/>
      <c r="C21" s="17" t="s">
        <v>212</v>
      </c>
      <c r="D21" s="18" t="s">
        <v>213</v>
      </c>
      <c r="E21" s="18" t="s">
        <v>111</v>
      </c>
      <c r="AG21" s="17" t="s">
        <v>214</v>
      </c>
      <c r="AJ21" s="47" t="s">
        <v>257</v>
      </c>
    </row>
    <row r="22" spans="2:36" ht="60" x14ac:dyDescent="0.25">
      <c r="B22" s="37"/>
      <c r="C22" s="17" t="s">
        <v>215</v>
      </c>
      <c r="D22" s="18" t="s">
        <v>216</v>
      </c>
      <c r="E22" s="18" t="s">
        <v>111</v>
      </c>
      <c r="AG22" s="17" t="s">
        <v>1160</v>
      </c>
      <c r="AJ22" s="47" t="s">
        <v>1161</v>
      </c>
    </row>
    <row r="23" spans="2:36" ht="51" x14ac:dyDescent="0.25">
      <c r="B23" s="37"/>
      <c r="C23" s="17" t="s">
        <v>217</v>
      </c>
      <c r="D23" s="18" t="s">
        <v>218</v>
      </c>
      <c r="E23" s="18" t="s">
        <v>38</v>
      </c>
      <c r="AG23" s="17" t="s">
        <v>219</v>
      </c>
      <c r="AJ23" s="47" t="s">
        <v>252</v>
      </c>
    </row>
    <row r="24" spans="2:36" ht="60" x14ac:dyDescent="0.25">
      <c r="C24" s="17" t="s">
        <v>281</v>
      </c>
      <c r="AJ24" s="47" t="s">
        <v>284</v>
      </c>
    </row>
    <row r="25" spans="2:36" ht="30" x14ac:dyDescent="0.25">
      <c r="C25" s="17" t="s">
        <v>283</v>
      </c>
      <c r="AJ25" s="47" t="s">
        <v>244</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66" t="s">
        <v>262</v>
      </c>
    </row>
    <row r="2" spans="1:2" x14ac:dyDescent="0.25">
      <c r="A2" s="17" t="s">
        <v>140</v>
      </c>
      <c r="B2" t="s">
        <v>244</v>
      </c>
    </row>
    <row r="3" spans="1:2" x14ac:dyDescent="0.25">
      <c r="A3" s="17" t="s">
        <v>88</v>
      </c>
      <c r="B3" t="s">
        <v>245</v>
      </c>
    </row>
    <row r="4" spans="1:2" x14ac:dyDescent="0.25">
      <c r="A4" s="17" t="s">
        <v>209</v>
      </c>
      <c r="B4" t="s">
        <v>246</v>
      </c>
    </row>
    <row r="5" spans="1:2" x14ac:dyDescent="0.25">
      <c r="A5" s="17" t="s">
        <v>194</v>
      </c>
      <c r="B5" t="s">
        <v>246</v>
      </c>
    </row>
    <row r="6" spans="1:2" x14ac:dyDescent="0.25">
      <c r="A6" s="17" t="s">
        <v>162</v>
      </c>
      <c r="B6" t="s">
        <v>247</v>
      </c>
    </row>
    <row r="7" spans="1:2" ht="25.5" x14ac:dyDescent="0.25">
      <c r="A7" s="17" t="s">
        <v>179</v>
      </c>
      <c r="B7" t="s">
        <v>247</v>
      </c>
    </row>
    <row r="8" spans="1:2" x14ac:dyDescent="0.25">
      <c r="A8" s="17" t="s">
        <v>202</v>
      </c>
      <c r="B8" t="s">
        <v>248</v>
      </c>
    </row>
    <row r="9" spans="1:2" x14ac:dyDescent="0.25">
      <c r="A9" s="17" t="s">
        <v>175</v>
      </c>
      <c r="B9" t="s">
        <v>249</v>
      </c>
    </row>
    <row r="10" spans="1:2" x14ac:dyDescent="0.25">
      <c r="A10" s="17" t="s">
        <v>152</v>
      </c>
      <c r="B10" t="s">
        <v>250</v>
      </c>
    </row>
    <row r="11" spans="1:2" ht="25.5" x14ac:dyDescent="0.25">
      <c r="A11" s="17" t="s">
        <v>182</v>
      </c>
      <c r="B11" t="s">
        <v>251</v>
      </c>
    </row>
    <row r="12" spans="1:2" x14ac:dyDescent="0.25">
      <c r="A12" s="17" t="s">
        <v>217</v>
      </c>
      <c r="B12" t="s">
        <v>252</v>
      </c>
    </row>
    <row r="13" spans="1:2" x14ac:dyDescent="0.25">
      <c r="A13" s="17" t="s">
        <v>36</v>
      </c>
      <c r="B13" t="s">
        <v>253</v>
      </c>
    </row>
    <row r="14" spans="1:2" ht="38.25" x14ac:dyDescent="0.25">
      <c r="A14" s="17" t="s">
        <v>64</v>
      </c>
      <c r="B14" t="s">
        <v>254</v>
      </c>
    </row>
    <row r="15" spans="1:2" x14ac:dyDescent="0.25">
      <c r="A15" s="17" t="s">
        <v>186</v>
      </c>
      <c r="B15" t="s">
        <v>255</v>
      </c>
    </row>
    <row r="16" spans="1:2" x14ac:dyDescent="0.25">
      <c r="A16" s="17" t="s">
        <v>109</v>
      </c>
      <c r="B16" t="s">
        <v>256</v>
      </c>
    </row>
    <row r="17" spans="1:2" x14ac:dyDescent="0.25">
      <c r="A17" s="17" t="s">
        <v>212</v>
      </c>
      <c r="B17" t="s">
        <v>257</v>
      </c>
    </row>
    <row r="18" spans="1:2" x14ac:dyDescent="0.25">
      <c r="A18" s="17" t="s">
        <v>190</v>
      </c>
      <c r="B18" t="s">
        <v>258</v>
      </c>
    </row>
    <row r="19" spans="1:2" x14ac:dyDescent="0.25">
      <c r="A19" s="17" t="s">
        <v>206</v>
      </c>
      <c r="B19" t="s">
        <v>258</v>
      </c>
    </row>
    <row r="20" spans="1:2" x14ac:dyDescent="0.25">
      <c r="A20" s="17" t="s">
        <v>198</v>
      </c>
      <c r="B20" t="s">
        <v>258</v>
      </c>
    </row>
    <row r="21" spans="1:2" x14ac:dyDescent="0.25">
      <c r="A21" s="17" t="s">
        <v>215</v>
      </c>
      <c r="B21" t="s">
        <v>259</v>
      </c>
    </row>
    <row r="22" spans="1:2" x14ac:dyDescent="0.25">
      <c r="A22" s="17" t="s">
        <v>169</v>
      </c>
      <c r="B22" t="s">
        <v>260</v>
      </c>
    </row>
    <row r="23" spans="1:2" x14ac:dyDescent="0.25">
      <c r="A23" s="17" t="s">
        <v>126</v>
      </c>
      <c r="B23" t="s">
        <v>261</v>
      </c>
    </row>
    <row r="24" spans="1:2" x14ac:dyDescent="0.25">
      <c r="A24" s="17" t="s">
        <v>281</v>
      </c>
      <c r="B24" t="s">
        <v>284</v>
      </c>
    </row>
    <row r="25" spans="1:2" ht="25.5" x14ac:dyDescent="0.25">
      <c r="A25" s="17" t="s">
        <v>283</v>
      </c>
      <c r="B25" t="s">
        <v>244</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69" bestFit="1" customWidth="1"/>
    <col min="2" max="2" width="56.5703125" style="69" bestFit="1" customWidth="1"/>
    <col min="3" max="3" width="16.7109375" style="69" bestFit="1" customWidth="1"/>
    <col min="4" max="4" width="23.140625" style="69" bestFit="1" customWidth="1"/>
    <col min="5" max="16384" width="11.42578125" style="69"/>
  </cols>
  <sheetData>
    <row r="3" spans="1:3" x14ac:dyDescent="0.25">
      <c r="A3" s="98" t="s">
        <v>242</v>
      </c>
      <c r="B3"/>
      <c r="C3"/>
    </row>
    <row r="4" spans="1:3" x14ac:dyDescent="0.25">
      <c r="A4" s="69" t="s">
        <v>63</v>
      </c>
      <c r="B4"/>
      <c r="C4"/>
    </row>
    <row r="5" spans="1:3" x14ac:dyDescent="0.25">
      <c r="A5" s="69" t="s">
        <v>35</v>
      </c>
      <c r="B5"/>
      <c r="C5"/>
    </row>
    <row r="6" spans="1:3" x14ac:dyDescent="0.25">
      <c r="A6" s="69" t="s">
        <v>282</v>
      </c>
      <c r="B6"/>
      <c r="C6"/>
    </row>
    <row r="7" spans="1:3" x14ac:dyDescent="0.25">
      <c r="A7" s="69" t="s">
        <v>243</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sheetPr>
  <dimension ref="A1:EU99"/>
  <sheetViews>
    <sheetView showGridLines="0" tabSelected="1" view="pageBreakPreview" zoomScale="70" zoomScaleNormal="60" zoomScaleSheetLayoutView="70" workbookViewId="0">
      <pane xSplit="1" ySplit="11" topLeftCell="B12" activePane="bottomRight" state="frozen"/>
      <selection pane="topRight" activeCell="B1" sqref="B1"/>
      <selection pane="bottomLeft" activeCell="A12" sqref="A12"/>
      <selection pane="bottomRight" activeCell="B12" sqref="B12"/>
    </sheetView>
  </sheetViews>
  <sheetFormatPr baseColWidth="10" defaultColWidth="11.42578125" defaultRowHeight="12.75" x14ac:dyDescent="0.2"/>
  <cols>
    <col min="1" max="1" width="35.5703125" style="165" customWidth="1"/>
    <col min="2" max="2" width="30.7109375" style="2" customWidth="1"/>
    <col min="3" max="3" width="53.85546875" style="2" customWidth="1"/>
    <col min="4" max="4" width="25" style="2" customWidth="1"/>
    <col min="5" max="5" width="19" style="2" customWidth="1"/>
    <col min="6" max="6" width="53.85546875" style="2" customWidth="1"/>
    <col min="7" max="7" width="14.85546875" style="2" bestFit="1" customWidth="1"/>
    <col min="8" max="8" width="14.85546875" style="2"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4" width="5.28515625" style="2" customWidth="1"/>
    <col min="25" max="25" width="18.85546875" style="2" customWidth="1"/>
    <col min="26" max="26" width="52.28515625" style="2" customWidth="1"/>
    <col min="27" max="27" width="5.28515625" style="2" customWidth="1"/>
    <col min="28" max="28" width="8.42578125" style="2" customWidth="1"/>
    <col min="29" max="29" width="5.28515625" style="2" customWidth="1"/>
    <col min="30" max="30" width="8.42578125" style="2" customWidth="1"/>
    <col min="31" max="31" width="18.85546875" style="2" customWidth="1"/>
    <col min="32" max="32" width="31.140625" style="2" customWidth="1"/>
    <col min="33" max="33" width="15.85546875" style="2" customWidth="1"/>
    <col min="34" max="34" width="70.85546875" style="2" customWidth="1"/>
    <col min="35" max="35" width="46.5703125" style="2" customWidth="1"/>
    <col min="36" max="36" width="30.7109375" style="2" customWidth="1"/>
    <col min="37" max="39" width="20.42578125" style="2" customWidth="1"/>
    <col min="40" max="42" width="70.710937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1.42578125" style="2" hidden="1" customWidth="1"/>
    <col min="80" max="81" width="22" style="2" hidden="1" customWidth="1"/>
    <col min="82" max="82" width="11.42578125" style="2" hidden="1" customWidth="1"/>
    <col min="83" max="83" width="16.28515625" style="2" hidden="1" customWidth="1"/>
    <col min="84" max="85" width="11.42578125" style="2" hidden="1" customWidth="1"/>
    <col min="86" max="86" width="16.28515625" style="2" hidden="1" customWidth="1"/>
    <col min="87" max="87" width="11.42578125" style="2" hidden="1" customWidth="1"/>
    <col min="88" max="88" width="15.140625" style="2" hidden="1" customWidth="1"/>
    <col min="89" max="89" width="26.42578125" style="2" hidden="1" customWidth="1"/>
    <col min="90" max="90" width="15" style="2" hidden="1" customWidth="1"/>
    <col min="91" max="91" width="11.42578125" style="2" hidden="1" customWidth="1"/>
    <col min="92" max="92" width="15" style="2" hidden="1" customWidth="1"/>
    <col min="93" max="93" width="17.140625" style="2" hidden="1" customWidth="1"/>
    <col min="94" max="94" width="15" style="2" hidden="1" customWidth="1"/>
    <col min="95" max="95" width="17.140625" style="2" hidden="1" customWidth="1"/>
    <col min="96" max="96" width="55.42578125" style="2" hidden="1" customWidth="1"/>
    <col min="97" max="97" width="17.140625" style="2" hidden="1" customWidth="1"/>
    <col min="98" max="98" width="55.42578125" style="2" hidden="1" customWidth="1"/>
    <col min="99" max="99" width="17.140625" style="2" hidden="1" customWidth="1"/>
    <col min="100" max="100" width="55.42578125" style="2" hidden="1" customWidth="1"/>
    <col min="101" max="101" width="17.140625" style="2" hidden="1" customWidth="1"/>
    <col min="102" max="102" width="55.42578125" style="2" hidden="1" customWidth="1"/>
    <col min="103" max="145" width="11.42578125" style="2" hidden="1" customWidth="1"/>
    <col min="146" max="146" width="15.28515625" style="2" hidden="1" customWidth="1"/>
    <col min="147" max="149" width="22.85546875" style="2" hidden="1" customWidth="1"/>
    <col min="150" max="150" width="21.140625" style="2" hidden="1" customWidth="1"/>
    <col min="151" max="151" width="11.42578125" style="2" hidden="1" customWidth="1"/>
    <col min="152" max="16384" width="11.42578125" style="2"/>
  </cols>
  <sheetData>
    <row r="1" spans="1:151" ht="81" customHeight="1" x14ac:dyDescent="0.2">
      <c r="A1" s="262" t="s">
        <v>328</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142"/>
      <c r="AG1" s="143"/>
      <c r="AH1" s="142"/>
      <c r="AI1" s="142"/>
      <c r="AJ1" s="142"/>
      <c r="AK1" s="142"/>
      <c r="AL1" s="142"/>
      <c r="AM1" s="142"/>
      <c r="AN1" s="142"/>
      <c r="AO1" s="142"/>
      <c r="AP1" s="144"/>
      <c r="EP1" s="224">
        <v>45017</v>
      </c>
      <c r="EQ1" s="224">
        <v>45107</v>
      </c>
      <c r="ER1" s="229"/>
      <c r="ES1" s="228"/>
      <c r="ET1" s="228"/>
    </row>
    <row r="2" spans="1:151" ht="9.75" customHeight="1" x14ac:dyDescent="0.2">
      <c r="A2" s="288" t="s">
        <v>241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108"/>
      <c r="AG2" s="109"/>
      <c r="AH2" s="65"/>
      <c r="AI2" s="65"/>
      <c r="AJ2" s="65"/>
      <c r="AK2" s="65"/>
      <c r="AL2" s="65"/>
      <c r="AM2" s="65"/>
      <c r="AN2" s="65"/>
      <c r="AO2" s="65"/>
      <c r="AP2" s="145"/>
      <c r="EP2" s="251" t="s">
        <v>2151</v>
      </c>
      <c r="EQ2" s="251" t="s">
        <v>2152</v>
      </c>
      <c r="ES2" s="252"/>
      <c r="ET2" s="65"/>
    </row>
    <row r="3" spans="1:151" ht="9.75" customHeight="1" x14ac:dyDescent="0.2">
      <c r="A3" s="288"/>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108"/>
      <c r="AG3" s="109"/>
      <c r="AH3" s="65"/>
      <c r="AI3" s="65"/>
      <c r="AJ3" s="65"/>
      <c r="AK3" s="65"/>
      <c r="AL3" s="65"/>
      <c r="AM3" s="65"/>
      <c r="AN3" s="65"/>
      <c r="AO3" s="65"/>
      <c r="AP3" s="145"/>
      <c r="EP3" s="251"/>
      <c r="EQ3" s="251"/>
      <c r="ES3" s="252"/>
      <c r="ET3" s="65"/>
    </row>
    <row r="4" spans="1:151" ht="9.75" customHeight="1" x14ac:dyDescent="0.2">
      <c r="A4" s="288"/>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108"/>
      <c r="AG4" s="109"/>
      <c r="AH4" s="65"/>
      <c r="AI4" s="65"/>
      <c r="AJ4" s="65"/>
      <c r="AK4" s="65"/>
      <c r="AL4" s="65"/>
      <c r="AM4" s="65"/>
      <c r="AN4" s="65"/>
      <c r="AO4" s="65"/>
      <c r="AP4" s="145"/>
      <c r="EP4" s="251"/>
      <c r="EQ4" s="251"/>
      <c r="ES4" s="252"/>
      <c r="ET4" s="65"/>
    </row>
    <row r="5" spans="1:151" ht="5.25" customHeight="1" thickBot="1" x14ac:dyDescent="0.25">
      <c r="A5" s="290"/>
      <c r="B5" s="291"/>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3"/>
      <c r="AG5" s="110"/>
      <c r="AH5" s="65"/>
      <c r="AI5" s="65"/>
      <c r="AJ5" s="65"/>
      <c r="AK5" s="65"/>
      <c r="AL5" s="65"/>
      <c r="AM5" s="65"/>
      <c r="AN5" s="65"/>
      <c r="AO5" s="65"/>
      <c r="AP5" s="145"/>
    </row>
    <row r="6" spans="1:151" ht="51.75" customHeight="1" x14ac:dyDescent="0.2">
      <c r="A6" s="146" t="s">
        <v>229</v>
      </c>
      <c r="B6" s="129">
        <v>45169</v>
      </c>
      <c r="C6" s="3"/>
      <c r="D6" s="147"/>
      <c r="E6" s="147"/>
      <c r="F6" s="194"/>
      <c r="G6" s="147"/>
      <c r="H6" s="147"/>
      <c r="I6" s="147"/>
      <c r="J6" s="147"/>
      <c r="K6" s="147"/>
      <c r="L6" s="147"/>
      <c r="M6" s="147"/>
      <c r="N6" s="147"/>
      <c r="O6" s="147"/>
      <c r="P6" s="147"/>
      <c r="Q6" s="147"/>
      <c r="R6" s="147"/>
      <c r="S6" s="147"/>
      <c r="T6" s="147"/>
      <c r="U6" s="245" t="s">
        <v>2194</v>
      </c>
      <c r="V6" s="246"/>
      <c r="W6" s="246"/>
      <c r="X6" s="246"/>
      <c r="Y6" s="246"/>
      <c r="Z6" s="246"/>
      <c r="AA6" s="246"/>
      <c r="AB6" s="246"/>
      <c r="AC6" s="246"/>
      <c r="AD6" s="246"/>
      <c r="AE6" s="246"/>
      <c r="AF6" s="247"/>
      <c r="AG6" s="50"/>
      <c r="AH6" s="65"/>
      <c r="AI6" s="65"/>
      <c r="AJ6" s="65"/>
      <c r="AK6" s="65"/>
      <c r="AL6" s="65"/>
      <c r="AM6" s="65"/>
      <c r="AN6" s="65"/>
      <c r="AO6" s="65"/>
      <c r="AP6" s="145"/>
    </row>
    <row r="7" spans="1:151" ht="4.5" customHeight="1" thickBot="1" x14ac:dyDescent="0.25">
      <c r="A7" s="3"/>
      <c r="B7" s="65"/>
      <c r="C7" s="65"/>
      <c r="D7" s="65"/>
      <c r="E7" s="65"/>
      <c r="F7" s="65"/>
      <c r="G7" s="65"/>
      <c r="H7" s="65"/>
      <c r="I7" s="65"/>
      <c r="J7" s="65"/>
      <c r="K7" s="65"/>
      <c r="L7" s="65"/>
      <c r="M7" s="65"/>
      <c r="N7" s="65"/>
      <c r="O7" s="65"/>
      <c r="P7" s="65"/>
      <c r="Q7" s="65"/>
      <c r="R7" s="65"/>
      <c r="S7" s="65"/>
      <c r="T7" s="65"/>
      <c r="U7" s="248"/>
      <c r="V7" s="249"/>
      <c r="W7" s="249"/>
      <c r="X7" s="249"/>
      <c r="Y7" s="249"/>
      <c r="Z7" s="249"/>
      <c r="AA7" s="249"/>
      <c r="AB7" s="249"/>
      <c r="AC7" s="249"/>
      <c r="AD7" s="249"/>
      <c r="AE7" s="249"/>
      <c r="AF7" s="250"/>
      <c r="AG7" s="44"/>
      <c r="AH7" s="65"/>
      <c r="AI7" s="65"/>
      <c r="AJ7" s="65"/>
      <c r="AK7" s="65"/>
      <c r="AL7" s="65"/>
      <c r="AM7" s="65"/>
      <c r="AN7" s="65"/>
      <c r="AO7" s="65"/>
      <c r="AP7" s="145"/>
    </row>
    <row r="8" spans="1:151" ht="5.25" customHeight="1" thickBot="1" x14ac:dyDescent="0.25">
      <c r="A8" s="148"/>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44"/>
      <c r="AH8" s="65"/>
      <c r="AI8" s="65"/>
      <c r="AJ8" s="65"/>
      <c r="AK8" s="65"/>
      <c r="AL8" s="65"/>
      <c r="AM8" s="65"/>
      <c r="AN8" s="65"/>
      <c r="AO8" s="65"/>
      <c r="AP8" s="145"/>
    </row>
    <row r="9" spans="1:151" ht="18" customHeight="1" x14ac:dyDescent="0.2">
      <c r="A9" s="149"/>
      <c r="B9" s="130"/>
      <c r="C9" s="149"/>
      <c r="D9" s="149"/>
      <c r="E9" s="130"/>
      <c r="F9" s="54"/>
      <c r="G9" s="133"/>
      <c r="H9" s="133"/>
      <c r="I9" s="133"/>
      <c r="J9" s="134"/>
      <c r="K9" s="54"/>
      <c r="L9" s="134"/>
      <c r="M9" s="264" t="s">
        <v>230</v>
      </c>
      <c r="N9" s="265"/>
      <c r="O9" s="266"/>
      <c r="P9" s="270" t="s">
        <v>231</v>
      </c>
      <c r="Q9" s="271"/>
      <c r="R9" s="271"/>
      <c r="S9" s="271"/>
      <c r="T9" s="272"/>
      <c r="U9" s="276"/>
      <c r="V9" s="276"/>
      <c r="W9" s="277" t="s">
        <v>232</v>
      </c>
      <c r="X9" s="277"/>
      <c r="Y9" s="277"/>
      <c r="Z9" s="278"/>
      <c r="AA9" s="282" t="s">
        <v>233</v>
      </c>
      <c r="AB9" s="283"/>
      <c r="AC9" s="283"/>
      <c r="AD9" s="283"/>
      <c r="AE9" s="283"/>
      <c r="AF9" s="284"/>
      <c r="AG9" s="253" t="s">
        <v>228</v>
      </c>
      <c r="AH9" s="254"/>
      <c r="AI9" s="254"/>
      <c r="AJ9" s="254"/>
      <c r="AK9" s="254"/>
      <c r="AL9" s="254"/>
      <c r="AM9" s="254"/>
      <c r="AN9" s="254"/>
      <c r="AO9" s="254"/>
      <c r="AP9" s="254"/>
      <c r="AQ9" s="255" t="s">
        <v>226</v>
      </c>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6"/>
    </row>
    <row r="10" spans="1:151" ht="21.95" customHeight="1" x14ac:dyDescent="0.2">
      <c r="A10" s="150"/>
      <c r="B10" s="131"/>
      <c r="C10" s="150"/>
      <c r="D10" s="150"/>
      <c r="E10" s="131"/>
      <c r="F10" s="137"/>
      <c r="G10" s="135"/>
      <c r="H10" s="135"/>
      <c r="I10" s="135"/>
      <c r="J10" s="136"/>
      <c r="K10" s="137"/>
      <c r="L10" s="136"/>
      <c r="M10" s="267"/>
      <c r="N10" s="268"/>
      <c r="O10" s="269"/>
      <c r="P10" s="273"/>
      <c r="Q10" s="274"/>
      <c r="R10" s="274"/>
      <c r="S10" s="274"/>
      <c r="T10" s="275"/>
      <c r="U10" s="138"/>
      <c r="V10" s="139"/>
      <c r="W10" s="279"/>
      <c r="X10" s="280"/>
      <c r="Y10" s="280"/>
      <c r="Z10" s="281"/>
      <c r="AA10" s="285"/>
      <c r="AB10" s="286"/>
      <c r="AC10" s="286"/>
      <c r="AD10" s="286"/>
      <c r="AE10" s="286"/>
      <c r="AF10" s="287"/>
      <c r="AG10" s="55"/>
      <c r="AH10" s="259" t="s">
        <v>2015</v>
      </c>
      <c r="AI10" s="260"/>
      <c r="AJ10" s="260"/>
      <c r="AK10" s="260"/>
      <c r="AL10" s="260"/>
      <c r="AM10" s="261"/>
      <c r="AN10" s="292" t="s">
        <v>234</v>
      </c>
      <c r="AO10" s="293"/>
      <c r="AP10" s="294"/>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8"/>
      <c r="CD10" s="242" t="s">
        <v>1720</v>
      </c>
      <c r="CE10" s="242"/>
      <c r="CF10" s="189" t="s">
        <v>1716</v>
      </c>
      <c r="CG10" s="242" t="s">
        <v>1721</v>
      </c>
      <c r="CH10" s="242"/>
      <c r="CI10" s="242" t="s">
        <v>1722</v>
      </c>
      <c r="CJ10" s="242"/>
      <c r="CK10" s="242"/>
      <c r="CL10" s="242" t="s">
        <v>1736</v>
      </c>
      <c r="CM10" s="242"/>
      <c r="CN10" s="242" t="s">
        <v>1741</v>
      </c>
      <c r="CO10" s="242"/>
      <c r="CP10" s="242" t="s">
        <v>1742</v>
      </c>
      <c r="CQ10" s="242"/>
      <c r="CR10" s="242" t="s">
        <v>1744</v>
      </c>
      <c r="CS10" s="242"/>
      <c r="CT10" s="242" t="s">
        <v>1935</v>
      </c>
      <c r="CU10" s="242"/>
      <c r="CV10" s="242" t="s">
        <v>1933</v>
      </c>
      <c r="CW10" s="242"/>
      <c r="CX10" s="190" t="s">
        <v>1936</v>
      </c>
      <c r="DK10" s="242" t="s">
        <v>1941</v>
      </c>
      <c r="DL10" s="242"/>
      <c r="DM10" s="242"/>
      <c r="DN10" s="242"/>
      <c r="DO10" s="242"/>
      <c r="DP10" s="242"/>
      <c r="DQ10" s="242"/>
      <c r="DR10" s="242"/>
      <c r="EP10" s="227"/>
      <c r="EQ10" s="227" t="s">
        <v>2149</v>
      </c>
      <c r="ER10" s="227"/>
      <c r="ES10" s="227"/>
      <c r="ET10" s="227"/>
      <c r="EU10" s="227"/>
    </row>
    <row r="11" spans="1:151" ht="132" customHeight="1" x14ac:dyDescent="0.2">
      <c r="A11" s="151" t="s">
        <v>285</v>
      </c>
      <c r="B11" s="132" t="s">
        <v>290</v>
      </c>
      <c r="C11" s="151" t="s">
        <v>291</v>
      </c>
      <c r="D11" s="151" t="s">
        <v>292</v>
      </c>
      <c r="E11" s="132" t="s">
        <v>293</v>
      </c>
      <c r="F11" s="115" t="s">
        <v>303</v>
      </c>
      <c r="G11" s="188" t="s">
        <v>2012</v>
      </c>
      <c r="H11" s="188" t="s">
        <v>2013</v>
      </c>
      <c r="I11" s="140" t="s">
        <v>294</v>
      </c>
      <c r="J11" s="115" t="s">
        <v>220</v>
      </c>
      <c r="K11" s="115" t="s">
        <v>304</v>
      </c>
      <c r="L11" s="115" t="s">
        <v>2014</v>
      </c>
      <c r="M11" s="45" t="s">
        <v>221</v>
      </c>
      <c r="N11" s="45" t="s">
        <v>222</v>
      </c>
      <c r="O11" s="48" t="s">
        <v>295</v>
      </c>
      <c r="P11" s="45" t="s">
        <v>286</v>
      </c>
      <c r="Q11" s="45" t="s">
        <v>296</v>
      </c>
      <c r="R11" s="45" t="s">
        <v>236</v>
      </c>
      <c r="S11" s="45" t="s">
        <v>1684</v>
      </c>
      <c r="T11" s="45" t="s">
        <v>297</v>
      </c>
      <c r="U11" s="52" t="s">
        <v>298</v>
      </c>
      <c r="V11" s="52" t="s">
        <v>305</v>
      </c>
      <c r="W11" s="52" t="s">
        <v>299</v>
      </c>
      <c r="X11" s="52" t="s">
        <v>306</v>
      </c>
      <c r="Y11" s="53" t="s">
        <v>300</v>
      </c>
      <c r="Z11" s="53" t="s">
        <v>237</v>
      </c>
      <c r="AA11" s="49" t="s">
        <v>301</v>
      </c>
      <c r="AB11" s="52" t="s">
        <v>307</v>
      </c>
      <c r="AC11" s="49" t="s">
        <v>308</v>
      </c>
      <c r="AD11" s="52" t="s">
        <v>309</v>
      </c>
      <c r="AE11" s="48" t="s">
        <v>302</v>
      </c>
      <c r="AF11" s="48" t="s">
        <v>237</v>
      </c>
      <c r="AG11" s="45" t="s">
        <v>238</v>
      </c>
      <c r="AH11" s="48" t="s">
        <v>310</v>
      </c>
      <c r="AI11" s="48" t="s">
        <v>2016</v>
      </c>
      <c r="AJ11" s="48" t="s">
        <v>2017</v>
      </c>
      <c r="AK11" s="48" t="s">
        <v>2018</v>
      </c>
      <c r="AL11" s="48" t="s">
        <v>2019</v>
      </c>
      <c r="AM11" s="48" t="s">
        <v>2020</v>
      </c>
      <c r="AN11" s="48" t="s">
        <v>311</v>
      </c>
      <c r="AO11" s="48" t="s">
        <v>312</v>
      </c>
      <c r="AP11" s="48" t="s">
        <v>313</v>
      </c>
      <c r="AQ11" s="141" t="s">
        <v>239</v>
      </c>
      <c r="AR11" s="64" t="s">
        <v>240</v>
      </c>
      <c r="AS11" s="61" t="s">
        <v>227</v>
      </c>
      <c r="AT11" s="48" t="s">
        <v>239</v>
      </c>
      <c r="AU11" s="62" t="s">
        <v>240</v>
      </c>
      <c r="AV11" s="60" t="s">
        <v>227</v>
      </c>
      <c r="AW11" s="45" t="s">
        <v>239</v>
      </c>
      <c r="AX11" s="64" t="s">
        <v>240</v>
      </c>
      <c r="AY11" s="61" t="s">
        <v>227</v>
      </c>
      <c r="AZ11" s="48" t="s">
        <v>239</v>
      </c>
      <c r="BA11" s="62" t="s">
        <v>240</v>
      </c>
      <c r="BB11" s="60" t="s">
        <v>227</v>
      </c>
      <c r="BC11" s="45" t="s">
        <v>239</v>
      </c>
      <c r="BD11" s="64" t="s">
        <v>240</v>
      </c>
      <c r="BE11" s="61" t="s">
        <v>227</v>
      </c>
      <c r="BF11" s="48" t="s">
        <v>239</v>
      </c>
      <c r="BG11" s="62" t="s">
        <v>240</v>
      </c>
      <c r="BH11" s="60" t="s">
        <v>227</v>
      </c>
      <c r="BI11" s="45" t="s">
        <v>239</v>
      </c>
      <c r="BJ11" s="64" t="s">
        <v>240</v>
      </c>
      <c r="BK11" s="61" t="s">
        <v>227</v>
      </c>
      <c r="BL11" s="48" t="s">
        <v>239</v>
      </c>
      <c r="BM11" s="62" t="s">
        <v>240</v>
      </c>
      <c r="BN11" s="60" t="s">
        <v>227</v>
      </c>
      <c r="BO11" s="45" t="s">
        <v>239</v>
      </c>
      <c r="BP11" s="64" t="s">
        <v>240</v>
      </c>
      <c r="BQ11" s="61" t="s">
        <v>227</v>
      </c>
      <c r="BR11" s="48" t="s">
        <v>239</v>
      </c>
      <c r="BS11" s="62" t="s">
        <v>240</v>
      </c>
      <c r="BT11" s="60" t="s">
        <v>227</v>
      </c>
      <c r="BU11" s="45" t="s">
        <v>239</v>
      </c>
      <c r="BV11" s="64" t="s">
        <v>240</v>
      </c>
      <c r="BW11" s="61" t="s">
        <v>227</v>
      </c>
      <c r="BX11" s="48" t="s">
        <v>239</v>
      </c>
      <c r="BY11" s="64" t="s">
        <v>240</v>
      </c>
      <c r="BZ11" s="63" t="s">
        <v>227</v>
      </c>
      <c r="CA11" s="2" t="s">
        <v>1191</v>
      </c>
      <c r="CB11" s="48" t="s">
        <v>1931</v>
      </c>
      <c r="CC11" s="48" t="s">
        <v>1932</v>
      </c>
      <c r="CD11" s="48" t="s">
        <v>1715</v>
      </c>
      <c r="CE11" s="48" t="s">
        <v>1693</v>
      </c>
      <c r="CF11" s="187" t="s">
        <v>1717</v>
      </c>
      <c r="CG11" s="48" t="s">
        <v>1721</v>
      </c>
      <c r="CH11" s="48" t="s">
        <v>1693</v>
      </c>
      <c r="CI11" s="48" t="s">
        <v>1721</v>
      </c>
      <c r="CJ11" s="48" t="s">
        <v>1693</v>
      </c>
      <c r="CK11" s="48" t="s">
        <v>1977</v>
      </c>
      <c r="CL11" s="48" t="s">
        <v>1737</v>
      </c>
      <c r="CM11" s="48" t="s">
        <v>1693</v>
      </c>
      <c r="CN11" s="48" t="s">
        <v>1740</v>
      </c>
      <c r="CO11" s="48" t="s">
        <v>1693</v>
      </c>
      <c r="CP11" s="48" t="s">
        <v>1743</v>
      </c>
      <c r="CQ11" s="48" t="s">
        <v>1693</v>
      </c>
      <c r="CR11" s="48" t="s">
        <v>1809</v>
      </c>
      <c r="CS11" s="48" t="s">
        <v>1693</v>
      </c>
      <c r="CT11" s="48" t="s">
        <v>1809</v>
      </c>
      <c r="CU11" s="48" t="s">
        <v>1693</v>
      </c>
      <c r="CV11" s="48" t="s">
        <v>1809</v>
      </c>
      <c r="CW11" s="48" t="s">
        <v>1693</v>
      </c>
      <c r="CX11" s="48" t="s">
        <v>1937</v>
      </c>
      <c r="CZ11" s="191" t="s">
        <v>1940</v>
      </c>
      <c r="DA11" s="242" t="s">
        <v>1939</v>
      </c>
      <c r="DB11" s="242"/>
      <c r="DC11" s="242"/>
      <c r="DD11" s="242"/>
      <c r="DE11" s="242"/>
      <c r="DF11" s="242"/>
      <c r="DG11" s="242"/>
      <c r="DH11" s="191" t="s">
        <v>1940</v>
      </c>
      <c r="DI11" s="191" t="s">
        <v>1940</v>
      </c>
      <c r="DK11" s="191" t="s">
        <v>1942</v>
      </c>
      <c r="DL11" s="191" t="s">
        <v>1943</v>
      </c>
      <c r="DM11" s="191" t="s">
        <v>1944</v>
      </c>
      <c r="DN11" s="191" t="s">
        <v>1945</v>
      </c>
      <c r="DO11" s="191" t="s">
        <v>1946</v>
      </c>
      <c r="DP11" s="191" t="s">
        <v>1978</v>
      </c>
      <c r="DQ11" s="191" t="s">
        <v>1947</v>
      </c>
      <c r="DR11" s="191" t="s">
        <v>1948</v>
      </c>
      <c r="DS11" s="191" t="s">
        <v>1949</v>
      </c>
      <c r="DT11" s="191" t="s">
        <v>1950</v>
      </c>
      <c r="DU11" s="191" t="s">
        <v>1951</v>
      </c>
      <c r="DV11" s="191" t="s">
        <v>1952</v>
      </c>
      <c r="DW11" s="191" t="s">
        <v>1953</v>
      </c>
      <c r="DX11" s="191" t="s">
        <v>1954</v>
      </c>
      <c r="DY11" s="191" t="s">
        <v>1955</v>
      </c>
      <c r="DZ11" s="191" t="s">
        <v>1956</v>
      </c>
      <c r="EA11" s="191" t="s">
        <v>1954</v>
      </c>
      <c r="EB11" s="243" t="s">
        <v>1957</v>
      </c>
      <c r="EC11" s="243"/>
      <c r="ED11" s="243"/>
      <c r="EE11" s="243"/>
      <c r="EF11" s="243"/>
      <c r="EG11" s="243"/>
      <c r="EH11" s="243"/>
      <c r="EI11" s="243"/>
      <c r="EJ11" s="243"/>
      <c r="EK11" s="243"/>
      <c r="EL11" s="243"/>
      <c r="EM11" s="243"/>
      <c r="EN11" s="243"/>
      <c r="EP11" s="45" t="s">
        <v>2150</v>
      </c>
      <c r="EQ11" s="45" t="s">
        <v>2162</v>
      </c>
      <c r="ER11" s="45" t="s">
        <v>2145</v>
      </c>
      <c r="ES11" s="45" t="s">
        <v>2146</v>
      </c>
      <c r="ET11" s="45" t="s">
        <v>2147</v>
      </c>
      <c r="EU11" s="45" t="s">
        <v>2148</v>
      </c>
    </row>
    <row r="12" spans="1:151" ht="399.95" customHeight="1" x14ac:dyDescent="0.2">
      <c r="A12" s="230" t="s">
        <v>274</v>
      </c>
      <c r="B12" s="208" t="s">
        <v>1169</v>
      </c>
      <c r="C12" s="208" t="s">
        <v>1170</v>
      </c>
      <c r="D12" s="230" t="s">
        <v>1640</v>
      </c>
      <c r="E12" s="231" t="s">
        <v>1171</v>
      </c>
      <c r="F12" s="208" t="s">
        <v>1172</v>
      </c>
      <c r="G12" s="231">
        <v>115</v>
      </c>
      <c r="H12" s="231" t="s">
        <v>1837</v>
      </c>
      <c r="I12" s="195" t="s">
        <v>503</v>
      </c>
      <c r="J12" s="230" t="s">
        <v>35</v>
      </c>
      <c r="K12" s="231" t="s">
        <v>365</v>
      </c>
      <c r="L12" s="208" t="s">
        <v>1695</v>
      </c>
      <c r="M12" s="214" t="s">
        <v>1173</v>
      </c>
      <c r="N12" s="208" t="s">
        <v>504</v>
      </c>
      <c r="O12" s="208" t="s">
        <v>1174</v>
      </c>
      <c r="P12" s="208" t="s">
        <v>368</v>
      </c>
      <c r="Q12" s="208" t="s">
        <v>332</v>
      </c>
      <c r="R12" s="208" t="s">
        <v>369</v>
      </c>
      <c r="S12" s="208" t="s">
        <v>1685</v>
      </c>
      <c r="T12" s="208" t="s">
        <v>360</v>
      </c>
      <c r="U12" s="232" t="s">
        <v>317</v>
      </c>
      <c r="V12" s="233">
        <v>0.6</v>
      </c>
      <c r="W12" s="232" t="s">
        <v>121</v>
      </c>
      <c r="X12" s="233">
        <v>0.4</v>
      </c>
      <c r="Y12" s="67" t="s">
        <v>84</v>
      </c>
      <c r="Z12" s="208" t="s">
        <v>1175</v>
      </c>
      <c r="AA12" s="232" t="s">
        <v>316</v>
      </c>
      <c r="AB12" s="237">
        <v>7.1137851402240009E-4</v>
      </c>
      <c r="AC12" s="232" t="s">
        <v>121</v>
      </c>
      <c r="AD12" s="237">
        <v>0.22500000000000003</v>
      </c>
      <c r="AE12" s="67" t="s">
        <v>271</v>
      </c>
      <c r="AF12" s="208" t="s">
        <v>371</v>
      </c>
      <c r="AG12" s="230" t="s">
        <v>337</v>
      </c>
      <c r="AH12" s="208" t="s">
        <v>2021</v>
      </c>
      <c r="AI12" s="208" t="s">
        <v>2021</v>
      </c>
      <c r="AJ12" s="208" t="s">
        <v>2021</v>
      </c>
      <c r="AK12" s="208" t="s">
        <v>2021</v>
      </c>
      <c r="AL12" s="208" t="s">
        <v>2021</v>
      </c>
      <c r="AM12" s="208" t="s">
        <v>2021</v>
      </c>
      <c r="AN12" s="208" t="s">
        <v>1176</v>
      </c>
      <c r="AO12" s="208" t="s">
        <v>1641</v>
      </c>
      <c r="AP12" s="208" t="s">
        <v>1177</v>
      </c>
      <c r="AQ12" s="209">
        <v>43353</v>
      </c>
      <c r="AR12" s="210" t="s">
        <v>338</v>
      </c>
      <c r="AS12" s="211" t="s">
        <v>505</v>
      </c>
      <c r="AT12" s="212">
        <v>43593</v>
      </c>
      <c r="AU12" s="213" t="s">
        <v>338</v>
      </c>
      <c r="AV12" s="214" t="s">
        <v>506</v>
      </c>
      <c r="AW12" s="212">
        <v>43763</v>
      </c>
      <c r="AX12" s="210" t="s">
        <v>344</v>
      </c>
      <c r="AY12" s="211" t="s">
        <v>507</v>
      </c>
      <c r="AZ12" s="212">
        <v>43895</v>
      </c>
      <c r="BA12" s="213" t="s">
        <v>344</v>
      </c>
      <c r="BB12" s="214" t="s">
        <v>508</v>
      </c>
      <c r="BC12" s="212">
        <v>44074</v>
      </c>
      <c r="BD12" s="210" t="s">
        <v>349</v>
      </c>
      <c r="BE12" s="211" t="s">
        <v>509</v>
      </c>
      <c r="BF12" s="212">
        <v>44245</v>
      </c>
      <c r="BG12" s="213" t="s">
        <v>344</v>
      </c>
      <c r="BH12" s="214" t="s">
        <v>510</v>
      </c>
      <c r="BI12" s="212">
        <v>44293</v>
      </c>
      <c r="BJ12" s="210" t="s">
        <v>346</v>
      </c>
      <c r="BK12" s="211" t="s">
        <v>511</v>
      </c>
      <c r="BL12" s="212">
        <v>44532</v>
      </c>
      <c r="BM12" s="213" t="s">
        <v>338</v>
      </c>
      <c r="BN12" s="214" t="s">
        <v>512</v>
      </c>
      <c r="BO12" s="212">
        <v>44897</v>
      </c>
      <c r="BP12" s="210" t="s">
        <v>389</v>
      </c>
      <c r="BQ12" s="211" t="s">
        <v>1178</v>
      </c>
      <c r="BR12" s="212" t="s">
        <v>352</v>
      </c>
      <c r="BS12" s="213" t="s">
        <v>353</v>
      </c>
      <c r="BT12" s="214" t="s">
        <v>352</v>
      </c>
      <c r="BU12" s="212" t="s">
        <v>352</v>
      </c>
      <c r="BV12" s="210" t="s">
        <v>353</v>
      </c>
      <c r="BW12" s="211" t="s">
        <v>352</v>
      </c>
      <c r="BX12" s="212" t="s">
        <v>352</v>
      </c>
      <c r="BY12" s="213" t="s">
        <v>353</v>
      </c>
      <c r="BZ12" s="215" t="s">
        <v>352</v>
      </c>
      <c r="CA12" s="165">
        <f t="shared" ref="CA12:CA43" si="0">COUNTBLANK(A12:BZ12)</f>
        <v>6</v>
      </c>
      <c r="CB12" s="51" t="s">
        <v>1934</v>
      </c>
      <c r="CC12" s="51" t="s">
        <v>1821</v>
      </c>
      <c r="CD12" s="51" t="s">
        <v>1696</v>
      </c>
      <c r="CE12" s="51" t="s">
        <v>1697</v>
      </c>
      <c r="CF12" s="51" t="s">
        <v>1694</v>
      </c>
      <c r="CG12" s="51" t="s">
        <v>1694</v>
      </c>
      <c r="CH12" s="51" t="s">
        <v>1718</v>
      </c>
      <c r="CI12" s="51" t="s">
        <v>1694</v>
      </c>
      <c r="CJ12" s="51" t="s">
        <v>1727</v>
      </c>
      <c r="CK12" s="51"/>
      <c r="CL12" s="51" t="s">
        <v>1723</v>
      </c>
      <c r="CM12" s="51" t="s">
        <v>1723</v>
      </c>
      <c r="CN12" s="51" t="s">
        <v>1723</v>
      </c>
      <c r="CO12" s="51" t="s">
        <v>1723</v>
      </c>
      <c r="CP12" s="51" t="s">
        <v>1723</v>
      </c>
      <c r="CQ12" s="51" t="s">
        <v>1723</v>
      </c>
      <c r="CR12" s="51" t="s">
        <v>1808</v>
      </c>
      <c r="CS12" s="51" t="s">
        <v>1723</v>
      </c>
      <c r="CT12" s="51" t="s">
        <v>1723</v>
      </c>
      <c r="CU12" s="51" t="s">
        <v>1723</v>
      </c>
      <c r="CV12" s="51" t="s">
        <v>1723</v>
      </c>
      <c r="CW12" s="51" t="s">
        <v>1723</v>
      </c>
      <c r="CX12" s="51" t="s">
        <v>1723</v>
      </c>
      <c r="CZ12" s="193" t="str">
        <f t="shared" ref="CZ12:CZ43" si="1">J12</f>
        <v>Gestión de procesos</v>
      </c>
      <c r="DA12" s="244" t="str">
        <f t="shared" ref="DA12:DA43" si="2">I12</f>
        <v>Posibilidad de afectación económica (o presupuestal) por fallo judicial en contra de los intereses de la entidad, debido a errores (fallas o deficiencias) en el trámite de los procesos disciplinarios</v>
      </c>
      <c r="DB12" s="244"/>
      <c r="DC12" s="244"/>
      <c r="DD12" s="244"/>
      <c r="DE12" s="244"/>
      <c r="DF12" s="244"/>
      <c r="DG12" s="244"/>
      <c r="DH12" s="193" t="str">
        <f t="shared" ref="DH12:DH43" si="3">Y12</f>
        <v>Moderado</v>
      </c>
      <c r="DI12" s="193" t="str">
        <f t="shared" ref="DI12:DI43" si="4">AE12</f>
        <v>Bajo</v>
      </c>
      <c r="DK12" s="187" t="e">
        <f>SUM(LEN(#REF!)-LEN(SUBSTITUTE(#REF!,"- Preventivo","")))/LEN("- Preventivo")</f>
        <v>#REF!</v>
      </c>
      <c r="DL12" s="187" t="e">
        <f t="shared" ref="DL12:DL43" si="5">SUMIFS($DK$12:$DK$99,$A$12:$A$99,A12)</f>
        <v>#REF!</v>
      </c>
      <c r="DM12" s="187" t="e">
        <f>SUM(LEN(#REF!)-LEN(SUBSTITUTE(#REF!,"- Detectivo","")))/LEN("- Detectivo")</f>
        <v>#REF!</v>
      </c>
      <c r="DN12" s="187" t="e">
        <f t="shared" ref="DN12:DN43" si="6">SUMIFS($DM$12:$DM$99,$A$12:$A$99,A12)</f>
        <v>#REF!</v>
      </c>
      <c r="DO12" s="187" t="e">
        <f>SUM(LEN(#REF!)-LEN(SUBSTITUTE(#REF!,"- Correctivo","")))/LEN("- Correctivo")</f>
        <v>#REF!</v>
      </c>
      <c r="DP12" s="187" t="e">
        <f t="shared" ref="DP12:DP43" si="7">SUMIFS($DO$12:$DO$99,$A$12:$A$99,A12)</f>
        <v>#REF!</v>
      </c>
      <c r="DQ12" s="187" t="e">
        <f>DK12+DM12+DO12</f>
        <v>#REF!</v>
      </c>
      <c r="DR12" s="187" t="e">
        <f t="shared" ref="DR12:DR43" si="8">SUMIFS($DQ$12:$DQ$99,$A$12:$A$99,A12)</f>
        <v>#REF!</v>
      </c>
      <c r="DS12" s="187" t="e">
        <f>SUM(LEN(#REF!)-LEN(SUBSTITUTE(#REF!,"- Documentado","")))/LEN("- Documentado")</f>
        <v>#REF!</v>
      </c>
      <c r="DT12" s="187" t="e">
        <f>SUM(LEN(#REF!)-LEN(SUBSTITUTE(#REF!,"- Documentado","")))/LEN("- Documentado")</f>
        <v>#REF!</v>
      </c>
      <c r="DU12" s="187" t="e">
        <f t="shared" ref="DU12:DU43" si="9">SUMIFS($DS$12:$DS$99,$A$12:$A$99,A12)+SUMIFS($DT$12:$DT$99,$A$12:$A$99,A12)</f>
        <v>#REF!</v>
      </c>
      <c r="DV12" s="187" t="e">
        <f>SUM(LEN(#REF!)-LEN(SUBSTITUTE(#REF!,"- Continua","")))/LEN("- Continua")</f>
        <v>#REF!</v>
      </c>
      <c r="DW12" s="187" t="e">
        <f>SUM(LEN(#REF!)-LEN(SUBSTITUTE(#REF!,"- Continua","")))/LEN("- Continua")</f>
        <v>#REF!</v>
      </c>
      <c r="DX12" s="187" t="e">
        <f t="shared" ref="DX12:DX43" si="10">SUMIFS($DV$12:$DV$99,$A$12:$A$99,A12)+SUMIFS($DW$12:$DW$99,$A$12:$A$99,A12)</f>
        <v>#REF!</v>
      </c>
      <c r="DY12" s="187" t="e">
        <f>SUM(LEN(#REF!)-LEN(SUBSTITUTE(#REF!,"- Con registro","")))/LEN("- Con registro")</f>
        <v>#REF!</v>
      </c>
      <c r="DZ12" s="187" t="e">
        <f>SUM(LEN(#REF!)-LEN(SUBSTITUTE(#REF!,"- Con registro","")))/LEN("- Con registro")</f>
        <v>#REF!</v>
      </c>
      <c r="EA12" s="187" t="e">
        <f t="shared" ref="EA12:EA43" si="11">SUMIFS($DY$12:$DY$99,$A$12:$A$99,A12)+SUMIFS($DZ$12:$DZ$99,$A$12:$A$99,A12)</f>
        <v>#REF!</v>
      </c>
      <c r="EB12" s="192" t="e">
        <f t="shared" ref="EB12" si="12">CONCATENATE("El proceso estableció ",DR12," controles frente a los riesgos identificados, de los cuales:
")</f>
        <v>#REF!</v>
      </c>
      <c r="EC12" s="192" t="e">
        <f t="shared" ref="EC12" si="13">CONCATENATE("- ",DL12," son preventivos, ",DN12," detectivos y ",DP12," correctivos.
")</f>
        <v>#REF!</v>
      </c>
      <c r="ED12" s="240" t="e">
        <f t="shared" ref="ED12" si="14">CONCATENATE("- ",DU12," están documentados, ",DX12," se aplican continuamente de acuerdo con la periodicidad establecida y en ",EA12," se deja registro de la aplicación.")</f>
        <v>#REF!</v>
      </c>
      <c r="EE12" s="241" t="e">
        <f t="shared" ref="EE12" si="15">CONCATENATE(EB12,EC12,ED12)</f>
        <v>#REF!</v>
      </c>
      <c r="EF12" s="241"/>
      <c r="EG12" s="241"/>
      <c r="EH12" s="241"/>
      <c r="EI12" s="241"/>
      <c r="EJ12" s="241"/>
      <c r="EK12" s="241"/>
      <c r="EL12" s="241"/>
      <c r="EM12" s="241"/>
      <c r="EN12" s="241"/>
      <c r="EP12" s="225" t="str">
        <f>IF(AQ12&gt;=$EP$1,AQ12,IF(AT12&gt;=$EP$1,AT12,IF(AW12&gt;=$EP$1,AW12,IF(AZ12&gt;=$EP$1,AZ12,IF(BC12&gt;=$EP$1,BC12,IF(BF12&gt;=$EP$1,BF12,IF(BI12&gt;=$EP$1,BI12,IF(BL12&gt;=$EP$1,BL12,IF(BO12&gt;=$EP$1,BO12,IF(BR12&gt;=$EP$1,BR12,IF(BU12&gt;=$EP$1,BU12,IF(BX12&gt;=$EP$1,BX12,""))))))))))))</f>
        <v/>
      </c>
      <c r="EQ12" s="226" t="str">
        <f>IF(EP12="","",$B$6)</f>
        <v/>
      </c>
      <c r="ER12" s="187" t="str">
        <f>IF(EQ12="","","Riesgos")</f>
        <v/>
      </c>
      <c r="ES12" s="187" t="str">
        <f t="shared" ref="ES12:ES43" si="16">IF(ER12="","",CONCATENATE("ID_",G12,": ",I12))</f>
        <v/>
      </c>
      <c r="ET12" s="187" t="str">
        <f t="shared" ref="ET12:ET43" si="17">IF(ES12="","",CONCATENATE("Ajuste en ",VLOOKUP(EP12,AQ12:BZ12,(MATCH(EP12,AQ12:BZ12,10)+1))," en el Mapa de riesgos de ",A12))</f>
        <v/>
      </c>
      <c r="EU12" s="187" t="str">
        <f t="shared" ref="EU12:EU43" si="18">IF(ET12="","",CONCATENATE("Solicitud de cambio realizada y aprobada por la ",L12," a través del Aplicativo DARUMA"))</f>
        <v/>
      </c>
    </row>
    <row r="13" spans="1:151" ht="399.95" customHeight="1" x14ac:dyDescent="0.2">
      <c r="A13" s="230" t="s">
        <v>274</v>
      </c>
      <c r="B13" s="208" t="s">
        <v>1169</v>
      </c>
      <c r="C13" s="208" t="s">
        <v>1170</v>
      </c>
      <c r="D13" s="230" t="s">
        <v>1640</v>
      </c>
      <c r="E13" s="231" t="s">
        <v>1171</v>
      </c>
      <c r="F13" s="208" t="s">
        <v>1179</v>
      </c>
      <c r="G13" s="231">
        <v>116</v>
      </c>
      <c r="H13" s="231" t="s">
        <v>1838</v>
      </c>
      <c r="I13" s="195" t="s">
        <v>1180</v>
      </c>
      <c r="J13" s="230" t="s">
        <v>35</v>
      </c>
      <c r="K13" s="231" t="s">
        <v>365</v>
      </c>
      <c r="L13" s="208" t="s">
        <v>1695</v>
      </c>
      <c r="M13" s="214" t="s">
        <v>513</v>
      </c>
      <c r="N13" s="208" t="s">
        <v>514</v>
      </c>
      <c r="O13" s="208" t="s">
        <v>1181</v>
      </c>
      <c r="P13" s="208" t="s">
        <v>368</v>
      </c>
      <c r="Q13" s="208" t="s">
        <v>332</v>
      </c>
      <c r="R13" s="208" t="s">
        <v>369</v>
      </c>
      <c r="S13" s="208" t="s">
        <v>1685</v>
      </c>
      <c r="T13" s="234" t="s">
        <v>360</v>
      </c>
      <c r="U13" s="232" t="s">
        <v>317</v>
      </c>
      <c r="V13" s="233">
        <v>0.6</v>
      </c>
      <c r="W13" s="232" t="s">
        <v>121</v>
      </c>
      <c r="X13" s="233">
        <v>0.4</v>
      </c>
      <c r="Y13" s="67" t="s">
        <v>84</v>
      </c>
      <c r="Z13" s="208" t="s">
        <v>1182</v>
      </c>
      <c r="AA13" s="232" t="s">
        <v>316</v>
      </c>
      <c r="AB13" s="237">
        <v>7.4088000000000001E-2</v>
      </c>
      <c r="AC13" s="232" t="s">
        <v>121</v>
      </c>
      <c r="AD13" s="237">
        <v>0.22500000000000003</v>
      </c>
      <c r="AE13" s="67" t="s">
        <v>271</v>
      </c>
      <c r="AF13" s="208" t="s">
        <v>515</v>
      </c>
      <c r="AG13" s="230" t="s">
        <v>337</v>
      </c>
      <c r="AH13" s="208" t="s">
        <v>2021</v>
      </c>
      <c r="AI13" s="208" t="s">
        <v>2021</v>
      </c>
      <c r="AJ13" s="208" t="s">
        <v>2021</v>
      </c>
      <c r="AK13" s="208" t="s">
        <v>2021</v>
      </c>
      <c r="AL13" s="208" t="s">
        <v>2021</v>
      </c>
      <c r="AM13" s="208" t="s">
        <v>2021</v>
      </c>
      <c r="AN13" s="208" t="s">
        <v>1183</v>
      </c>
      <c r="AO13" s="208" t="s">
        <v>1642</v>
      </c>
      <c r="AP13" s="208" t="s">
        <v>1184</v>
      </c>
      <c r="AQ13" s="209">
        <v>43353</v>
      </c>
      <c r="AR13" s="210" t="s">
        <v>338</v>
      </c>
      <c r="AS13" s="211" t="s">
        <v>505</v>
      </c>
      <c r="AT13" s="212">
        <v>43593</v>
      </c>
      <c r="AU13" s="213" t="s">
        <v>338</v>
      </c>
      <c r="AV13" s="214" t="s">
        <v>516</v>
      </c>
      <c r="AW13" s="212">
        <v>43763</v>
      </c>
      <c r="AX13" s="210" t="s">
        <v>389</v>
      </c>
      <c r="AY13" s="211" t="s">
        <v>517</v>
      </c>
      <c r="AZ13" s="212">
        <v>43895</v>
      </c>
      <c r="BA13" s="213" t="s">
        <v>397</v>
      </c>
      <c r="BB13" s="214" t="s">
        <v>518</v>
      </c>
      <c r="BC13" s="212">
        <v>44074</v>
      </c>
      <c r="BD13" s="210" t="s">
        <v>346</v>
      </c>
      <c r="BE13" s="211" t="s">
        <v>519</v>
      </c>
      <c r="BF13" s="212">
        <v>44245</v>
      </c>
      <c r="BG13" s="213" t="s">
        <v>344</v>
      </c>
      <c r="BH13" s="214" t="s">
        <v>510</v>
      </c>
      <c r="BI13" s="212">
        <v>44293</v>
      </c>
      <c r="BJ13" s="210" t="s">
        <v>346</v>
      </c>
      <c r="BK13" s="211" t="s">
        <v>520</v>
      </c>
      <c r="BL13" s="212">
        <v>44532</v>
      </c>
      <c r="BM13" s="213" t="s">
        <v>338</v>
      </c>
      <c r="BN13" s="214" t="s">
        <v>351</v>
      </c>
      <c r="BO13" s="212">
        <v>44897</v>
      </c>
      <c r="BP13" s="210" t="s">
        <v>389</v>
      </c>
      <c r="BQ13" s="211" t="s">
        <v>1185</v>
      </c>
      <c r="BR13" s="212" t="s">
        <v>352</v>
      </c>
      <c r="BS13" s="213" t="s">
        <v>353</v>
      </c>
      <c r="BT13" s="214" t="s">
        <v>352</v>
      </c>
      <c r="BU13" s="212" t="s">
        <v>352</v>
      </c>
      <c r="BV13" s="210" t="s">
        <v>353</v>
      </c>
      <c r="BW13" s="211" t="s">
        <v>352</v>
      </c>
      <c r="BX13" s="212" t="s">
        <v>352</v>
      </c>
      <c r="BY13" s="213" t="s">
        <v>353</v>
      </c>
      <c r="BZ13" s="215" t="s">
        <v>352</v>
      </c>
      <c r="CA13" s="165">
        <f t="shared" si="0"/>
        <v>6</v>
      </c>
      <c r="CB13" s="51" t="s">
        <v>1934</v>
      </c>
      <c r="CC13" s="51" t="s">
        <v>1821</v>
      </c>
      <c r="CD13" s="51" t="s">
        <v>1696</v>
      </c>
      <c r="CE13" s="51" t="s">
        <v>1697</v>
      </c>
      <c r="CF13" s="51" t="s">
        <v>1694</v>
      </c>
      <c r="CG13" s="51" t="s">
        <v>1694</v>
      </c>
      <c r="CH13" s="51" t="s">
        <v>1718</v>
      </c>
      <c r="CI13" s="51" t="s">
        <v>1694</v>
      </c>
      <c r="CJ13" s="51" t="s">
        <v>1727</v>
      </c>
      <c r="CK13" s="51"/>
      <c r="CL13" s="51" t="s">
        <v>1723</v>
      </c>
      <c r="CM13" s="51" t="s">
        <v>1723</v>
      </c>
      <c r="CN13" s="51" t="s">
        <v>1723</v>
      </c>
      <c r="CO13" s="51" t="s">
        <v>1723</v>
      </c>
      <c r="CP13" s="51" t="s">
        <v>1723</v>
      </c>
      <c r="CQ13" s="51" t="s">
        <v>1723</v>
      </c>
      <c r="CR13" s="51" t="s">
        <v>1803</v>
      </c>
      <c r="CS13" s="51" t="s">
        <v>1723</v>
      </c>
      <c r="CT13" s="51" t="s">
        <v>1723</v>
      </c>
      <c r="CU13" s="51" t="s">
        <v>1723</v>
      </c>
      <c r="CV13" s="51" t="s">
        <v>1723</v>
      </c>
      <c r="CW13" s="51" t="s">
        <v>1723</v>
      </c>
      <c r="CX13" s="51" t="s">
        <v>1723</v>
      </c>
      <c r="CZ13" s="193" t="str">
        <f t="shared" si="1"/>
        <v>Gestión de procesos</v>
      </c>
      <c r="DA13" s="244" t="str">
        <f t="shared" si="2"/>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v>
      </c>
      <c r="DB13" s="244"/>
      <c r="DC13" s="244"/>
      <c r="DD13" s="244"/>
      <c r="DE13" s="244"/>
      <c r="DF13" s="244"/>
      <c r="DG13" s="244"/>
      <c r="DH13" s="193" t="str">
        <f t="shared" si="3"/>
        <v>Moderado</v>
      </c>
      <c r="DI13" s="193" t="str">
        <f t="shared" si="4"/>
        <v>Bajo</v>
      </c>
      <c r="DK13" s="187" t="e">
        <f>SUM(LEN(#REF!)-LEN(SUBSTITUTE(#REF!,"- Preventivo","")))/LEN("- Preventivo")</f>
        <v>#REF!</v>
      </c>
      <c r="DL13" s="187" t="e">
        <f t="shared" si="5"/>
        <v>#REF!</v>
      </c>
      <c r="DM13" s="187" t="e">
        <f>SUM(LEN(#REF!)-LEN(SUBSTITUTE(#REF!,"- Detectivo","")))/LEN("- Detectivo")</f>
        <v>#REF!</v>
      </c>
      <c r="DN13" s="187" t="e">
        <f t="shared" si="6"/>
        <v>#REF!</v>
      </c>
      <c r="DO13" s="187" t="e">
        <f>SUM(LEN(#REF!)-LEN(SUBSTITUTE(#REF!,"- Correctivo","")))/LEN("- Correctivo")</f>
        <v>#REF!</v>
      </c>
      <c r="DP13" s="187" t="e">
        <f t="shared" si="7"/>
        <v>#REF!</v>
      </c>
      <c r="DQ13" s="187" t="e">
        <f t="shared" ref="DQ13:DQ76" si="19">DK13+DM13+DO13</f>
        <v>#REF!</v>
      </c>
      <c r="DR13" s="187" t="e">
        <f t="shared" si="8"/>
        <v>#REF!</v>
      </c>
      <c r="DS13" s="187" t="e">
        <f>SUM(LEN(#REF!)-LEN(SUBSTITUTE(#REF!,"- Documentado","")))/LEN("- Documentado")</f>
        <v>#REF!</v>
      </c>
      <c r="DT13" s="187" t="e">
        <f>SUM(LEN(#REF!)-LEN(SUBSTITUTE(#REF!,"- Documentado","")))/LEN("- Documentado")</f>
        <v>#REF!</v>
      </c>
      <c r="DU13" s="187" t="e">
        <f t="shared" si="9"/>
        <v>#REF!</v>
      </c>
      <c r="DV13" s="187" t="e">
        <f>SUM(LEN(#REF!)-LEN(SUBSTITUTE(#REF!,"- Continua","")))/LEN("- Continua")</f>
        <v>#REF!</v>
      </c>
      <c r="DW13" s="187" t="e">
        <f>SUM(LEN(#REF!)-LEN(SUBSTITUTE(#REF!,"- Continua","")))/LEN("- Continua")</f>
        <v>#REF!</v>
      </c>
      <c r="DX13" s="187" t="e">
        <f t="shared" si="10"/>
        <v>#REF!</v>
      </c>
      <c r="DY13" s="187" t="e">
        <f>SUM(LEN(#REF!)-LEN(SUBSTITUTE(#REF!,"- Con registro","")))/LEN("- Con registro")</f>
        <v>#REF!</v>
      </c>
      <c r="DZ13" s="187" t="e">
        <f>SUM(LEN(#REF!)-LEN(SUBSTITUTE(#REF!,"- Con registro","")))/LEN("- Con registro")</f>
        <v>#REF!</v>
      </c>
      <c r="EA13" s="187" t="e">
        <f t="shared" si="11"/>
        <v>#REF!</v>
      </c>
      <c r="EB13" s="192" t="e">
        <f t="shared" ref="EB13:EB76" si="20">CONCATENATE("El proceso estableció ",DR13," controles frente a los riesgos identificados, de los cuales:
")</f>
        <v>#REF!</v>
      </c>
      <c r="EC13" s="192" t="e">
        <f t="shared" ref="EC13:EC76" si="21">CONCATENATE("- ",DL13," son preventivos, ",DN13," detectivos y ",DP13," correctivos.
")</f>
        <v>#REF!</v>
      </c>
      <c r="ED13" s="240" t="e">
        <f t="shared" ref="ED13:ED76" si="22">CONCATENATE("- ",DU13," están documentados, ",DX13," se aplican continuamente de acuerdo con la periodicidad establecida y en ",EA13," se deja registro de la aplicación.")</f>
        <v>#REF!</v>
      </c>
      <c r="EE13" s="241" t="e">
        <f t="shared" ref="EE13:EE76" si="23">CONCATENATE(EB13,EC13,ED13)</f>
        <v>#REF!</v>
      </c>
      <c r="EF13" s="241"/>
      <c r="EG13" s="241"/>
      <c r="EH13" s="241"/>
      <c r="EI13" s="241"/>
      <c r="EJ13" s="241"/>
      <c r="EK13" s="241"/>
      <c r="EL13" s="241"/>
      <c r="EM13" s="241"/>
      <c r="EN13" s="241"/>
      <c r="EP13" s="225" t="str">
        <f t="shared" ref="EP13:EP76" si="24">IF(AQ13&gt;=$EP$1,AQ13,IF(AT13&gt;=$EP$1,AT13,IF(AW13&gt;=$EP$1,AW13,IF(AZ13&gt;=$EP$1,AZ13,IF(BC13&gt;=$EP$1,BC13,IF(BF13&gt;=$EP$1,BF13,IF(BI13&gt;=$EP$1,BI13,IF(BL13&gt;=$EP$1,BL13,IF(BO13&gt;=$EP$1,BO13,IF(BR13&gt;=$EP$1,BR13,IF(BU13&gt;=$EP$1,BU13,IF(BX13&gt;=$EP$1,BX13,""))))))))))))</f>
        <v/>
      </c>
      <c r="EQ13" s="226" t="str">
        <f t="shared" ref="EQ13:EQ76" si="25">IF(EP13="","",$B$6)</f>
        <v/>
      </c>
      <c r="ER13" s="187" t="str">
        <f t="shared" ref="ER13:ER76" si="26">IF(EQ13="","","Riesgos")</f>
        <v/>
      </c>
      <c r="ES13" s="239" t="str">
        <f t="shared" si="16"/>
        <v/>
      </c>
      <c r="ET13" s="239" t="str">
        <f t="shared" si="17"/>
        <v/>
      </c>
      <c r="EU13" s="187" t="str">
        <f t="shared" si="18"/>
        <v/>
      </c>
    </row>
    <row r="14" spans="1:151" ht="399.95" customHeight="1" x14ac:dyDescent="0.2">
      <c r="A14" s="230" t="s">
        <v>274</v>
      </c>
      <c r="B14" s="208" t="s">
        <v>1169</v>
      </c>
      <c r="C14" s="208" t="s">
        <v>1170</v>
      </c>
      <c r="D14" s="230" t="s">
        <v>1640</v>
      </c>
      <c r="E14" s="231" t="s">
        <v>1171</v>
      </c>
      <c r="F14" s="208" t="s">
        <v>1172</v>
      </c>
      <c r="G14" s="231">
        <v>113</v>
      </c>
      <c r="H14" s="231" t="s">
        <v>1839</v>
      </c>
      <c r="I14" s="195" t="s">
        <v>1186</v>
      </c>
      <c r="J14" s="230" t="s">
        <v>63</v>
      </c>
      <c r="K14" s="231" t="s">
        <v>365</v>
      </c>
      <c r="L14" s="208" t="s">
        <v>1695</v>
      </c>
      <c r="M14" s="214" t="s">
        <v>1187</v>
      </c>
      <c r="N14" s="208" t="s">
        <v>521</v>
      </c>
      <c r="O14" s="208" t="s">
        <v>522</v>
      </c>
      <c r="P14" s="208" t="s">
        <v>368</v>
      </c>
      <c r="Q14" s="208" t="s">
        <v>332</v>
      </c>
      <c r="R14" s="208" t="s">
        <v>369</v>
      </c>
      <c r="S14" s="208" t="s">
        <v>1685</v>
      </c>
      <c r="T14" s="234" t="s">
        <v>360</v>
      </c>
      <c r="U14" s="232" t="s">
        <v>316</v>
      </c>
      <c r="V14" s="233">
        <v>0.2</v>
      </c>
      <c r="W14" s="232" t="s">
        <v>77</v>
      </c>
      <c r="X14" s="233">
        <v>0.8</v>
      </c>
      <c r="Y14" s="67" t="s">
        <v>272</v>
      </c>
      <c r="Z14" s="208" t="s">
        <v>523</v>
      </c>
      <c r="AA14" s="232" t="s">
        <v>316</v>
      </c>
      <c r="AB14" s="237">
        <v>2.6138246399999999E-3</v>
      </c>
      <c r="AC14" s="232" t="s">
        <v>77</v>
      </c>
      <c r="AD14" s="237">
        <v>0.8</v>
      </c>
      <c r="AE14" s="67" t="s">
        <v>272</v>
      </c>
      <c r="AF14" s="208" t="s">
        <v>524</v>
      </c>
      <c r="AG14" s="230" t="s">
        <v>363</v>
      </c>
      <c r="AH14" s="234" t="s">
        <v>2153</v>
      </c>
      <c r="AI14" s="234" t="s">
        <v>2022</v>
      </c>
      <c r="AJ14" s="234" t="s">
        <v>2023</v>
      </c>
      <c r="AK14" s="234" t="s">
        <v>2024</v>
      </c>
      <c r="AL14" s="238" t="s">
        <v>2026</v>
      </c>
      <c r="AM14" s="234" t="s">
        <v>2025</v>
      </c>
      <c r="AN14" s="208" t="s">
        <v>1188</v>
      </c>
      <c r="AO14" s="208" t="s">
        <v>1643</v>
      </c>
      <c r="AP14" s="208" t="s">
        <v>1189</v>
      </c>
      <c r="AQ14" s="209">
        <v>43353</v>
      </c>
      <c r="AR14" s="210" t="s">
        <v>338</v>
      </c>
      <c r="AS14" s="211" t="s">
        <v>505</v>
      </c>
      <c r="AT14" s="212">
        <v>43593</v>
      </c>
      <c r="AU14" s="213" t="s">
        <v>338</v>
      </c>
      <c r="AV14" s="214" t="s">
        <v>525</v>
      </c>
      <c r="AW14" s="212">
        <v>43763</v>
      </c>
      <c r="AX14" s="210" t="s">
        <v>387</v>
      </c>
      <c r="AY14" s="211" t="s">
        <v>526</v>
      </c>
      <c r="AZ14" s="212">
        <v>43895</v>
      </c>
      <c r="BA14" s="213" t="s">
        <v>527</v>
      </c>
      <c r="BB14" s="214" t="s">
        <v>528</v>
      </c>
      <c r="BC14" s="212">
        <v>44074</v>
      </c>
      <c r="BD14" s="210" t="s">
        <v>349</v>
      </c>
      <c r="BE14" s="211" t="s">
        <v>529</v>
      </c>
      <c r="BF14" s="212">
        <v>44167</v>
      </c>
      <c r="BG14" s="213" t="s">
        <v>465</v>
      </c>
      <c r="BH14" s="214" t="s">
        <v>530</v>
      </c>
      <c r="BI14" s="212">
        <v>44245</v>
      </c>
      <c r="BJ14" s="210" t="s">
        <v>397</v>
      </c>
      <c r="BK14" s="211" t="s">
        <v>531</v>
      </c>
      <c r="BL14" s="212">
        <v>44293</v>
      </c>
      <c r="BM14" s="213" t="s">
        <v>387</v>
      </c>
      <c r="BN14" s="214" t="s">
        <v>532</v>
      </c>
      <c r="BO14" s="212">
        <v>44532</v>
      </c>
      <c r="BP14" s="210" t="s">
        <v>533</v>
      </c>
      <c r="BQ14" s="211" t="s">
        <v>534</v>
      </c>
      <c r="BR14" s="212">
        <v>44748</v>
      </c>
      <c r="BS14" s="213" t="s">
        <v>465</v>
      </c>
      <c r="BT14" s="214" t="s">
        <v>1154</v>
      </c>
      <c r="BU14" s="212">
        <v>44897</v>
      </c>
      <c r="BV14" s="210" t="s">
        <v>389</v>
      </c>
      <c r="BW14" s="211" t="s">
        <v>1190</v>
      </c>
      <c r="BX14" s="212" t="s">
        <v>352</v>
      </c>
      <c r="BY14" s="213" t="s">
        <v>353</v>
      </c>
      <c r="BZ14" s="215" t="s">
        <v>352</v>
      </c>
      <c r="CA14" s="165">
        <f t="shared" si="0"/>
        <v>2</v>
      </c>
      <c r="CB14" s="51" t="s">
        <v>1934</v>
      </c>
      <c r="CC14" s="51" t="s">
        <v>1821</v>
      </c>
      <c r="CD14" s="51" t="s">
        <v>1696</v>
      </c>
      <c r="CE14" s="51" t="s">
        <v>1697</v>
      </c>
      <c r="CF14" s="51" t="s">
        <v>1694</v>
      </c>
      <c r="CG14" s="51" t="s">
        <v>1694</v>
      </c>
      <c r="CH14" s="51" t="s">
        <v>1718</v>
      </c>
      <c r="CI14" s="51" t="s">
        <v>1694</v>
      </c>
      <c r="CJ14" s="51" t="s">
        <v>1727</v>
      </c>
      <c r="CK14" s="51"/>
      <c r="CL14" s="51" t="s">
        <v>1723</v>
      </c>
      <c r="CM14" s="51" t="s">
        <v>1738</v>
      </c>
      <c r="CN14" s="51" t="s">
        <v>1723</v>
      </c>
      <c r="CO14" s="51" t="s">
        <v>1723</v>
      </c>
      <c r="CP14" s="51" t="s">
        <v>1723</v>
      </c>
      <c r="CQ14" s="51" t="s">
        <v>1723</v>
      </c>
      <c r="CR14" s="51" t="s">
        <v>1804</v>
      </c>
      <c r="CS14" s="51" t="s">
        <v>1723</v>
      </c>
      <c r="CT14" s="51"/>
      <c r="CU14" s="51"/>
      <c r="CV14" s="51"/>
      <c r="CW14" s="51"/>
      <c r="CX14" s="51" t="s">
        <v>1723</v>
      </c>
      <c r="CZ14" s="193" t="str">
        <f t="shared" si="1"/>
        <v>Corrupción</v>
      </c>
      <c r="DA14" s="244" t="str">
        <f t="shared" si="2"/>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v>
      </c>
      <c r="DB14" s="244"/>
      <c r="DC14" s="244"/>
      <c r="DD14" s="244"/>
      <c r="DE14" s="244"/>
      <c r="DF14" s="244"/>
      <c r="DG14" s="244"/>
      <c r="DH14" s="193" t="str">
        <f t="shared" si="3"/>
        <v>Alto</v>
      </c>
      <c r="DI14" s="193" t="str">
        <f t="shared" si="4"/>
        <v>Alto</v>
      </c>
      <c r="DK14" s="187" t="e">
        <f>SUM(LEN(#REF!)-LEN(SUBSTITUTE(#REF!,"- Preventivo","")))/LEN("- Preventivo")</f>
        <v>#REF!</v>
      </c>
      <c r="DL14" s="187" t="e">
        <f t="shared" si="5"/>
        <v>#REF!</v>
      </c>
      <c r="DM14" s="187" t="e">
        <f>SUM(LEN(#REF!)-LEN(SUBSTITUTE(#REF!,"- Detectivo","")))/LEN("- Detectivo")</f>
        <v>#REF!</v>
      </c>
      <c r="DN14" s="187" t="e">
        <f t="shared" si="6"/>
        <v>#REF!</v>
      </c>
      <c r="DO14" s="187" t="e">
        <f>SUM(LEN(#REF!)-LEN(SUBSTITUTE(#REF!,"- Correctivo","")))/LEN("- Correctivo")</f>
        <v>#REF!</v>
      </c>
      <c r="DP14" s="187" t="e">
        <f t="shared" si="7"/>
        <v>#REF!</v>
      </c>
      <c r="DQ14" s="187" t="e">
        <f t="shared" si="19"/>
        <v>#REF!</v>
      </c>
      <c r="DR14" s="187" t="e">
        <f t="shared" si="8"/>
        <v>#REF!</v>
      </c>
      <c r="DS14" s="187" t="e">
        <f>SUM(LEN(#REF!)-LEN(SUBSTITUTE(#REF!,"- Documentado","")))/LEN("- Documentado")</f>
        <v>#REF!</v>
      </c>
      <c r="DT14" s="187" t="e">
        <f>SUM(LEN(#REF!)-LEN(SUBSTITUTE(#REF!,"- Documentado","")))/LEN("- Documentado")</f>
        <v>#REF!</v>
      </c>
      <c r="DU14" s="187" t="e">
        <f t="shared" si="9"/>
        <v>#REF!</v>
      </c>
      <c r="DV14" s="187" t="e">
        <f>SUM(LEN(#REF!)-LEN(SUBSTITUTE(#REF!,"- Continua","")))/LEN("- Continua")</f>
        <v>#REF!</v>
      </c>
      <c r="DW14" s="187" t="e">
        <f>SUM(LEN(#REF!)-LEN(SUBSTITUTE(#REF!,"- Continua","")))/LEN("- Continua")</f>
        <v>#REF!</v>
      </c>
      <c r="DX14" s="187" t="e">
        <f t="shared" si="10"/>
        <v>#REF!</v>
      </c>
      <c r="DY14" s="187" t="e">
        <f>SUM(LEN(#REF!)-LEN(SUBSTITUTE(#REF!,"- Con registro","")))/LEN("- Con registro")</f>
        <v>#REF!</v>
      </c>
      <c r="DZ14" s="187" t="e">
        <f>SUM(LEN(#REF!)-LEN(SUBSTITUTE(#REF!,"- Con registro","")))/LEN("- Con registro")</f>
        <v>#REF!</v>
      </c>
      <c r="EA14" s="187" t="e">
        <f t="shared" si="11"/>
        <v>#REF!</v>
      </c>
      <c r="EB14" s="192" t="e">
        <f t="shared" si="20"/>
        <v>#REF!</v>
      </c>
      <c r="EC14" s="192" t="e">
        <f t="shared" si="21"/>
        <v>#REF!</v>
      </c>
      <c r="ED14" s="240" t="e">
        <f t="shared" si="22"/>
        <v>#REF!</v>
      </c>
      <c r="EE14" s="241" t="e">
        <f t="shared" si="23"/>
        <v>#REF!</v>
      </c>
      <c r="EF14" s="241"/>
      <c r="EG14" s="241"/>
      <c r="EH14" s="241"/>
      <c r="EI14" s="241"/>
      <c r="EJ14" s="241"/>
      <c r="EK14" s="241"/>
      <c r="EL14" s="241"/>
      <c r="EM14" s="241"/>
      <c r="EN14" s="241"/>
      <c r="EP14" s="225" t="str">
        <f t="shared" si="24"/>
        <v/>
      </c>
      <c r="EQ14" s="226" t="str">
        <f t="shared" si="25"/>
        <v/>
      </c>
      <c r="ER14" s="187" t="str">
        <f t="shared" si="26"/>
        <v/>
      </c>
      <c r="ES14" s="239" t="str">
        <f t="shared" si="16"/>
        <v/>
      </c>
      <c r="ET14" s="239" t="str">
        <f t="shared" si="17"/>
        <v/>
      </c>
      <c r="EU14" s="187" t="str">
        <f t="shared" si="18"/>
        <v/>
      </c>
    </row>
    <row r="15" spans="1:151" ht="263.25" customHeight="1" x14ac:dyDescent="0.2">
      <c r="A15" s="230" t="s">
        <v>140</v>
      </c>
      <c r="B15" s="208" t="s">
        <v>1192</v>
      </c>
      <c r="C15" s="208" t="s">
        <v>1193</v>
      </c>
      <c r="D15" s="230" t="s">
        <v>151</v>
      </c>
      <c r="E15" s="231" t="s">
        <v>90</v>
      </c>
      <c r="F15" s="208" t="s">
        <v>2188</v>
      </c>
      <c r="G15" s="231">
        <v>117</v>
      </c>
      <c r="H15" s="231" t="s">
        <v>1840</v>
      </c>
      <c r="I15" s="195" t="s">
        <v>535</v>
      </c>
      <c r="J15" s="230" t="s">
        <v>35</v>
      </c>
      <c r="K15" s="231" t="s">
        <v>365</v>
      </c>
      <c r="L15" s="208" t="s">
        <v>244</v>
      </c>
      <c r="M15" s="214" t="s">
        <v>536</v>
      </c>
      <c r="N15" s="208" t="s">
        <v>537</v>
      </c>
      <c r="O15" s="208" t="s">
        <v>538</v>
      </c>
      <c r="P15" s="208" t="s">
        <v>368</v>
      </c>
      <c r="Q15" s="208" t="s">
        <v>332</v>
      </c>
      <c r="R15" s="208" t="s">
        <v>369</v>
      </c>
      <c r="S15" s="208" t="s">
        <v>1686</v>
      </c>
      <c r="T15" s="208" t="s">
        <v>428</v>
      </c>
      <c r="U15" s="232" t="s">
        <v>314</v>
      </c>
      <c r="V15" s="233">
        <v>0.4</v>
      </c>
      <c r="W15" s="232" t="s">
        <v>77</v>
      </c>
      <c r="X15" s="233">
        <v>0.8</v>
      </c>
      <c r="Y15" s="67" t="s">
        <v>272</v>
      </c>
      <c r="Z15" s="208" t="s">
        <v>539</v>
      </c>
      <c r="AA15" s="232" t="s">
        <v>316</v>
      </c>
      <c r="AB15" s="237">
        <v>1.4521248E-2</v>
      </c>
      <c r="AC15" s="232" t="s">
        <v>121</v>
      </c>
      <c r="AD15" s="237">
        <v>0.33750000000000002</v>
      </c>
      <c r="AE15" s="67" t="s">
        <v>271</v>
      </c>
      <c r="AF15" s="208" t="s">
        <v>1194</v>
      </c>
      <c r="AG15" s="230" t="s">
        <v>337</v>
      </c>
      <c r="AH15" s="208" t="s">
        <v>2021</v>
      </c>
      <c r="AI15" s="208" t="s">
        <v>2021</v>
      </c>
      <c r="AJ15" s="208" t="s">
        <v>2021</v>
      </c>
      <c r="AK15" s="208" t="s">
        <v>2021</v>
      </c>
      <c r="AL15" s="208" t="s">
        <v>2021</v>
      </c>
      <c r="AM15" s="208" t="s">
        <v>2021</v>
      </c>
      <c r="AN15" s="208" t="s">
        <v>540</v>
      </c>
      <c r="AO15" s="208" t="s">
        <v>541</v>
      </c>
      <c r="AP15" s="208" t="s">
        <v>542</v>
      </c>
      <c r="AQ15" s="209">
        <v>43594</v>
      </c>
      <c r="AR15" s="210" t="s">
        <v>338</v>
      </c>
      <c r="AS15" s="211" t="s">
        <v>543</v>
      </c>
      <c r="AT15" s="212">
        <v>43787</v>
      </c>
      <c r="AU15" s="213" t="s">
        <v>389</v>
      </c>
      <c r="AV15" s="214" t="s">
        <v>544</v>
      </c>
      <c r="AW15" s="212">
        <v>43980</v>
      </c>
      <c r="AX15" s="210" t="s">
        <v>338</v>
      </c>
      <c r="AY15" s="211" t="s">
        <v>545</v>
      </c>
      <c r="AZ15" s="212">
        <v>44071</v>
      </c>
      <c r="BA15" s="213" t="s">
        <v>346</v>
      </c>
      <c r="BB15" s="214" t="s">
        <v>546</v>
      </c>
      <c r="BC15" s="212">
        <v>44165</v>
      </c>
      <c r="BD15" s="210" t="s">
        <v>338</v>
      </c>
      <c r="BE15" s="211" t="s">
        <v>1195</v>
      </c>
      <c r="BF15" s="212">
        <v>44257</v>
      </c>
      <c r="BG15" s="213" t="s">
        <v>344</v>
      </c>
      <c r="BH15" s="214" t="s">
        <v>547</v>
      </c>
      <c r="BI15" s="212">
        <v>44466</v>
      </c>
      <c r="BJ15" s="210" t="s">
        <v>346</v>
      </c>
      <c r="BK15" s="211" t="s">
        <v>548</v>
      </c>
      <c r="BL15" s="212">
        <v>44530</v>
      </c>
      <c r="BM15" s="213" t="s">
        <v>549</v>
      </c>
      <c r="BN15" s="214" t="s">
        <v>550</v>
      </c>
      <c r="BO15" s="212">
        <v>44908</v>
      </c>
      <c r="BP15" s="210" t="s">
        <v>346</v>
      </c>
      <c r="BQ15" s="211" t="s">
        <v>1196</v>
      </c>
      <c r="BR15" s="212">
        <v>44911</v>
      </c>
      <c r="BS15" s="213" t="s">
        <v>349</v>
      </c>
      <c r="BT15" s="214" t="s">
        <v>1197</v>
      </c>
      <c r="BU15" s="212">
        <v>45037</v>
      </c>
      <c r="BV15" s="210" t="s">
        <v>1958</v>
      </c>
      <c r="BW15" s="211" t="s">
        <v>1959</v>
      </c>
      <c r="BX15" s="212">
        <v>45169</v>
      </c>
      <c r="BY15" s="210" t="s">
        <v>1985</v>
      </c>
      <c r="BZ15" s="215" t="s">
        <v>2189</v>
      </c>
      <c r="CA15" s="165">
        <f t="shared" si="0"/>
        <v>0</v>
      </c>
      <c r="CB15" s="51" t="s">
        <v>1925</v>
      </c>
      <c r="CC15" s="51" t="s">
        <v>1928</v>
      </c>
      <c r="CD15" s="168" t="s">
        <v>1698</v>
      </c>
      <c r="CE15" s="51" t="s">
        <v>1697</v>
      </c>
      <c r="CF15" s="51" t="s">
        <v>1694</v>
      </c>
      <c r="CG15" s="51" t="s">
        <v>1694</v>
      </c>
      <c r="CH15" s="51" t="s">
        <v>1719</v>
      </c>
      <c r="CI15" s="51" t="s">
        <v>1694</v>
      </c>
      <c r="CJ15" s="51" t="s">
        <v>1728</v>
      </c>
      <c r="CK15" s="51"/>
      <c r="CL15" s="51" t="s">
        <v>1723</v>
      </c>
      <c r="CM15" s="51" t="s">
        <v>1723</v>
      </c>
      <c r="CN15" s="51" t="s">
        <v>1723</v>
      </c>
      <c r="CO15" s="51" t="s">
        <v>1723</v>
      </c>
      <c r="CP15" s="51" t="s">
        <v>1723</v>
      </c>
      <c r="CQ15" s="51" t="s">
        <v>1723</v>
      </c>
      <c r="CR15" s="51" t="s">
        <v>1805</v>
      </c>
      <c r="CS15" s="51" t="s">
        <v>1723</v>
      </c>
      <c r="CT15" s="51" t="s">
        <v>1723</v>
      </c>
      <c r="CU15" s="51" t="s">
        <v>1723</v>
      </c>
      <c r="CV15" s="51" t="s">
        <v>1723</v>
      </c>
      <c r="CW15" s="51" t="s">
        <v>1723</v>
      </c>
      <c r="CX15" s="51" t="s">
        <v>1723</v>
      </c>
      <c r="CZ15" s="193" t="str">
        <f t="shared" si="1"/>
        <v>Gestión de procesos</v>
      </c>
      <c r="DA15" s="244" t="str">
        <f t="shared" si="2"/>
        <v>Posibilidad de afectación económica (o presupuestal) por decisión (sanción) de un organismo de control u otra entidad, debido a incumplimiento parcial de compromisos en la  ejecución de la planeación institucional y la ejecución presupuestal</v>
      </c>
      <c r="DB15" s="244"/>
      <c r="DC15" s="244"/>
      <c r="DD15" s="244"/>
      <c r="DE15" s="244"/>
      <c r="DF15" s="244"/>
      <c r="DG15" s="244"/>
      <c r="DH15" s="193" t="str">
        <f t="shared" si="3"/>
        <v>Alto</v>
      </c>
      <c r="DI15" s="193" t="str">
        <f t="shared" si="4"/>
        <v>Bajo</v>
      </c>
      <c r="DK15" s="187" t="e">
        <f>SUM(LEN(#REF!)-LEN(SUBSTITUTE(#REF!,"- Preventivo","")))/LEN("- Preventivo")</f>
        <v>#REF!</v>
      </c>
      <c r="DL15" s="187" t="e">
        <f t="shared" si="5"/>
        <v>#REF!</v>
      </c>
      <c r="DM15" s="187" t="e">
        <f>SUM(LEN(#REF!)-LEN(SUBSTITUTE(#REF!,"- Detectivo","")))/LEN("- Detectivo")</f>
        <v>#REF!</v>
      </c>
      <c r="DN15" s="187" t="e">
        <f t="shared" si="6"/>
        <v>#REF!</v>
      </c>
      <c r="DO15" s="187" t="e">
        <f>SUM(LEN(#REF!)-LEN(SUBSTITUTE(#REF!,"- Correctivo","")))/LEN("- Correctivo")</f>
        <v>#REF!</v>
      </c>
      <c r="DP15" s="187" t="e">
        <f t="shared" si="7"/>
        <v>#REF!</v>
      </c>
      <c r="DQ15" s="187" t="e">
        <f t="shared" si="19"/>
        <v>#REF!</v>
      </c>
      <c r="DR15" s="187" t="e">
        <f t="shared" si="8"/>
        <v>#REF!</v>
      </c>
      <c r="DS15" s="187" t="e">
        <f>SUM(LEN(#REF!)-LEN(SUBSTITUTE(#REF!,"- Documentado","")))/LEN("- Documentado")</f>
        <v>#REF!</v>
      </c>
      <c r="DT15" s="187" t="e">
        <f>SUM(LEN(#REF!)-LEN(SUBSTITUTE(#REF!,"- Documentado","")))/LEN("- Documentado")</f>
        <v>#REF!</v>
      </c>
      <c r="DU15" s="187" t="e">
        <f t="shared" si="9"/>
        <v>#REF!</v>
      </c>
      <c r="DV15" s="187" t="e">
        <f>SUM(LEN(#REF!)-LEN(SUBSTITUTE(#REF!,"- Continua","")))/LEN("- Continua")</f>
        <v>#REF!</v>
      </c>
      <c r="DW15" s="187" t="e">
        <f>SUM(LEN(#REF!)-LEN(SUBSTITUTE(#REF!,"- Continua","")))/LEN("- Continua")</f>
        <v>#REF!</v>
      </c>
      <c r="DX15" s="187" t="e">
        <f t="shared" si="10"/>
        <v>#REF!</v>
      </c>
      <c r="DY15" s="187" t="e">
        <f>SUM(LEN(#REF!)-LEN(SUBSTITUTE(#REF!,"- Con registro","")))/LEN("- Con registro")</f>
        <v>#REF!</v>
      </c>
      <c r="DZ15" s="187" t="e">
        <f>SUM(LEN(#REF!)-LEN(SUBSTITUTE(#REF!,"- Con registro","")))/LEN("- Con registro")</f>
        <v>#REF!</v>
      </c>
      <c r="EA15" s="187" t="e">
        <f t="shared" si="11"/>
        <v>#REF!</v>
      </c>
      <c r="EB15" s="192" t="e">
        <f t="shared" si="20"/>
        <v>#REF!</v>
      </c>
      <c r="EC15" s="192" t="e">
        <f t="shared" si="21"/>
        <v>#REF!</v>
      </c>
      <c r="ED15" s="240" t="e">
        <f t="shared" si="22"/>
        <v>#REF!</v>
      </c>
      <c r="EE15" s="241" t="e">
        <f t="shared" si="23"/>
        <v>#REF!</v>
      </c>
      <c r="EF15" s="241"/>
      <c r="EG15" s="241"/>
      <c r="EH15" s="241"/>
      <c r="EI15" s="241"/>
      <c r="EJ15" s="241"/>
      <c r="EK15" s="241"/>
      <c r="EL15" s="241"/>
      <c r="EM15" s="241"/>
      <c r="EN15" s="241"/>
      <c r="EP15" s="225">
        <f t="shared" si="24"/>
        <v>45037</v>
      </c>
      <c r="EQ15" s="226">
        <f t="shared" si="25"/>
        <v>45169</v>
      </c>
      <c r="ER15" s="187" t="str">
        <f t="shared" si="26"/>
        <v>Riesgos</v>
      </c>
      <c r="ES15" s="239" t="str">
        <f t="shared" si="16"/>
        <v>ID_117: Posibilidad de afectación económica (o presupuestal) por decisión (sanción) de un organismo de control u otra entidad, debido a incumplimiento parcial de compromisos en la  ejecución de la planeación institucional y la ejecución presupuestal</v>
      </c>
      <c r="ET15" s="239" t="str">
        <f t="shared" si="17"/>
        <v>Ajuste en Establecimiento de controles en el Mapa de riesgos de Direccionamiento Estratégico</v>
      </c>
      <c r="EU15" s="187" t="str">
        <f t="shared" si="18"/>
        <v>Solicitud de cambio realizada y aprobada por la Oficina Asesora de Planeación a través del Aplicativo DARUMA</v>
      </c>
    </row>
    <row r="16" spans="1:151" ht="399.95" customHeight="1" x14ac:dyDescent="0.2">
      <c r="A16" s="230" t="s">
        <v>140</v>
      </c>
      <c r="B16" s="208" t="s">
        <v>1192</v>
      </c>
      <c r="C16" s="208" t="s">
        <v>1193</v>
      </c>
      <c r="D16" s="230" t="s">
        <v>151</v>
      </c>
      <c r="E16" s="231" t="s">
        <v>90</v>
      </c>
      <c r="F16" s="208" t="s">
        <v>2186</v>
      </c>
      <c r="G16" s="231">
        <v>118</v>
      </c>
      <c r="H16" s="231" t="s">
        <v>1841</v>
      </c>
      <c r="I16" s="195" t="s">
        <v>551</v>
      </c>
      <c r="J16" s="230" t="s">
        <v>35</v>
      </c>
      <c r="K16" s="231" t="s">
        <v>365</v>
      </c>
      <c r="L16" s="208" t="s">
        <v>244</v>
      </c>
      <c r="M16" s="214" t="s">
        <v>536</v>
      </c>
      <c r="N16" s="208" t="s">
        <v>537</v>
      </c>
      <c r="O16" s="208" t="s">
        <v>538</v>
      </c>
      <c r="P16" s="208" t="s">
        <v>368</v>
      </c>
      <c r="Q16" s="208" t="s">
        <v>332</v>
      </c>
      <c r="R16" s="208" t="s">
        <v>369</v>
      </c>
      <c r="S16" s="208" t="s">
        <v>1686</v>
      </c>
      <c r="T16" s="208" t="s">
        <v>428</v>
      </c>
      <c r="U16" s="232" t="s">
        <v>316</v>
      </c>
      <c r="V16" s="233">
        <v>0.2</v>
      </c>
      <c r="W16" s="232" t="s">
        <v>77</v>
      </c>
      <c r="X16" s="233">
        <v>0.8</v>
      </c>
      <c r="Y16" s="67" t="s">
        <v>272</v>
      </c>
      <c r="Z16" s="208" t="s">
        <v>552</v>
      </c>
      <c r="AA16" s="232" t="s">
        <v>316</v>
      </c>
      <c r="AB16" s="237">
        <v>1.2195060240384E-4</v>
      </c>
      <c r="AC16" s="232" t="s">
        <v>121</v>
      </c>
      <c r="AD16" s="237">
        <v>0.33750000000000002</v>
      </c>
      <c r="AE16" s="67" t="s">
        <v>271</v>
      </c>
      <c r="AF16" s="208" t="s">
        <v>1198</v>
      </c>
      <c r="AG16" s="230" t="s">
        <v>337</v>
      </c>
      <c r="AH16" s="208" t="s">
        <v>2021</v>
      </c>
      <c r="AI16" s="208" t="s">
        <v>2021</v>
      </c>
      <c r="AJ16" s="208" t="s">
        <v>2021</v>
      </c>
      <c r="AK16" s="208" t="s">
        <v>2021</v>
      </c>
      <c r="AL16" s="208" t="s">
        <v>2021</v>
      </c>
      <c r="AM16" s="208" t="s">
        <v>2021</v>
      </c>
      <c r="AN16" s="208" t="s">
        <v>553</v>
      </c>
      <c r="AO16" s="208" t="s">
        <v>541</v>
      </c>
      <c r="AP16" s="208" t="s">
        <v>554</v>
      </c>
      <c r="AQ16" s="212">
        <v>43594</v>
      </c>
      <c r="AR16" s="213" t="s">
        <v>433</v>
      </c>
      <c r="AS16" s="214" t="s">
        <v>555</v>
      </c>
      <c r="AT16" s="212">
        <v>43787</v>
      </c>
      <c r="AU16" s="210" t="s">
        <v>433</v>
      </c>
      <c r="AV16" s="211" t="s">
        <v>556</v>
      </c>
      <c r="AW16" s="212">
        <v>43980</v>
      </c>
      <c r="AX16" s="213" t="s">
        <v>338</v>
      </c>
      <c r="AY16" s="214" t="s">
        <v>557</v>
      </c>
      <c r="AZ16" s="212">
        <v>44071</v>
      </c>
      <c r="BA16" s="210" t="s">
        <v>558</v>
      </c>
      <c r="BB16" s="211" t="s">
        <v>559</v>
      </c>
      <c r="BC16" s="212">
        <v>44165</v>
      </c>
      <c r="BD16" s="213" t="s">
        <v>433</v>
      </c>
      <c r="BE16" s="214" t="s">
        <v>560</v>
      </c>
      <c r="BF16" s="212">
        <v>43892</v>
      </c>
      <c r="BG16" s="210" t="s">
        <v>344</v>
      </c>
      <c r="BH16" s="211" t="s">
        <v>547</v>
      </c>
      <c r="BI16" s="212">
        <v>44466</v>
      </c>
      <c r="BJ16" s="213" t="s">
        <v>346</v>
      </c>
      <c r="BK16" s="214" t="s">
        <v>548</v>
      </c>
      <c r="BL16" s="212">
        <v>44530</v>
      </c>
      <c r="BM16" s="210" t="s">
        <v>549</v>
      </c>
      <c r="BN16" s="211" t="s">
        <v>561</v>
      </c>
      <c r="BO16" s="212">
        <v>44908</v>
      </c>
      <c r="BP16" s="213" t="s">
        <v>346</v>
      </c>
      <c r="BQ16" s="214" t="s">
        <v>1196</v>
      </c>
      <c r="BR16" s="212">
        <v>44911</v>
      </c>
      <c r="BS16" s="210" t="s">
        <v>349</v>
      </c>
      <c r="BT16" s="211" t="s">
        <v>1197</v>
      </c>
      <c r="BU16" s="212">
        <v>45037</v>
      </c>
      <c r="BV16" s="210" t="s">
        <v>1958</v>
      </c>
      <c r="BW16" s="211" t="s">
        <v>1960</v>
      </c>
      <c r="BX16" s="212">
        <v>45169</v>
      </c>
      <c r="BY16" s="210" t="s">
        <v>1985</v>
      </c>
      <c r="BZ16" s="211" t="s">
        <v>2187</v>
      </c>
      <c r="CA16" s="165">
        <f t="shared" si="0"/>
        <v>0</v>
      </c>
      <c r="CB16" s="51" t="s">
        <v>1925</v>
      </c>
      <c r="CC16" s="51" t="s">
        <v>1928</v>
      </c>
      <c r="CD16" s="168" t="s">
        <v>1698</v>
      </c>
      <c r="CE16" s="51" t="s">
        <v>1697</v>
      </c>
      <c r="CF16" s="51" t="s">
        <v>1694</v>
      </c>
      <c r="CG16" s="51" t="s">
        <v>1694</v>
      </c>
      <c r="CH16" s="51" t="s">
        <v>1719</v>
      </c>
      <c r="CI16" s="51" t="s">
        <v>1694</v>
      </c>
      <c r="CJ16" s="51" t="s">
        <v>1728</v>
      </c>
      <c r="CK16" s="51"/>
      <c r="CL16" s="51" t="s">
        <v>1723</v>
      </c>
      <c r="CM16" s="51" t="s">
        <v>1723</v>
      </c>
      <c r="CN16" s="51" t="s">
        <v>1723</v>
      </c>
      <c r="CO16" s="51" t="s">
        <v>1723</v>
      </c>
      <c r="CP16" s="51" t="s">
        <v>1723</v>
      </c>
      <c r="CQ16" s="51" t="s">
        <v>1723</v>
      </c>
      <c r="CR16" s="51" t="s">
        <v>1805</v>
      </c>
      <c r="CS16" s="51" t="s">
        <v>1723</v>
      </c>
      <c r="CT16" s="51" t="s">
        <v>1723</v>
      </c>
      <c r="CU16" s="51" t="s">
        <v>1723</v>
      </c>
      <c r="CV16" s="51" t="s">
        <v>1723</v>
      </c>
      <c r="CW16" s="51" t="s">
        <v>1723</v>
      </c>
      <c r="CX16" s="51" t="s">
        <v>1723</v>
      </c>
      <c r="CZ16" s="193" t="str">
        <f t="shared" si="1"/>
        <v>Gestión de procesos</v>
      </c>
      <c r="DA16" s="244" t="str">
        <f t="shared" si="2"/>
        <v>Posibilidad de afectación reputacional por Pérdida de credibilidad de los grupos de valor y partes interesadas, debido a errores fallas o deficiencias  en  la formulación y actualización de la planeación institucional</v>
      </c>
      <c r="DB16" s="244"/>
      <c r="DC16" s="244"/>
      <c r="DD16" s="244"/>
      <c r="DE16" s="244"/>
      <c r="DF16" s="244"/>
      <c r="DG16" s="244"/>
      <c r="DH16" s="193" t="str">
        <f t="shared" si="3"/>
        <v>Alto</v>
      </c>
      <c r="DI16" s="193" t="str">
        <f t="shared" si="4"/>
        <v>Bajo</v>
      </c>
      <c r="DK16" s="187" t="e">
        <f>SUM(LEN(#REF!)-LEN(SUBSTITUTE(#REF!,"- Preventivo","")))/LEN("- Preventivo")</f>
        <v>#REF!</v>
      </c>
      <c r="DL16" s="187" t="e">
        <f t="shared" si="5"/>
        <v>#REF!</v>
      </c>
      <c r="DM16" s="187" t="e">
        <f>SUM(LEN(#REF!)-LEN(SUBSTITUTE(#REF!,"- Detectivo","")))/LEN("- Detectivo")</f>
        <v>#REF!</v>
      </c>
      <c r="DN16" s="187" t="e">
        <f t="shared" si="6"/>
        <v>#REF!</v>
      </c>
      <c r="DO16" s="187" t="e">
        <f>SUM(LEN(#REF!)-LEN(SUBSTITUTE(#REF!,"- Correctivo","")))/LEN("- Correctivo")</f>
        <v>#REF!</v>
      </c>
      <c r="DP16" s="187" t="e">
        <f t="shared" si="7"/>
        <v>#REF!</v>
      </c>
      <c r="DQ16" s="187" t="e">
        <f t="shared" si="19"/>
        <v>#REF!</v>
      </c>
      <c r="DR16" s="187" t="e">
        <f t="shared" si="8"/>
        <v>#REF!</v>
      </c>
      <c r="DS16" s="187" t="e">
        <f>SUM(LEN(#REF!)-LEN(SUBSTITUTE(#REF!,"- Documentado","")))/LEN("- Documentado")</f>
        <v>#REF!</v>
      </c>
      <c r="DT16" s="187" t="e">
        <f>SUM(LEN(#REF!)-LEN(SUBSTITUTE(#REF!,"- Documentado","")))/LEN("- Documentado")</f>
        <v>#REF!</v>
      </c>
      <c r="DU16" s="187" t="e">
        <f t="shared" si="9"/>
        <v>#REF!</v>
      </c>
      <c r="DV16" s="187" t="e">
        <f>SUM(LEN(#REF!)-LEN(SUBSTITUTE(#REF!,"- Continua","")))/LEN("- Continua")</f>
        <v>#REF!</v>
      </c>
      <c r="DW16" s="187" t="e">
        <f>SUM(LEN(#REF!)-LEN(SUBSTITUTE(#REF!,"- Continua","")))/LEN("- Continua")</f>
        <v>#REF!</v>
      </c>
      <c r="DX16" s="187" t="e">
        <f t="shared" si="10"/>
        <v>#REF!</v>
      </c>
      <c r="DY16" s="187" t="e">
        <f>SUM(LEN(#REF!)-LEN(SUBSTITUTE(#REF!,"- Con registro","")))/LEN("- Con registro")</f>
        <v>#REF!</v>
      </c>
      <c r="DZ16" s="187" t="e">
        <f>SUM(LEN(#REF!)-LEN(SUBSTITUTE(#REF!,"- Con registro","")))/LEN("- Con registro")</f>
        <v>#REF!</v>
      </c>
      <c r="EA16" s="187" t="e">
        <f t="shared" si="11"/>
        <v>#REF!</v>
      </c>
      <c r="EB16" s="192" t="e">
        <f t="shared" si="20"/>
        <v>#REF!</v>
      </c>
      <c r="EC16" s="192" t="e">
        <f t="shared" si="21"/>
        <v>#REF!</v>
      </c>
      <c r="ED16" s="240" t="e">
        <f t="shared" si="22"/>
        <v>#REF!</v>
      </c>
      <c r="EE16" s="241" t="e">
        <f t="shared" si="23"/>
        <v>#REF!</v>
      </c>
      <c r="EF16" s="241"/>
      <c r="EG16" s="241"/>
      <c r="EH16" s="241"/>
      <c r="EI16" s="241"/>
      <c r="EJ16" s="241"/>
      <c r="EK16" s="241"/>
      <c r="EL16" s="241"/>
      <c r="EM16" s="241"/>
      <c r="EN16" s="241"/>
      <c r="EP16" s="225">
        <f t="shared" si="24"/>
        <v>45037</v>
      </c>
      <c r="EQ16" s="226">
        <f t="shared" si="25"/>
        <v>45169</v>
      </c>
      <c r="ER16" s="187" t="str">
        <f t="shared" si="26"/>
        <v>Riesgos</v>
      </c>
      <c r="ES16" s="239" t="str">
        <f t="shared" si="16"/>
        <v>ID_118: Posibilidad de afectación reputacional por Pérdida de credibilidad de los grupos de valor y partes interesadas, debido a errores fallas o deficiencias  en  la formulación y actualización de la planeación institucional</v>
      </c>
      <c r="ET16" s="239" t="str">
        <f t="shared" si="17"/>
        <v>Ajuste en Establecimiento de controles en el Mapa de riesgos de Direccionamiento Estratégico</v>
      </c>
      <c r="EU16" s="187" t="str">
        <f t="shared" si="18"/>
        <v>Solicitud de cambio realizada y aprobada por la Oficina Asesora de Planeación a través del Aplicativo DARUMA</v>
      </c>
    </row>
    <row r="17" spans="1:151" ht="399.95" customHeight="1" x14ac:dyDescent="0.2">
      <c r="A17" s="230" t="s">
        <v>275</v>
      </c>
      <c r="B17" s="208" t="s">
        <v>1199</v>
      </c>
      <c r="C17" s="208" t="s">
        <v>1200</v>
      </c>
      <c r="D17" s="230" t="s">
        <v>174</v>
      </c>
      <c r="E17" s="231" t="s">
        <v>1171</v>
      </c>
      <c r="F17" s="208" t="s">
        <v>1201</v>
      </c>
      <c r="G17" s="231">
        <v>120</v>
      </c>
      <c r="H17" s="231" t="s">
        <v>1842</v>
      </c>
      <c r="I17" s="195" t="s">
        <v>597</v>
      </c>
      <c r="J17" s="230" t="s">
        <v>35</v>
      </c>
      <c r="K17" s="231" t="s">
        <v>365</v>
      </c>
      <c r="L17" s="208" t="s">
        <v>326</v>
      </c>
      <c r="M17" s="214" t="s">
        <v>598</v>
      </c>
      <c r="N17" s="208" t="s">
        <v>599</v>
      </c>
      <c r="O17" s="208" t="s">
        <v>600</v>
      </c>
      <c r="P17" s="208" t="s">
        <v>368</v>
      </c>
      <c r="Q17" s="208" t="s">
        <v>332</v>
      </c>
      <c r="R17" s="208" t="s">
        <v>369</v>
      </c>
      <c r="S17" s="208" t="s">
        <v>1685</v>
      </c>
      <c r="T17" s="208" t="s">
        <v>360</v>
      </c>
      <c r="U17" s="232" t="s">
        <v>317</v>
      </c>
      <c r="V17" s="233">
        <v>0.6</v>
      </c>
      <c r="W17" s="232" t="s">
        <v>101</v>
      </c>
      <c r="X17" s="233">
        <v>0.6</v>
      </c>
      <c r="Y17" s="67" t="s">
        <v>84</v>
      </c>
      <c r="Z17" s="208" t="s">
        <v>601</v>
      </c>
      <c r="AA17" s="232" t="s">
        <v>316</v>
      </c>
      <c r="AB17" s="237">
        <v>0.252</v>
      </c>
      <c r="AC17" s="232" t="s">
        <v>121</v>
      </c>
      <c r="AD17" s="237">
        <v>0.33750000000000002</v>
      </c>
      <c r="AE17" s="67" t="s">
        <v>271</v>
      </c>
      <c r="AF17" s="208" t="s">
        <v>371</v>
      </c>
      <c r="AG17" s="230" t="s">
        <v>337</v>
      </c>
      <c r="AH17" s="208" t="s">
        <v>2021</v>
      </c>
      <c r="AI17" s="208" t="s">
        <v>2021</v>
      </c>
      <c r="AJ17" s="208" t="s">
        <v>2021</v>
      </c>
      <c r="AK17" s="208" t="s">
        <v>2021</v>
      </c>
      <c r="AL17" s="208" t="s">
        <v>2021</v>
      </c>
      <c r="AM17" s="208" t="s">
        <v>2021</v>
      </c>
      <c r="AN17" s="208" t="s">
        <v>602</v>
      </c>
      <c r="AO17" s="208" t="s">
        <v>603</v>
      </c>
      <c r="AP17" s="208" t="s">
        <v>604</v>
      </c>
      <c r="AQ17" s="209">
        <v>44533</v>
      </c>
      <c r="AR17" s="210" t="s">
        <v>338</v>
      </c>
      <c r="AS17" s="211" t="s">
        <v>605</v>
      </c>
      <c r="AT17" s="212">
        <v>44904</v>
      </c>
      <c r="AU17" s="213" t="s">
        <v>349</v>
      </c>
      <c r="AV17" s="214" t="s">
        <v>1979</v>
      </c>
      <c r="AW17" s="212" t="s">
        <v>352</v>
      </c>
      <c r="AX17" s="210" t="s">
        <v>353</v>
      </c>
      <c r="AY17" s="211" t="s">
        <v>352</v>
      </c>
      <c r="AZ17" s="212" t="s">
        <v>352</v>
      </c>
      <c r="BA17" s="213" t="s">
        <v>353</v>
      </c>
      <c r="BB17" s="214" t="s">
        <v>352</v>
      </c>
      <c r="BC17" s="212" t="s">
        <v>352</v>
      </c>
      <c r="BD17" s="210" t="s">
        <v>353</v>
      </c>
      <c r="BE17" s="211" t="s">
        <v>352</v>
      </c>
      <c r="BF17" s="212" t="s">
        <v>352</v>
      </c>
      <c r="BG17" s="213" t="s">
        <v>353</v>
      </c>
      <c r="BH17" s="214" t="s">
        <v>352</v>
      </c>
      <c r="BI17" s="212" t="s">
        <v>352</v>
      </c>
      <c r="BJ17" s="210" t="s">
        <v>353</v>
      </c>
      <c r="BK17" s="211" t="s">
        <v>352</v>
      </c>
      <c r="BL17" s="212" t="s">
        <v>352</v>
      </c>
      <c r="BM17" s="213" t="s">
        <v>353</v>
      </c>
      <c r="BN17" s="214" t="s">
        <v>352</v>
      </c>
      <c r="BO17" s="212" t="s">
        <v>352</v>
      </c>
      <c r="BP17" s="210" t="s">
        <v>353</v>
      </c>
      <c r="BQ17" s="211" t="s">
        <v>352</v>
      </c>
      <c r="BR17" s="212" t="s">
        <v>352</v>
      </c>
      <c r="BS17" s="213" t="s">
        <v>353</v>
      </c>
      <c r="BT17" s="214" t="s">
        <v>352</v>
      </c>
      <c r="BU17" s="212" t="s">
        <v>352</v>
      </c>
      <c r="BV17" s="210" t="s">
        <v>353</v>
      </c>
      <c r="BW17" s="211" t="s">
        <v>352</v>
      </c>
      <c r="BX17" s="212" t="s">
        <v>352</v>
      </c>
      <c r="BY17" s="213" t="s">
        <v>353</v>
      </c>
      <c r="BZ17" s="215" t="s">
        <v>352</v>
      </c>
      <c r="CA17" s="165">
        <f t="shared" si="0"/>
        <v>20</v>
      </c>
      <c r="CB17" s="51" t="s">
        <v>1819</v>
      </c>
      <c r="CC17" s="51" t="s">
        <v>1929</v>
      </c>
      <c r="CD17" s="168" t="s">
        <v>1699</v>
      </c>
      <c r="CE17" s="51" t="s">
        <v>1697</v>
      </c>
      <c r="CF17" s="51" t="s">
        <v>1694</v>
      </c>
      <c r="CG17" s="51" t="s">
        <v>1694</v>
      </c>
      <c r="CH17" s="51" t="s">
        <v>1718</v>
      </c>
      <c r="CI17" s="51" t="s">
        <v>1694</v>
      </c>
      <c r="CJ17" s="51" t="s">
        <v>1723</v>
      </c>
      <c r="CK17" s="51"/>
      <c r="CL17" s="51" t="s">
        <v>1723</v>
      </c>
      <c r="CM17" s="51" t="s">
        <v>1723</v>
      </c>
      <c r="CN17" s="51" t="s">
        <v>1723</v>
      </c>
      <c r="CO17" s="51" t="s">
        <v>1723</v>
      </c>
      <c r="CP17" s="51" t="s">
        <v>1723</v>
      </c>
      <c r="CQ17" s="51" t="s">
        <v>1723</v>
      </c>
      <c r="CR17" s="51" t="s">
        <v>1806</v>
      </c>
      <c r="CS17" s="51" t="s">
        <v>1723</v>
      </c>
      <c r="CT17" s="51" t="s">
        <v>1723</v>
      </c>
      <c r="CU17" s="51" t="s">
        <v>1723</v>
      </c>
      <c r="CV17" s="51" t="s">
        <v>1723</v>
      </c>
      <c r="CW17" s="51" t="s">
        <v>1723</v>
      </c>
      <c r="CX17" s="51" t="s">
        <v>1723</v>
      </c>
      <c r="CZ17" s="193" t="str">
        <f t="shared" si="1"/>
        <v>Gestión de procesos</v>
      </c>
      <c r="DA17" s="244" t="str">
        <f t="shared" si="2"/>
        <v>Posibilidad de afectación reputacional por la no detección de desviaciones críticas en la muestra establecida para las unidades auditables, debido a errores en la aplicación de los controles claves del proceso auditor</v>
      </c>
      <c r="DB17" s="244"/>
      <c r="DC17" s="244"/>
      <c r="DD17" s="244"/>
      <c r="DE17" s="244"/>
      <c r="DF17" s="244"/>
      <c r="DG17" s="244"/>
      <c r="DH17" s="193" t="str">
        <f t="shared" si="3"/>
        <v>Moderado</v>
      </c>
      <c r="DI17" s="193" t="str">
        <f t="shared" si="4"/>
        <v>Bajo</v>
      </c>
      <c r="DK17" s="187" t="e">
        <f>SUM(LEN(#REF!)-LEN(SUBSTITUTE(#REF!,"- Preventivo","")))/LEN("- Preventivo")</f>
        <v>#REF!</v>
      </c>
      <c r="DL17" s="187" t="e">
        <f t="shared" si="5"/>
        <v>#REF!</v>
      </c>
      <c r="DM17" s="187" t="e">
        <f>SUM(LEN(#REF!)-LEN(SUBSTITUTE(#REF!,"- Detectivo","")))/LEN("- Detectivo")</f>
        <v>#REF!</v>
      </c>
      <c r="DN17" s="187" t="e">
        <f t="shared" si="6"/>
        <v>#REF!</v>
      </c>
      <c r="DO17" s="187" t="e">
        <f>SUM(LEN(#REF!)-LEN(SUBSTITUTE(#REF!,"- Correctivo","")))/LEN("- Correctivo")</f>
        <v>#REF!</v>
      </c>
      <c r="DP17" s="187" t="e">
        <f t="shared" si="7"/>
        <v>#REF!</v>
      </c>
      <c r="DQ17" s="187" t="e">
        <f t="shared" si="19"/>
        <v>#REF!</v>
      </c>
      <c r="DR17" s="187" t="e">
        <f t="shared" si="8"/>
        <v>#REF!</v>
      </c>
      <c r="DS17" s="187" t="e">
        <f>SUM(LEN(#REF!)-LEN(SUBSTITUTE(#REF!,"- Documentado","")))/LEN("- Documentado")</f>
        <v>#REF!</v>
      </c>
      <c r="DT17" s="187" t="e">
        <f>SUM(LEN(#REF!)-LEN(SUBSTITUTE(#REF!,"- Documentado","")))/LEN("- Documentado")</f>
        <v>#REF!</v>
      </c>
      <c r="DU17" s="187" t="e">
        <f t="shared" si="9"/>
        <v>#REF!</v>
      </c>
      <c r="DV17" s="187" t="e">
        <f>SUM(LEN(#REF!)-LEN(SUBSTITUTE(#REF!,"- Continua","")))/LEN("- Continua")</f>
        <v>#REF!</v>
      </c>
      <c r="DW17" s="187" t="e">
        <f>SUM(LEN(#REF!)-LEN(SUBSTITUTE(#REF!,"- Continua","")))/LEN("- Continua")</f>
        <v>#REF!</v>
      </c>
      <c r="DX17" s="187" t="e">
        <f t="shared" si="10"/>
        <v>#REF!</v>
      </c>
      <c r="DY17" s="187" t="e">
        <f>SUM(LEN(#REF!)-LEN(SUBSTITUTE(#REF!,"- Con registro","")))/LEN("- Con registro")</f>
        <v>#REF!</v>
      </c>
      <c r="DZ17" s="187" t="e">
        <f>SUM(LEN(#REF!)-LEN(SUBSTITUTE(#REF!,"- Con registro","")))/LEN("- Con registro")</f>
        <v>#REF!</v>
      </c>
      <c r="EA17" s="187" t="e">
        <f t="shared" si="11"/>
        <v>#REF!</v>
      </c>
      <c r="EB17" s="192" t="e">
        <f t="shared" si="20"/>
        <v>#REF!</v>
      </c>
      <c r="EC17" s="192" t="e">
        <f t="shared" si="21"/>
        <v>#REF!</v>
      </c>
      <c r="ED17" s="240" t="e">
        <f t="shared" si="22"/>
        <v>#REF!</v>
      </c>
      <c r="EE17" s="241" t="e">
        <f t="shared" si="23"/>
        <v>#REF!</v>
      </c>
      <c r="EF17" s="241"/>
      <c r="EG17" s="241"/>
      <c r="EH17" s="241"/>
      <c r="EI17" s="241"/>
      <c r="EJ17" s="241"/>
      <c r="EK17" s="241"/>
      <c r="EL17" s="241"/>
      <c r="EM17" s="241"/>
      <c r="EN17" s="241"/>
      <c r="EP17" s="225" t="str">
        <f t="shared" si="24"/>
        <v/>
      </c>
      <c r="EQ17" s="226" t="str">
        <f t="shared" si="25"/>
        <v/>
      </c>
      <c r="ER17" s="187" t="str">
        <f t="shared" si="26"/>
        <v/>
      </c>
      <c r="ES17" s="239" t="str">
        <f t="shared" si="16"/>
        <v/>
      </c>
      <c r="ET17" s="239" t="str">
        <f t="shared" si="17"/>
        <v/>
      </c>
      <c r="EU17" s="187" t="str">
        <f t="shared" si="18"/>
        <v/>
      </c>
    </row>
    <row r="18" spans="1:151" ht="399.95" customHeight="1" x14ac:dyDescent="0.2">
      <c r="A18" s="230" t="s">
        <v>275</v>
      </c>
      <c r="B18" s="208" t="s">
        <v>1199</v>
      </c>
      <c r="C18" s="208" t="s">
        <v>1200</v>
      </c>
      <c r="D18" s="230" t="s">
        <v>174</v>
      </c>
      <c r="E18" s="231" t="s">
        <v>1171</v>
      </c>
      <c r="F18" s="208" t="s">
        <v>1202</v>
      </c>
      <c r="G18" s="231">
        <v>119</v>
      </c>
      <c r="H18" s="231" t="s">
        <v>1843</v>
      </c>
      <c r="I18" s="195" t="s">
        <v>606</v>
      </c>
      <c r="J18" s="230" t="s">
        <v>63</v>
      </c>
      <c r="K18" s="231" t="s">
        <v>365</v>
      </c>
      <c r="L18" s="208" t="s">
        <v>326</v>
      </c>
      <c r="M18" s="214" t="s">
        <v>607</v>
      </c>
      <c r="N18" s="208" t="s">
        <v>599</v>
      </c>
      <c r="O18" s="208" t="s">
        <v>608</v>
      </c>
      <c r="P18" s="208" t="s">
        <v>368</v>
      </c>
      <c r="Q18" s="208" t="s">
        <v>332</v>
      </c>
      <c r="R18" s="208" t="s">
        <v>369</v>
      </c>
      <c r="S18" s="208" t="s">
        <v>1685</v>
      </c>
      <c r="T18" s="208" t="s">
        <v>360</v>
      </c>
      <c r="U18" s="232" t="s">
        <v>316</v>
      </c>
      <c r="V18" s="233">
        <v>0.2</v>
      </c>
      <c r="W18" s="232" t="s">
        <v>77</v>
      </c>
      <c r="X18" s="233">
        <v>0.8</v>
      </c>
      <c r="Y18" s="67" t="s">
        <v>272</v>
      </c>
      <c r="Z18" s="208" t="s">
        <v>523</v>
      </c>
      <c r="AA18" s="232" t="s">
        <v>316</v>
      </c>
      <c r="AB18" s="237">
        <v>0.12</v>
      </c>
      <c r="AC18" s="232" t="s">
        <v>77</v>
      </c>
      <c r="AD18" s="237">
        <v>0.8</v>
      </c>
      <c r="AE18" s="67" t="s">
        <v>272</v>
      </c>
      <c r="AF18" s="208" t="s">
        <v>524</v>
      </c>
      <c r="AG18" s="230" t="s">
        <v>363</v>
      </c>
      <c r="AH18" s="234" t="s">
        <v>2027</v>
      </c>
      <c r="AI18" s="234" t="s">
        <v>2028</v>
      </c>
      <c r="AJ18" s="234" t="s">
        <v>2029</v>
      </c>
      <c r="AK18" s="234" t="s">
        <v>2030</v>
      </c>
      <c r="AL18" s="238" t="s">
        <v>2031</v>
      </c>
      <c r="AM18" s="238" t="s">
        <v>2032</v>
      </c>
      <c r="AN18" s="208" t="s">
        <v>609</v>
      </c>
      <c r="AO18" s="208" t="s">
        <v>610</v>
      </c>
      <c r="AP18" s="208" t="s">
        <v>611</v>
      </c>
      <c r="AQ18" s="209">
        <v>43496</v>
      </c>
      <c r="AR18" s="210" t="s">
        <v>338</v>
      </c>
      <c r="AS18" s="211" t="s">
        <v>612</v>
      </c>
      <c r="AT18" s="212">
        <v>43594</v>
      </c>
      <c r="AU18" s="213" t="s">
        <v>338</v>
      </c>
      <c r="AV18" s="214" t="s">
        <v>613</v>
      </c>
      <c r="AW18" s="212">
        <v>43902</v>
      </c>
      <c r="AX18" s="210" t="s">
        <v>527</v>
      </c>
      <c r="AY18" s="211" t="s">
        <v>614</v>
      </c>
      <c r="AZ18" s="212">
        <v>44075</v>
      </c>
      <c r="BA18" s="213" t="s">
        <v>349</v>
      </c>
      <c r="BB18" s="214" t="s">
        <v>615</v>
      </c>
      <c r="BC18" s="212">
        <v>44167</v>
      </c>
      <c r="BD18" s="210" t="s">
        <v>465</v>
      </c>
      <c r="BE18" s="211" t="s">
        <v>616</v>
      </c>
      <c r="BF18" s="212">
        <v>44246</v>
      </c>
      <c r="BG18" s="213" t="s">
        <v>397</v>
      </c>
      <c r="BH18" s="214" t="s">
        <v>617</v>
      </c>
      <c r="BI18" s="212">
        <v>44533</v>
      </c>
      <c r="BJ18" s="210" t="s">
        <v>397</v>
      </c>
      <c r="BK18" s="211" t="s">
        <v>618</v>
      </c>
      <c r="BL18" s="212">
        <v>44904</v>
      </c>
      <c r="BM18" s="213" t="s">
        <v>389</v>
      </c>
      <c r="BN18" s="214" t="s">
        <v>1980</v>
      </c>
      <c r="BO18" s="212" t="s">
        <v>352</v>
      </c>
      <c r="BP18" s="210" t="s">
        <v>353</v>
      </c>
      <c r="BQ18" s="211" t="s">
        <v>352</v>
      </c>
      <c r="BR18" s="212" t="s">
        <v>352</v>
      </c>
      <c r="BS18" s="213" t="s">
        <v>353</v>
      </c>
      <c r="BT18" s="214" t="s">
        <v>352</v>
      </c>
      <c r="BU18" s="212" t="s">
        <v>352</v>
      </c>
      <c r="BV18" s="210" t="s">
        <v>353</v>
      </c>
      <c r="BW18" s="211" t="s">
        <v>352</v>
      </c>
      <c r="BX18" s="212" t="s">
        <v>352</v>
      </c>
      <c r="BY18" s="213" t="s">
        <v>353</v>
      </c>
      <c r="BZ18" s="215" t="s">
        <v>352</v>
      </c>
      <c r="CA18" s="165">
        <f t="shared" si="0"/>
        <v>8</v>
      </c>
      <c r="CB18" s="51" t="s">
        <v>1819</v>
      </c>
      <c r="CC18" s="51" t="s">
        <v>1929</v>
      </c>
      <c r="CD18" s="168" t="s">
        <v>1699</v>
      </c>
      <c r="CE18" s="51" t="s">
        <v>1723</v>
      </c>
      <c r="CF18" s="51" t="s">
        <v>1694</v>
      </c>
      <c r="CG18" s="51" t="s">
        <v>1694</v>
      </c>
      <c r="CH18" s="51" t="s">
        <v>1718</v>
      </c>
      <c r="CI18" s="51" t="s">
        <v>1694</v>
      </c>
      <c r="CJ18" s="51" t="s">
        <v>1723</v>
      </c>
      <c r="CK18" s="51"/>
      <c r="CL18" s="51" t="s">
        <v>1739</v>
      </c>
      <c r="CM18" s="51" t="s">
        <v>1738</v>
      </c>
      <c r="CN18" s="51" t="s">
        <v>1723</v>
      </c>
      <c r="CO18" s="51" t="s">
        <v>1723</v>
      </c>
      <c r="CP18" s="51" t="s">
        <v>1723</v>
      </c>
      <c r="CQ18" s="51" t="s">
        <v>1723</v>
      </c>
      <c r="CR18" s="51" t="s">
        <v>1807</v>
      </c>
      <c r="CS18" s="51" t="s">
        <v>1723</v>
      </c>
      <c r="CT18" s="51" t="s">
        <v>1723</v>
      </c>
      <c r="CU18" s="51" t="s">
        <v>1723</v>
      </c>
      <c r="CV18" s="51" t="s">
        <v>1723</v>
      </c>
      <c r="CW18" s="51" t="s">
        <v>1723</v>
      </c>
      <c r="CX18" s="51" t="s">
        <v>1723</v>
      </c>
      <c r="CZ18" s="193" t="str">
        <f t="shared" si="1"/>
        <v>Corrupción</v>
      </c>
      <c r="DA18" s="244" t="str">
        <f t="shared" si="2"/>
        <v>Posibilidad de afectación reputacional por uso indebido de información privilegiada para beneficio propio o de un tercero, debido a debilidades en el proceder ético del auditor</v>
      </c>
      <c r="DB18" s="244"/>
      <c r="DC18" s="244"/>
      <c r="DD18" s="244"/>
      <c r="DE18" s="244"/>
      <c r="DF18" s="244"/>
      <c r="DG18" s="244"/>
      <c r="DH18" s="193" t="str">
        <f t="shared" si="3"/>
        <v>Alto</v>
      </c>
      <c r="DI18" s="193" t="str">
        <f t="shared" si="4"/>
        <v>Alto</v>
      </c>
      <c r="DK18" s="187" t="e">
        <f>SUM(LEN(#REF!)-LEN(SUBSTITUTE(#REF!,"- Preventivo","")))/LEN("- Preventivo")</f>
        <v>#REF!</v>
      </c>
      <c r="DL18" s="187" t="e">
        <f t="shared" si="5"/>
        <v>#REF!</v>
      </c>
      <c r="DM18" s="187" t="e">
        <f>SUM(LEN(#REF!)-LEN(SUBSTITUTE(#REF!,"- Detectivo","")))/LEN("- Detectivo")</f>
        <v>#REF!</v>
      </c>
      <c r="DN18" s="187" t="e">
        <f t="shared" si="6"/>
        <v>#REF!</v>
      </c>
      <c r="DO18" s="187" t="e">
        <f>SUM(LEN(#REF!)-LEN(SUBSTITUTE(#REF!,"- Correctivo","")))/LEN("- Correctivo")</f>
        <v>#REF!</v>
      </c>
      <c r="DP18" s="187" t="e">
        <f t="shared" si="7"/>
        <v>#REF!</v>
      </c>
      <c r="DQ18" s="187" t="e">
        <f t="shared" si="19"/>
        <v>#REF!</v>
      </c>
      <c r="DR18" s="187" t="e">
        <f t="shared" si="8"/>
        <v>#REF!</v>
      </c>
      <c r="DS18" s="187" t="e">
        <f>SUM(LEN(#REF!)-LEN(SUBSTITUTE(#REF!,"- Documentado","")))/LEN("- Documentado")</f>
        <v>#REF!</v>
      </c>
      <c r="DT18" s="187" t="e">
        <f>SUM(LEN(#REF!)-LEN(SUBSTITUTE(#REF!,"- Documentado","")))/LEN("- Documentado")</f>
        <v>#REF!</v>
      </c>
      <c r="DU18" s="187" t="e">
        <f t="shared" si="9"/>
        <v>#REF!</v>
      </c>
      <c r="DV18" s="187" t="e">
        <f>SUM(LEN(#REF!)-LEN(SUBSTITUTE(#REF!,"- Continua","")))/LEN("- Continua")</f>
        <v>#REF!</v>
      </c>
      <c r="DW18" s="187" t="e">
        <f>SUM(LEN(#REF!)-LEN(SUBSTITUTE(#REF!,"- Continua","")))/LEN("- Continua")</f>
        <v>#REF!</v>
      </c>
      <c r="DX18" s="187" t="e">
        <f t="shared" si="10"/>
        <v>#REF!</v>
      </c>
      <c r="DY18" s="187" t="e">
        <f>SUM(LEN(#REF!)-LEN(SUBSTITUTE(#REF!,"- Con registro","")))/LEN("- Con registro")</f>
        <v>#REF!</v>
      </c>
      <c r="DZ18" s="187" t="e">
        <f>SUM(LEN(#REF!)-LEN(SUBSTITUTE(#REF!,"- Con registro","")))/LEN("- Con registro")</f>
        <v>#REF!</v>
      </c>
      <c r="EA18" s="187" t="e">
        <f t="shared" si="11"/>
        <v>#REF!</v>
      </c>
      <c r="EB18" s="192" t="e">
        <f t="shared" si="20"/>
        <v>#REF!</v>
      </c>
      <c r="EC18" s="192" t="e">
        <f t="shared" si="21"/>
        <v>#REF!</v>
      </c>
      <c r="ED18" s="240" t="e">
        <f t="shared" si="22"/>
        <v>#REF!</v>
      </c>
      <c r="EE18" s="241" t="e">
        <f t="shared" si="23"/>
        <v>#REF!</v>
      </c>
      <c r="EF18" s="241"/>
      <c r="EG18" s="241"/>
      <c r="EH18" s="241"/>
      <c r="EI18" s="241"/>
      <c r="EJ18" s="241"/>
      <c r="EK18" s="241"/>
      <c r="EL18" s="241"/>
      <c r="EM18" s="241"/>
      <c r="EN18" s="241"/>
      <c r="EP18" s="225" t="str">
        <f t="shared" si="24"/>
        <v/>
      </c>
      <c r="EQ18" s="226" t="str">
        <f t="shared" si="25"/>
        <v/>
      </c>
      <c r="ER18" s="187" t="str">
        <f t="shared" si="26"/>
        <v/>
      </c>
      <c r="ES18" s="239" t="str">
        <f t="shared" si="16"/>
        <v/>
      </c>
      <c r="ET18" s="239" t="str">
        <f t="shared" si="17"/>
        <v/>
      </c>
      <c r="EU18" s="187" t="str">
        <f t="shared" si="18"/>
        <v/>
      </c>
    </row>
    <row r="19" spans="1:151" ht="399.95" customHeight="1" x14ac:dyDescent="0.2">
      <c r="A19" s="230" t="s">
        <v>1203</v>
      </c>
      <c r="B19" s="208" t="s">
        <v>1204</v>
      </c>
      <c r="C19" s="208" t="s">
        <v>1205</v>
      </c>
      <c r="D19" s="230" t="s">
        <v>1672</v>
      </c>
      <c r="E19" s="231" t="s">
        <v>38</v>
      </c>
      <c r="F19" s="208" t="s">
        <v>1206</v>
      </c>
      <c r="G19" s="231">
        <v>123</v>
      </c>
      <c r="H19" s="231" t="s">
        <v>1844</v>
      </c>
      <c r="I19" s="195" t="s">
        <v>774</v>
      </c>
      <c r="J19" s="230" t="s">
        <v>35</v>
      </c>
      <c r="K19" s="231" t="s">
        <v>365</v>
      </c>
      <c r="L19" s="208" t="s">
        <v>251</v>
      </c>
      <c r="M19" s="214" t="s">
        <v>775</v>
      </c>
      <c r="N19" s="208" t="s">
        <v>776</v>
      </c>
      <c r="O19" s="208" t="s">
        <v>777</v>
      </c>
      <c r="P19" s="208" t="s">
        <v>368</v>
      </c>
      <c r="Q19" s="208" t="s">
        <v>332</v>
      </c>
      <c r="R19" s="208" t="s">
        <v>369</v>
      </c>
      <c r="S19" s="208" t="s">
        <v>1685</v>
      </c>
      <c r="T19" s="208" t="s">
        <v>360</v>
      </c>
      <c r="U19" s="232" t="s">
        <v>319</v>
      </c>
      <c r="V19" s="233">
        <v>1</v>
      </c>
      <c r="W19" s="232" t="s">
        <v>101</v>
      </c>
      <c r="X19" s="233">
        <v>0.6</v>
      </c>
      <c r="Y19" s="67" t="s">
        <v>272</v>
      </c>
      <c r="Z19" s="208" t="s">
        <v>778</v>
      </c>
      <c r="AA19" s="232" t="s">
        <v>316</v>
      </c>
      <c r="AB19" s="237">
        <v>3.8423222207999998E-3</v>
      </c>
      <c r="AC19" s="232" t="s">
        <v>121</v>
      </c>
      <c r="AD19" s="237">
        <v>0.25312499999999999</v>
      </c>
      <c r="AE19" s="67" t="s">
        <v>271</v>
      </c>
      <c r="AF19" s="208" t="s">
        <v>1207</v>
      </c>
      <c r="AG19" s="230" t="s">
        <v>337</v>
      </c>
      <c r="AH19" s="208" t="s">
        <v>2021</v>
      </c>
      <c r="AI19" s="208" t="s">
        <v>2021</v>
      </c>
      <c r="AJ19" s="208" t="s">
        <v>2021</v>
      </c>
      <c r="AK19" s="208" t="s">
        <v>2021</v>
      </c>
      <c r="AL19" s="208" t="s">
        <v>2021</v>
      </c>
      <c r="AM19" s="208" t="s">
        <v>2021</v>
      </c>
      <c r="AN19" s="208" t="s">
        <v>1208</v>
      </c>
      <c r="AO19" s="208" t="s">
        <v>1673</v>
      </c>
      <c r="AP19" s="208" t="s">
        <v>1209</v>
      </c>
      <c r="AQ19" s="209">
        <v>43347</v>
      </c>
      <c r="AR19" s="210" t="s">
        <v>338</v>
      </c>
      <c r="AS19" s="211" t="s">
        <v>779</v>
      </c>
      <c r="AT19" s="212">
        <v>43594</v>
      </c>
      <c r="AU19" s="213" t="s">
        <v>433</v>
      </c>
      <c r="AV19" s="214" t="s">
        <v>780</v>
      </c>
      <c r="AW19" s="212">
        <v>43787</v>
      </c>
      <c r="AX19" s="210" t="s">
        <v>338</v>
      </c>
      <c r="AY19" s="211" t="s">
        <v>781</v>
      </c>
      <c r="AZ19" s="212">
        <v>43899</v>
      </c>
      <c r="BA19" s="213" t="s">
        <v>387</v>
      </c>
      <c r="BB19" s="214" t="s">
        <v>782</v>
      </c>
      <c r="BC19" s="212">
        <v>43916</v>
      </c>
      <c r="BD19" s="210" t="s">
        <v>338</v>
      </c>
      <c r="BE19" s="211" t="s">
        <v>1210</v>
      </c>
      <c r="BF19" s="212">
        <v>44169</v>
      </c>
      <c r="BG19" s="213" t="s">
        <v>465</v>
      </c>
      <c r="BH19" s="214" t="s">
        <v>783</v>
      </c>
      <c r="BI19" s="212">
        <v>44249</v>
      </c>
      <c r="BJ19" s="210" t="s">
        <v>389</v>
      </c>
      <c r="BK19" s="211" t="s">
        <v>784</v>
      </c>
      <c r="BL19" s="212">
        <v>44448</v>
      </c>
      <c r="BM19" s="213" t="s">
        <v>342</v>
      </c>
      <c r="BN19" s="214" t="s">
        <v>785</v>
      </c>
      <c r="BO19" s="212">
        <v>44552</v>
      </c>
      <c r="BP19" s="210" t="s">
        <v>338</v>
      </c>
      <c r="BQ19" s="211" t="s">
        <v>786</v>
      </c>
      <c r="BR19" s="212">
        <v>44834</v>
      </c>
      <c r="BS19" s="213" t="s">
        <v>346</v>
      </c>
      <c r="BT19" s="214" t="s">
        <v>1164</v>
      </c>
      <c r="BU19" s="212">
        <v>44897</v>
      </c>
      <c r="BV19" s="210" t="s">
        <v>397</v>
      </c>
      <c r="BW19" s="211" t="s">
        <v>1211</v>
      </c>
      <c r="BX19" s="212" t="s">
        <v>352</v>
      </c>
      <c r="BY19" s="213" t="s">
        <v>353</v>
      </c>
      <c r="BZ19" s="215" t="s">
        <v>352</v>
      </c>
      <c r="CA19" s="165">
        <f t="shared" si="0"/>
        <v>2</v>
      </c>
      <c r="CB19" s="51" t="s">
        <v>1828</v>
      </c>
      <c r="CC19" s="51" t="s">
        <v>1829</v>
      </c>
      <c r="CD19" s="51" t="s">
        <v>1700</v>
      </c>
      <c r="CE19" s="51" t="s">
        <v>1697</v>
      </c>
      <c r="CF19" s="51" t="s">
        <v>1694</v>
      </c>
      <c r="CG19" s="51" t="s">
        <v>1694</v>
      </c>
      <c r="CH19" s="51" t="s">
        <v>1718</v>
      </c>
      <c r="CI19" s="51" t="s">
        <v>1694</v>
      </c>
      <c r="CJ19" s="51" t="s">
        <v>1723</v>
      </c>
      <c r="CK19" s="51"/>
      <c r="CL19" s="51" t="s">
        <v>1723</v>
      </c>
      <c r="CM19" s="51" t="s">
        <v>1723</v>
      </c>
      <c r="CN19" s="51" t="s">
        <v>1723</v>
      </c>
      <c r="CO19" s="51" t="s">
        <v>1723</v>
      </c>
      <c r="CP19" s="51" t="s">
        <v>1723</v>
      </c>
      <c r="CQ19" s="51" t="s">
        <v>1723</v>
      </c>
      <c r="CR19" s="51" t="s">
        <v>1745</v>
      </c>
      <c r="CS19" s="51" t="s">
        <v>1723</v>
      </c>
      <c r="CT19" s="51" t="s">
        <v>1723</v>
      </c>
      <c r="CU19" s="51" t="s">
        <v>1723</v>
      </c>
      <c r="CV19" s="51" t="s">
        <v>1723</v>
      </c>
      <c r="CW19" s="51" t="s">
        <v>1723</v>
      </c>
      <c r="CX19" s="51" t="s">
        <v>1723</v>
      </c>
      <c r="CZ19" s="193" t="str">
        <f t="shared" si="1"/>
        <v>Gestión de procesos</v>
      </c>
      <c r="DA19" s="244" t="str">
        <f t="shared" si="2"/>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B19" s="244"/>
      <c r="DC19" s="244"/>
      <c r="DD19" s="244"/>
      <c r="DE19" s="244"/>
      <c r="DF19" s="244"/>
      <c r="DG19" s="244"/>
      <c r="DH19" s="193" t="str">
        <f t="shared" si="3"/>
        <v>Alto</v>
      </c>
      <c r="DI19" s="193" t="str">
        <f t="shared" si="4"/>
        <v>Bajo</v>
      </c>
      <c r="DK19" s="187" t="e">
        <f>SUM(LEN(#REF!)-LEN(SUBSTITUTE(#REF!,"- Preventivo","")))/LEN("- Preventivo")</f>
        <v>#REF!</v>
      </c>
      <c r="DL19" s="187" t="e">
        <f t="shared" si="5"/>
        <v>#REF!</v>
      </c>
      <c r="DM19" s="187" t="e">
        <f>SUM(LEN(#REF!)-LEN(SUBSTITUTE(#REF!,"- Detectivo","")))/LEN("- Detectivo")</f>
        <v>#REF!</v>
      </c>
      <c r="DN19" s="187" t="e">
        <f t="shared" si="6"/>
        <v>#REF!</v>
      </c>
      <c r="DO19" s="187" t="e">
        <f>SUM(LEN(#REF!)-LEN(SUBSTITUTE(#REF!,"- Correctivo","")))/LEN("- Correctivo")</f>
        <v>#REF!</v>
      </c>
      <c r="DP19" s="187" t="e">
        <f t="shared" si="7"/>
        <v>#REF!</v>
      </c>
      <c r="DQ19" s="187" t="e">
        <f t="shared" si="19"/>
        <v>#REF!</v>
      </c>
      <c r="DR19" s="187" t="e">
        <f t="shared" si="8"/>
        <v>#REF!</v>
      </c>
      <c r="DS19" s="187" t="e">
        <f>SUM(LEN(#REF!)-LEN(SUBSTITUTE(#REF!,"- Documentado","")))/LEN("- Documentado")</f>
        <v>#REF!</v>
      </c>
      <c r="DT19" s="187" t="e">
        <f>SUM(LEN(#REF!)-LEN(SUBSTITUTE(#REF!,"- Documentado","")))/LEN("- Documentado")</f>
        <v>#REF!</v>
      </c>
      <c r="DU19" s="187" t="e">
        <f t="shared" si="9"/>
        <v>#REF!</v>
      </c>
      <c r="DV19" s="187" t="e">
        <f>SUM(LEN(#REF!)-LEN(SUBSTITUTE(#REF!,"- Continua","")))/LEN("- Continua")</f>
        <v>#REF!</v>
      </c>
      <c r="DW19" s="187" t="e">
        <f>SUM(LEN(#REF!)-LEN(SUBSTITUTE(#REF!,"- Continua","")))/LEN("- Continua")</f>
        <v>#REF!</v>
      </c>
      <c r="DX19" s="187" t="e">
        <f t="shared" si="10"/>
        <v>#REF!</v>
      </c>
      <c r="DY19" s="187" t="e">
        <f>SUM(LEN(#REF!)-LEN(SUBSTITUTE(#REF!,"- Con registro","")))/LEN("- Con registro")</f>
        <v>#REF!</v>
      </c>
      <c r="DZ19" s="187" t="e">
        <f>SUM(LEN(#REF!)-LEN(SUBSTITUTE(#REF!,"- Con registro","")))/LEN("- Con registro")</f>
        <v>#REF!</v>
      </c>
      <c r="EA19" s="187" t="e">
        <f t="shared" si="11"/>
        <v>#REF!</v>
      </c>
      <c r="EB19" s="192" t="e">
        <f t="shared" si="20"/>
        <v>#REF!</v>
      </c>
      <c r="EC19" s="192" t="e">
        <f t="shared" si="21"/>
        <v>#REF!</v>
      </c>
      <c r="ED19" s="240" t="e">
        <f t="shared" si="22"/>
        <v>#REF!</v>
      </c>
      <c r="EE19" s="241" t="e">
        <f t="shared" si="23"/>
        <v>#REF!</v>
      </c>
      <c r="EF19" s="241"/>
      <c r="EG19" s="241"/>
      <c r="EH19" s="241"/>
      <c r="EI19" s="241"/>
      <c r="EJ19" s="241"/>
      <c r="EK19" s="241"/>
      <c r="EL19" s="241"/>
      <c r="EM19" s="241"/>
      <c r="EN19" s="241"/>
      <c r="EP19" s="225" t="str">
        <f t="shared" si="24"/>
        <v/>
      </c>
      <c r="EQ19" s="226" t="str">
        <f t="shared" si="25"/>
        <v/>
      </c>
      <c r="ER19" s="187" t="str">
        <f t="shared" si="26"/>
        <v/>
      </c>
      <c r="ES19" s="239" t="str">
        <f t="shared" si="16"/>
        <v/>
      </c>
      <c r="ET19" s="239" t="str">
        <f t="shared" si="17"/>
        <v/>
      </c>
      <c r="EU19" s="187" t="str">
        <f t="shared" si="18"/>
        <v/>
      </c>
    </row>
    <row r="20" spans="1:151" ht="399.95" customHeight="1" x14ac:dyDescent="0.2">
      <c r="A20" s="230" t="s">
        <v>1203</v>
      </c>
      <c r="B20" s="208" t="s">
        <v>1204</v>
      </c>
      <c r="C20" s="208" t="s">
        <v>1205</v>
      </c>
      <c r="D20" s="230" t="s">
        <v>1672</v>
      </c>
      <c r="E20" s="231" t="s">
        <v>38</v>
      </c>
      <c r="F20" s="208" t="s">
        <v>1212</v>
      </c>
      <c r="G20" s="231">
        <v>124</v>
      </c>
      <c r="H20" s="231" t="s">
        <v>1845</v>
      </c>
      <c r="I20" s="195" t="s">
        <v>787</v>
      </c>
      <c r="J20" s="230" t="s">
        <v>35</v>
      </c>
      <c r="K20" s="231" t="s">
        <v>365</v>
      </c>
      <c r="L20" s="208" t="s">
        <v>251</v>
      </c>
      <c r="M20" s="214" t="s">
        <v>788</v>
      </c>
      <c r="N20" s="208" t="s">
        <v>789</v>
      </c>
      <c r="O20" s="208" t="s">
        <v>790</v>
      </c>
      <c r="P20" s="208" t="s">
        <v>368</v>
      </c>
      <c r="Q20" s="208" t="s">
        <v>1213</v>
      </c>
      <c r="R20" s="208" t="s">
        <v>369</v>
      </c>
      <c r="S20" s="208" t="s">
        <v>1685</v>
      </c>
      <c r="T20" s="234" t="s">
        <v>360</v>
      </c>
      <c r="U20" s="232" t="s">
        <v>317</v>
      </c>
      <c r="V20" s="233">
        <v>0.6</v>
      </c>
      <c r="W20" s="232" t="s">
        <v>121</v>
      </c>
      <c r="X20" s="233">
        <v>0.4</v>
      </c>
      <c r="Y20" s="67" t="s">
        <v>84</v>
      </c>
      <c r="Z20" s="208" t="s">
        <v>1214</v>
      </c>
      <c r="AA20" s="232" t="s">
        <v>316</v>
      </c>
      <c r="AB20" s="237">
        <v>0.1512</v>
      </c>
      <c r="AC20" s="232" t="s">
        <v>121</v>
      </c>
      <c r="AD20" s="237">
        <v>0.22500000000000003</v>
      </c>
      <c r="AE20" s="67" t="s">
        <v>271</v>
      </c>
      <c r="AF20" s="208" t="s">
        <v>1207</v>
      </c>
      <c r="AG20" s="230" t="s">
        <v>337</v>
      </c>
      <c r="AH20" s="208" t="s">
        <v>2021</v>
      </c>
      <c r="AI20" s="208" t="s">
        <v>2021</v>
      </c>
      <c r="AJ20" s="208" t="s">
        <v>2021</v>
      </c>
      <c r="AK20" s="208" t="s">
        <v>2021</v>
      </c>
      <c r="AL20" s="208" t="s">
        <v>2021</v>
      </c>
      <c r="AM20" s="208" t="s">
        <v>2021</v>
      </c>
      <c r="AN20" s="208" t="s">
        <v>1215</v>
      </c>
      <c r="AO20" s="208" t="s">
        <v>1674</v>
      </c>
      <c r="AP20" s="208" t="s">
        <v>1216</v>
      </c>
      <c r="AQ20" s="209">
        <v>44552</v>
      </c>
      <c r="AR20" s="210" t="s">
        <v>338</v>
      </c>
      <c r="AS20" s="211" t="s">
        <v>779</v>
      </c>
      <c r="AT20" s="212">
        <v>44834</v>
      </c>
      <c r="AU20" s="213" t="s">
        <v>346</v>
      </c>
      <c r="AV20" s="214" t="s">
        <v>1165</v>
      </c>
      <c r="AW20" s="212">
        <v>44897</v>
      </c>
      <c r="AX20" s="210" t="s">
        <v>845</v>
      </c>
      <c r="AY20" s="211" t="s">
        <v>1675</v>
      </c>
      <c r="AZ20" s="212" t="s">
        <v>352</v>
      </c>
      <c r="BA20" s="213" t="s">
        <v>353</v>
      </c>
      <c r="BB20" s="214" t="s">
        <v>352</v>
      </c>
      <c r="BC20" s="212" t="s">
        <v>352</v>
      </c>
      <c r="BD20" s="210" t="s">
        <v>353</v>
      </c>
      <c r="BE20" s="211" t="s">
        <v>352</v>
      </c>
      <c r="BF20" s="212" t="s">
        <v>352</v>
      </c>
      <c r="BG20" s="213" t="s">
        <v>353</v>
      </c>
      <c r="BH20" s="214" t="s">
        <v>352</v>
      </c>
      <c r="BI20" s="212" t="s">
        <v>352</v>
      </c>
      <c r="BJ20" s="210" t="s">
        <v>353</v>
      </c>
      <c r="BK20" s="211" t="s">
        <v>352</v>
      </c>
      <c r="BL20" s="212" t="s">
        <v>352</v>
      </c>
      <c r="BM20" s="213" t="s">
        <v>353</v>
      </c>
      <c r="BN20" s="214" t="s">
        <v>352</v>
      </c>
      <c r="BO20" s="212" t="s">
        <v>352</v>
      </c>
      <c r="BP20" s="210" t="s">
        <v>353</v>
      </c>
      <c r="BQ20" s="211" t="s">
        <v>352</v>
      </c>
      <c r="BR20" s="212" t="s">
        <v>352</v>
      </c>
      <c r="BS20" s="213" t="s">
        <v>353</v>
      </c>
      <c r="BT20" s="214" t="s">
        <v>352</v>
      </c>
      <c r="BU20" s="212" t="s">
        <v>352</v>
      </c>
      <c r="BV20" s="210" t="s">
        <v>353</v>
      </c>
      <c r="BW20" s="211" t="s">
        <v>352</v>
      </c>
      <c r="BX20" s="212" t="s">
        <v>352</v>
      </c>
      <c r="BY20" s="213" t="s">
        <v>353</v>
      </c>
      <c r="BZ20" s="215" t="s">
        <v>352</v>
      </c>
      <c r="CA20" s="165">
        <f t="shared" si="0"/>
        <v>18</v>
      </c>
      <c r="CB20" s="51" t="s">
        <v>1828</v>
      </c>
      <c r="CC20" s="51" t="s">
        <v>1829</v>
      </c>
      <c r="CD20" s="51" t="s">
        <v>1700</v>
      </c>
      <c r="CE20" s="51" t="s">
        <v>1697</v>
      </c>
      <c r="CF20" s="51" t="s">
        <v>1694</v>
      </c>
      <c r="CG20" s="51" t="s">
        <v>1694</v>
      </c>
      <c r="CH20" s="51" t="s">
        <v>1718</v>
      </c>
      <c r="CI20" s="51" t="s">
        <v>1694</v>
      </c>
      <c r="CJ20" s="51" t="s">
        <v>1723</v>
      </c>
      <c r="CK20" s="51"/>
      <c r="CL20" s="51" t="s">
        <v>1723</v>
      </c>
      <c r="CM20" s="51" t="s">
        <v>1723</v>
      </c>
      <c r="CN20" s="51" t="s">
        <v>1723</v>
      </c>
      <c r="CO20" s="51" t="s">
        <v>1723</v>
      </c>
      <c r="CP20" s="51" t="s">
        <v>1723</v>
      </c>
      <c r="CQ20" s="51" t="s">
        <v>1723</v>
      </c>
      <c r="CR20" s="51" t="s">
        <v>1746</v>
      </c>
      <c r="CS20" s="51" t="s">
        <v>1723</v>
      </c>
      <c r="CT20" s="51" t="s">
        <v>1723</v>
      </c>
      <c r="CU20" s="51" t="s">
        <v>1723</v>
      </c>
      <c r="CV20" s="51" t="s">
        <v>1723</v>
      </c>
      <c r="CW20" s="51" t="s">
        <v>1723</v>
      </c>
      <c r="CX20" s="51" t="s">
        <v>1723</v>
      </c>
      <c r="CZ20" s="193" t="str">
        <f t="shared" si="1"/>
        <v>Gestión de procesos</v>
      </c>
      <c r="DA20" s="244" t="str">
        <f t="shared" si="2"/>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B20" s="244"/>
      <c r="DC20" s="244"/>
      <c r="DD20" s="244"/>
      <c r="DE20" s="244"/>
      <c r="DF20" s="244"/>
      <c r="DG20" s="244"/>
      <c r="DH20" s="193" t="str">
        <f t="shared" si="3"/>
        <v>Moderado</v>
      </c>
      <c r="DI20" s="193" t="str">
        <f t="shared" si="4"/>
        <v>Bajo</v>
      </c>
      <c r="DK20" s="187" t="e">
        <f>SUM(LEN(#REF!)-LEN(SUBSTITUTE(#REF!,"- Preventivo","")))/LEN("- Preventivo")</f>
        <v>#REF!</v>
      </c>
      <c r="DL20" s="187" t="e">
        <f t="shared" si="5"/>
        <v>#REF!</v>
      </c>
      <c r="DM20" s="187" t="e">
        <f>SUM(LEN(#REF!)-LEN(SUBSTITUTE(#REF!,"- Detectivo","")))/LEN("- Detectivo")</f>
        <v>#REF!</v>
      </c>
      <c r="DN20" s="187" t="e">
        <f t="shared" si="6"/>
        <v>#REF!</v>
      </c>
      <c r="DO20" s="187" t="e">
        <f>SUM(LEN(#REF!)-LEN(SUBSTITUTE(#REF!,"- Correctivo","")))/LEN("- Correctivo")</f>
        <v>#REF!</v>
      </c>
      <c r="DP20" s="187" t="e">
        <f t="shared" si="7"/>
        <v>#REF!</v>
      </c>
      <c r="DQ20" s="187" t="e">
        <f t="shared" si="19"/>
        <v>#REF!</v>
      </c>
      <c r="DR20" s="187" t="e">
        <f t="shared" si="8"/>
        <v>#REF!</v>
      </c>
      <c r="DS20" s="187" t="e">
        <f>SUM(LEN(#REF!)-LEN(SUBSTITUTE(#REF!,"- Documentado","")))/LEN("- Documentado")</f>
        <v>#REF!</v>
      </c>
      <c r="DT20" s="187" t="e">
        <f>SUM(LEN(#REF!)-LEN(SUBSTITUTE(#REF!,"- Documentado","")))/LEN("- Documentado")</f>
        <v>#REF!</v>
      </c>
      <c r="DU20" s="187" t="e">
        <f t="shared" si="9"/>
        <v>#REF!</v>
      </c>
      <c r="DV20" s="187" t="e">
        <f>SUM(LEN(#REF!)-LEN(SUBSTITUTE(#REF!,"- Continua","")))/LEN("- Continua")</f>
        <v>#REF!</v>
      </c>
      <c r="DW20" s="187" t="e">
        <f>SUM(LEN(#REF!)-LEN(SUBSTITUTE(#REF!,"- Continua","")))/LEN("- Continua")</f>
        <v>#REF!</v>
      </c>
      <c r="DX20" s="187" t="e">
        <f t="shared" si="10"/>
        <v>#REF!</v>
      </c>
      <c r="DY20" s="187" t="e">
        <f>SUM(LEN(#REF!)-LEN(SUBSTITUTE(#REF!,"- Con registro","")))/LEN("- Con registro")</f>
        <v>#REF!</v>
      </c>
      <c r="DZ20" s="187" t="e">
        <f>SUM(LEN(#REF!)-LEN(SUBSTITUTE(#REF!,"- Con registro","")))/LEN("- Con registro")</f>
        <v>#REF!</v>
      </c>
      <c r="EA20" s="187" t="e">
        <f t="shared" si="11"/>
        <v>#REF!</v>
      </c>
      <c r="EB20" s="192" t="e">
        <f t="shared" si="20"/>
        <v>#REF!</v>
      </c>
      <c r="EC20" s="192" t="e">
        <f t="shared" si="21"/>
        <v>#REF!</v>
      </c>
      <c r="ED20" s="240" t="e">
        <f t="shared" si="22"/>
        <v>#REF!</v>
      </c>
      <c r="EE20" s="241" t="e">
        <f t="shared" si="23"/>
        <v>#REF!</v>
      </c>
      <c r="EF20" s="241"/>
      <c r="EG20" s="241"/>
      <c r="EH20" s="241"/>
      <c r="EI20" s="241"/>
      <c r="EJ20" s="241"/>
      <c r="EK20" s="241"/>
      <c r="EL20" s="241"/>
      <c r="EM20" s="241"/>
      <c r="EN20" s="241"/>
      <c r="EP20" s="225" t="str">
        <f t="shared" si="24"/>
        <v/>
      </c>
      <c r="EQ20" s="226" t="str">
        <f t="shared" si="25"/>
        <v/>
      </c>
      <c r="ER20" s="187" t="str">
        <f t="shared" si="26"/>
        <v/>
      </c>
      <c r="ES20" s="239" t="str">
        <f t="shared" si="16"/>
        <v/>
      </c>
      <c r="ET20" s="239" t="str">
        <f t="shared" si="17"/>
        <v/>
      </c>
      <c r="EU20" s="187" t="str">
        <f t="shared" si="18"/>
        <v/>
      </c>
    </row>
    <row r="21" spans="1:151" ht="399.95" customHeight="1" x14ac:dyDescent="0.2">
      <c r="A21" s="230" t="s">
        <v>1203</v>
      </c>
      <c r="B21" s="208" t="s">
        <v>1204</v>
      </c>
      <c r="C21" s="208" t="s">
        <v>1205</v>
      </c>
      <c r="D21" s="230" t="s">
        <v>1672</v>
      </c>
      <c r="E21" s="231" t="s">
        <v>38</v>
      </c>
      <c r="F21" s="208" t="s">
        <v>1206</v>
      </c>
      <c r="G21" s="231">
        <v>121</v>
      </c>
      <c r="H21" s="231" t="s">
        <v>1846</v>
      </c>
      <c r="I21" s="195" t="s">
        <v>791</v>
      </c>
      <c r="J21" s="230" t="s">
        <v>63</v>
      </c>
      <c r="K21" s="231" t="s">
        <v>357</v>
      </c>
      <c r="L21" s="208" t="s">
        <v>251</v>
      </c>
      <c r="M21" s="214" t="s">
        <v>792</v>
      </c>
      <c r="N21" s="208" t="s">
        <v>793</v>
      </c>
      <c r="O21" s="208" t="s">
        <v>794</v>
      </c>
      <c r="P21" s="208" t="s">
        <v>368</v>
      </c>
      <c r="Q21" s="208" t="s">
        <v>332</v>
      </c>
      <c r="R21" s="208" t="s">
        <v>359</v>
      </c>
      <c r="S21" s="208" t="s">
        <v>1685</v>
      </c>
      <c r="T21" s="208" t="s">
        <v>360</v>
      </c>
      <c r="U21" s="232" t="s">
        <v>316</v>
      </c>
      <c r="V21" s="233">
        <v>0.2</v>
      </c>
      <c r="W21" s="232" t="s">
        <v>51</v>
      </c>
      <c r="X21" s="233">
        <v>1</v>
      </c>
      <c r="Y21" s="67" t="s">
        <v>273</v>
      </c>
      <c r="Z21" s="208" t="s">
        <v>795</v>
      </c>
      <c r="AA21" s="232" t="s">
        <v>316</v>
      </c>
      <c r="AB21" s="237">
        <v>1.2700799999999998E-2</v>
      </c>
      <c r="AC21" s="232" t="s">
        <v>51</v>
      </c>
      <c r="AD21" s="237">
        <v>1</v>
      </c>
      <c r="AE21" s="67" t="s">
        <v>273</v>
      </c>
      <c r="AF21" s="208" t="s">
        <v>796</v>
      </c>
      <c r="AG21" s="230" t="s">
        <v>363</v>
      </c>
      <c r="AH21" s="234" t="s">
        <v>2163</v>
      </c>
      <c r="AI21" s="234" t="s">
        <v>2033</v>
      </c>
      <c r="AJ21" s="234" t="s">
        <v>2034</v>
      </c>
      <c r="AK21" s="234" t="s">
        <v>2143</v>
      </c>
      <c r="AL21" s="238" t="s">
        <v>2035</v>
      </c>
      <c r="AM21" s="238" t="s">
        <v>2154</v>
      </c>
      <c r="AN21" s="208" t="s">
        <v>1217</v>
      </c>
      <c r="AO21" s="208" t="s">
        <v>1676</v>
      </c>
      <c r="AP21" s="208" t="s">
        <v>1218</v>
      </c>
      <c r="AQ21" s="209">
        <v>43496</v>
      </c>
      <c r="AR21" s="210" t="s">
        <v>549</v>
      </c>
      <c r="AS21" s="211" t="s">
        <v>779</v>
      </c>
      <c r="AT21" s="212">
        <v>43594</v>
      </c>
      <c r="AU21" s="213" t="s">
        <v>433</v>
      </c>
      <c r="AV21" s="214" t="s">
        <v>797</v>
      </c>
      <c r="AW21" s="212">
        <v>43787</v>
      </c>
      <c r="AX21" s="210" t="s">
        <v>338</v>
      </c>
      <c r="AY21" s="211" t="s">
        <v>781</v>
      </c>
      <c r="AZ21" s="212">
        <v>43916</v>
      </c>
      <c r="BA21" s="213" t="s">
        <v>338</v>
      </c>
      <c r="BB21" s="214" t="s">
        <v>1219</v>
      </c>
      <c r="BC21" s="212">
        <v>44169</v>
      </c>
      <c r="BD21" s="210" t="s">
        <v>465</v>
      </c>
      <c r="BE21" s="211" t="s">
        <v>798</v>
      </c>
      <c r="BF21" s="212">
        <v>44249</v>
      </c>
      <c r="BG21" s="213" t="s">
        <v>389</v>
      </c>
      <c r="BH21" s="214" t="s">
        <v>799</v>
      </c>
      <c r="BI21" s="212">
        <v>44448</v>
      </c>
      <c r="BJ21" s="210" t="s">
        <v>465</v>
      </c>
      <c r="BK21" s="211" t="s">
        <v>800</v>
      </c>
      <c r="BL21" s="212">
        <v>44546</v>
      </c>
      <c r="BM21" s="213" t="s">
        <v>338</v>
      </c>
      <c r="BN21" s="214" t="s">
        <v>801</v>
      </c>
      <c r="BO21" s="212">
        <v>44834</v>
      </c>
      <c r="BP21" s="210" t="s">
        <v>346</v>
      </c>
      <c r="BQ21" s="211" t="s">
        <v>1166</v>
      </c>
      <c r="BR21" s="212">
        <v>44897</v>
      </c>
      <c r="BS21" s="213" t="s">
        <v>397</v>
      </c>
      <c r="BT21" s="214" t="s">
        <v>1220</v>
      </c>
      <c r="BU21" s="212">
        <v>44897</v>
      </c>
      <c r="BV21" s="210" t="s">
        <v>397</v>
      </c>
      <c r="BW21" s="211" t="s">
        <v>1221</v>
      </c>
      <c r="BX21" s="212" t="s">
        <v>352</v>
      </c>
      <c r="BY21" s="213" t="s">
        <v>353</v>
      </c>
      <c r="BZ21" s="215" t="s">
        <v>352</v>
      </c>
      <c r="CA21" s="165">
        <f t="shared" si="0"/>
        <v>2</v>
      </c>
      <c r="CB21" s="51" t="s">
        <v>1828</v>
      </c>
      <c r="CC21" s="51" t="s">
        <v>1829</v>
      </c>
      <c r="CD21" s="51" t="s">
        <v>1700</v>
      </c>
      <c r="CE21" s="51" t="s">
        <v>1723</v>
      </c>
      <c r="CF21" s="51" t="s">
        <v>1694</v>
      </c>
      <c r="CG21" s="51" t="s">
        <v>1694</v>
      </c>
      <c r="CH21" s="51" t="s">
        <v>1718</v>
      </c>
      <c r="CI21" s="51" t="s">
        <v>1694</v>
      </c>
      <c r="CJ21" s="51" t="s">
        <v>1723</v>
      </c>
      <c r="CK21" s="51"/>
      <c r="CL21" s="51" t="s">
        <v>1723</v>
      </c>
      <c r="CM21" s="51" t="s">
        <v>1738</v>
      </c>
      <c r="CN21" s="51" t="s">
        <v>1723</v>
      </c>
      <c r="CO21" s="51" t="s">
        <v>1723</v>
      </c>
      <c r="CP21" s="51" t="s">
        <v>1723</v>
      </c>
      <c r="CQ21" s="51" t="s">
        <v>1723</v>
      </c>
      <c r="CR21" s="51" t="s">
        <v>1747</v>
      </c>
      <c r="CS21" s="51" t="s">
        <v>1723</v>
      </c>
      <c r="CT21" s="51" t="s">
        <v>1723</v>
      </c>
      <c r="CU21" s="51" t="s">
        <v>1723</v>
      </c>
      <c r="CV21" s="51" t="s">
        <v>1723</v>
      </c>
      <c r="CW21" s="51" t="s">
        <v>1723</v>
      </c>
      <c r="CX21" s="51" t="s">
        <v>1723</v>
      </c>
      <c r="CZ21" s="193" t="str">
        <f t="shared" si="1"/>
        <v>Corrupción</v>
      </c>
      <c r="DA21" s="244" t="str">
        <f t="shared" si="2"/>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B21" s="244"/>
      <c r="DC21" s="244"/>
      <c r="DD21" s="244"/>
      <c r="DE21" s="244"/>
      <c r="DF21" s="244"/>
      <c r="DG21" s="244"/>
      <c r="DH21" s="193" t="str">
        <f t="shared" si="3"/>
        <v>Extremo</v>
      </c>
      <c r="DI21" s="193" t="str">
        <f t="shared" si="4"/>
        <v>Extremo</v>
      </c>
      <c r="DK21" s="187" t="e">
        <f>SUM(LEN(#REF!)-LEN(SUBSTITUTE(#REF!,"- Preventivo","")))/LEN("- Preventivo")</f>
        <v>#REF!</v>
      </c>
      <c r="DL21" s="187" t="e">
        <f t="shared" si="5"/>
        <v>#REF!</v>
      </c>
      <c r="DM21" s="187" t="e">
        <f>SUM(LEN(#REF!)-LEN(SUBSTITUTE(#REF!,"- Detectivo","")))/LEN("- Detectivo")</f>
        <v>#REF!</v>
      </c>
      <c r="DN21" s="187" t="e">
        <f t="shared" si="6"/>
        <v>#REF!</v>
      </c>
      <c r="DO21" s="187" t="e">
        <f>SUM(LEN(#REF!)-LEN(SUBSTITUTE(#REF!,"- Correctivo","")))/LEN("- Correctivo")</f>
        <v>#REF!</v>
      </c>
      <c r="DP21" s="187" t="e">
        <f t="shared" si="7"/>
        <v>#REF!</v>
      </c>
      <c r="DQ21" s="187" t="e">
        <f t="shared" si="19"/>
        <v>#REF!</v>
      </c>
      <c r="DR21" s="187" t="e">
        <f t="shared" si="8"/>
        <v>#REF!</v>
      </c>
      <c r="DS21" s="187" t="e">
        <f>SUM(LEN(#REF!)-LEN(SUBSTITUTE(#REF!,"- Documentado","")))/LEN("- Documentado")</f>
        <v>#REF!</v>
      </c>
      <c r="DT21" s="187" t="e">
        <f>SUM(LEN(#REF!)-LEN(SUBSTITUTE(#REF!,"- Documentado","")))/LEN("- Documentado")</f>
        <v>#REF!</v>
      </c>
      <c r="DU21" s="187" t="e">
        <f t="shared" si="9"/>
        <v>#REF!</v>
      </c>
      <c r="DV21" s="187" t="e">
        <f>SUM(LEN(#REF!)-LEN(SUBSTITUTE(#REF!,"- Continua","")))/LEN("- Continua")</f>
        <v>#REF!</v>
      </c>
      <c r="DW21" s="187" t="e">
        <f>SUM(LEN(#REF!)-LEN(SUBSTITUTE(#REF!,"- Continua","")))/LEN("- Continua")</f>
        <v>#REF!</v>
      </c>
      <c r="DX21" s="187" t="e">
        <f t="shared" si="10"/>
        <v>#REF!</v>
      </c>
      <c r="DY21" s="187" t="e">
        <f>SUM(LEN(#REF!)-LEN(SUBSTITUTE(#REF!,"- Con registro","")))/LEN("- Con registro")</f>
        <v>#REF!</v>
      </c>
      <c r="DZ21" s="187" t="e">
        <f>SUM(LEN(#REF!)-LEN(SUBSTITUTE(#REF!,"- Con registro","")))/LEN("- Con registro")</f>
        <v>#REF!</v>
      </c>
      <c r="EA21" s="187" t="e">
        <f t="shared" si="11"/>
        <v>#REF!</v>
      </c>
      <c r="EB21" s="192" t="e">
        <f t="shared" si="20"/>
        <v>#REF!</v>
      </c>
      <c r="EC21" s="192" t="e">
        <f t="shared" si="21"/>
        <v>#REF!</v>
      </c>
      <c r="ED21" s="240" t="e">
        <f t="shared" si="22"/>
        <v>#REF!</v>
      </c>
      <c r="EE21" s="241" t="e">
        <f t="shared" si="23"/>
        <v>#REF!</v>
      </c>
      <c r="EF21" s="241"/>
      <c r="EG21" s="241"/>
      <c r="EH21" s="241"/>
      <c r="EI21" s="241"/>
      <c r="EJ21" s="241"/>
      <c r="EK21" s="241"/>
      <c r="EL21" s="241"/>
      <c r="EM21" s="241"/>
      <c r="EN21" s="241"/>
      <c r="EP21" s="225" t="str">
        <f t="shared" si="24"/>
        <v/>
      </c>
      <c r="EQ21" s="226" t="str">
        <f t="shared" si="25"/>
        <v/>
      </c>
      <c r="ER21" s="187" t="str">
        <f t="shared" si="26"/>
        <v/>
      </c>
      <c r="ES21" s="239" t="str">
        <f t="shared" si="16"/>
        <v/>
      </c>
      <c r="ET21" s="239" t="str">
        <f t="shared" si="17"/>
        <v/>
      </c>
      <c r="EU21" s="187" t="str">
        <f t="shared" si="18"/>
        <v/>
      </c>
    </row>
    <row r="22" spans="1:151" ht="399.95" customHeight="1" x14ac:dyDescent="0.2">
      <c r="A22" s="230" t="s">
        <v>1203</v>
      </c>
      <c r="B22" s="208" t="s">
        <v>1204</v>
      </c>
      <c r="C22" s="208" t="s">
        <v>1205</v>
      </c>
      <c r="D22" s="230" t="s">
        <v>1672</v>
      </c>
      <c r="E22" s="231" t="s">
        <v>38</v>
      </c>
      <c r="F22" s="208" t="s">
        <v>1222</v>
      </c>
      <c r="G22" s="231">
        <v>125</v>
      </c>
      <c r="H22" s="231" t="s">
        <v>1847</v>
      </c>
      <c r="I22" s="195" t="s">
        <v>802</v>
      </c>
      <c r="J22" s="230" t="s">
        <v>35</v>
      </c>
      <c r="K22" s="231" t="s">
        <v>365</v>
      </c>
      <c r="L22" s="208" t="s">
        <v>251</v>
      </c>
      <c r="M22" s="214" t="s">
        <v>803</v>
      </c>
      <c r="N22" s="208" t="s">
        <v>804</v>
      </c>
      <c r="O22" s="208" t="s">
        <v>805</v>
      </c>
      <c r="P22" s="208" t="s">
        <v>368</v>
      </c>
      <c r="Q22" s="208" t="s">
        <v>332</v>
      </c>
      <c r="R22" s="208" t="s">
        <v>621</v>
      </c>
      <c r="S22" s="208" t="s">
        <v>1685</v>
      </c>
      <c r="T22" s="208" t="s">
        <v>360</v>
      </c>
      <c r="U22" s="232" t="s">
        <v>318</v>
      </c>
      <c r="V22" s="233">
        <v>0.8</v>
      </c>
      <c r="W22" s="232" t="s">
        <v>121</v>
      </c>
      <c r="X22" s="233">
        <v>0.4</v>
      </c>
      <c r="Y22" s="67" t="s">
        <v>84</v>
      </c>
      <c r="Z22" s="208" t="s">
        <v>806</v>
      </c>
      <c r="AA22" s="232" t="s">
        <v>316</v>
      </c>
      <c r="AB22" s="237">
        <v>6.6395327975423963E-4</v>
      </c>
      <c r="AC22" s="232" t="s">
        <v>121</v>
      </c>
      <c r="AD22" s="237">
        <v>0.22500000000000003</v>
      </c>
      <c r="AE22" s="67" t="s">
        <v>271</v>
      </c>
      <c r="AF22" s="208" t="s">
        <v>807</v>
      </c>
      <c r="AG22" s="230" t="s">
        <v>337</v>
      </c>
      <c r="AH22" s="208" t="s">
        <v>2021</v>
      </c>
      <c r="AI22" s="208" t="s">
        <v>2021</v>
      </c>
      <c r="AJ22" s="208" t="s">
        <v>2021</v>
      </c>
      <c r="AK22" s="208" t="s">
        <v>2021</v>
      </c>
      <c r="AL22" s="208" t="s">
        <v>2021</v>
      </c>
      <c r="AM22" s="208" t="s">
        <v>2021</v>
      </c>
      <c r="AN22" s="208" t="s">
        <v>1223</v>
      </c>
      <c r="AO22" s="208" t="s">
        <v>1677</v>
      </c>
      <c r="AP22" s="208" t="s">
        <v>1224</v>
      </c>
      <c r="AQ22" s="209">
        <v>43347</v>
      </c>
      <c r="AR22" s="210" t="s">
        <v>338</v>
      </c>
      <c r="AS22" s="211" t="s">
        <v>405</v>
      </c>
      <c r="AT22" s="212">
        <v>43594</v>
      </c>
      <c r="AU22" s="213" t="s">
        <v>433</v>
      </c>
      <c r="AV22" s="214" t="s">
        <v>808</v>
      </c>
      <c r="AW22" s="212">
        <v>43787</v>
      </c>
      <c r="AX22" s="210" t="s">
        <v>338</v>
      </c>
      <c r="AY22" s="211" t="s">
        <v>809</v>
      </c>
      <c r="AZ22" s="212">
        <v>43916</v>
      </c>
      <c r="BA22" s="213" t="s">
        <v>338</v>
      </c>
      <c r="BB22" s="214" t="s">
        <v>810</v>
      </c>
      <c r="BC22" s="212">
        <v>44169</v>
      </c>
      <c r="BD22" s="210" t="s">
        <v>465</v>
      </c>
      <c r="BE22" s="211" t="s">
        <v>811</v>
      </c>
      <c r="BF22" s="212">
        <v>44249</v>
      </c>
      <c r="BG22" s="213" t="s">
        <v>389</v>
      </c>
      <c r="BH22" s="214" t="s">
        <v>812</v>
      </c>
      <c r="BI22" s="212">
        <v>44552</v>
      </c>
      <c r="BJ22" s="210" t="s">
        <v>338</v>
      </c>
      <c r="BK22" s="211" t="s">
        <v>813</v>
      </c>
      <c r="BL22" s="212">
        <v>44740</v>
      </c>
      <c r="BM22" s="213" t="s">
        <v>465</v>
      </c>
      <c r="BN22" s="214" t="s">
        <v>1151</v>
      </c>
      <c r="BO22" s="212">
        <v>44834</v>
      </c>
      <c r="BP22" s="210" t="s">
        <v>387</v>
      </c>
      <c r="BQ22" s="211" t="s">
        <v>1167</v>
      </c>
      <c r="BR22" s="212">
        <v>44897</v>
      </c>
      <c r="BS22" s="213" t="s">
        <v>344</v>
      </c>
      <c r="BT22" s="214" t="s">
        <v>1225</v>
      </c>
      <c r="BU22" s="212" t="s">
        <v>352</v>
      </c>
      <c r="BV22" s="210" t="s">
        <v>353</v>
      </c>
      <c r="BW22" s="211" t="s">
        <v>352</v>
      </c>
      <c r="BX22" s="212" t="s">
        <v>352</v>
      </c>
      <c r="BY22" s="213" t="s">
        <v>353</v>
      </c>
      <c r="BZ22" s="215" t="s">
        <v>352</v>
      </c>
      <c r="CA22" s="165">
        <f t="shared" si="0"/>
        <v>4</v>
      </c>
      <c r="CB22" s="51" t="s">
        <v>1828</v>
      </c>
      <c r="CC22" s="51" t="s">
        <v>1829</v>
      </c>
      <c r="CD22" s="51" t="s">
        <v>1700</v>
      </c>
      <c r="CE22" s="51" t="s">
        <v>1723</v>
      </c>
      <c r="CF22" s="51" t="s">
        <v>1694</v>
      </c>
      <c r="CG22" s="51" t="s">
        <v>1694</v>
      </c>
      <c r="CH22" s="51" t="s">
        <v>1718</v>
      </c>
      <c r="CI22" s="51" t="s">
        <v>1694</v>
      </c>
      <c r="CJ22" s="51" t="s">
        <v>1723</v>
      </c>
      <c r="CK22" s="51"/>
      <c r="CL22" s="51" t="s">
        <v>1723</v>
      </c>
      <c r="CM22" s="51" t="s">
        <v>1723</v>
      </c>
      <c r="CN22" s="51" t="s">
        <v>1723</v>
      </c>
      <c r="CO22" s="51" t="s">
        <v>1723</v>
      </c>
      <c r="CP22" s="51" t="s">
        <v>1723</v>
      </c>
      <c r="CQ22" s="51" t="s">
        <v>1723</v>
      </c>
      <c r="CR22" s="51" t="s">
        <v>1745</v>
      </c>
      <c r="CS22" s="51" t="s">
        <v>1723</v>
      </c>
      <c r="CT22" s="51"/>
      <c r="CU22" s="51"/>
      <c r="CV22" s="51"/>
      <c r="CW22" s="51"/>
      <c r="CX22" s="51" t="s">
        <v>1723</v>
      </c>
      <c r="CZ22" s="193" t="str">
        <f t="shared" si="1"/>
        <v>Gestión de procesos</v>
      </c>
      <c r="DA22" s="244" t="str">
        <f t="shared" si="2"/>
        <v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v>
      </c>
      <c r="DB22" s="244"/>
      <c r="DC22" s="244"/>
      <c r="DD22" s="244"/>
      <c r="DE22" s="244"/>
      <c r="DF22" s="244"/>
      <c r="DG22" s="244"/>
      <c r="DH22" s="193" t="str">
        <f t="shared" si="3"/>
        <v>Moderado</v>
      </c>
      <c r="DI22" s="193" t="str">
        <f t="shared" si="4"/>
        <v>Bajo</v>
      </c>
      <c r="DK22" s="187" t="e">
        <f>SUM(LEN(#REF!)-LEN(SUBSTITUTE(#REF!,"- Preventivo","")))/LEN("- Preventivo")</f>
        <v>#REF!</v>
      </c>
      <c r="DL22" s="187" t="e">
        <f t="shared" si="5"/>
        <v>#REF!</v>
      </c>
      <c r="DM22" s="187" t="e">
        <f>SUM(LEN(#REF!)-LEN(SUBSTITUTE(#REF!,"- Detectivo","")))/LEN("- Detectivo")</f>
        <v>#REF!</v>
      </c>
      <c r="DN22" s="187" t="e">
        <f t="shared" si="6"/>
        <v>#REF!</v>
      </c>
      <c r="DO22" s="187" t="e">
        <f>SUM(LEN(#REF!)-LEN(SUBSTITUTE(#REF!,"- Correctivo","")))/LEN("- Correctivo")</f>
        <v>#REF!</v>
      </c>
      <c r="DP22" s="187" t="e">
        <f t="shared" si="7"/>
        <v>#REF!</v>
      </c>
      <c r="DQ22" s="187" t="e">
        <f t="shared" si="19"/>
        <v>#REF!</v>
      </c>
      <c r="DR22" s="187" t="e">
        <f t="shared" si="8"/>
        <v>#REF!</v>
      </c>
      <c r="DS22" s="187" t="e">
        <f>SUM(LEN(#REF!)-LEN(SUBSTITUTE(#REF!,"- Documentado","")))/LEN("- Documentado")</f>
        <v>#REF!</v>
      </c>
      <c r="DT22" s="187" t="e">
        <f>SUM(LEN(#REF!)-LEN(SUBSTITUTE(#REF!,"- Documentado","")))/LEN("- Documentado")</f>
        <v>#REF!</v>
      </c>
      <c r="DU22" s="187" t="e">
        <f t="shared" si="9"/>
        <v>#REF!</v>
      </c>
      <c r="DV22" s="187" t="e">
        <f>SUM(LEN(#REF!)-LEN(SUBSTITUTE(#REF!,"- Continua","")))/LEN("- Continua")</f>
        <v>#REF!</v>
      </c>
      <c r="DW22" s="187" t="e">
        <f>SUM(LEN(#REF!)-LEN(SUBSTITUTE(#REF!,"- Continua","")))/LEN("- Continua")</f>
        <v>#REF!</v>
      </c>
      <c r="DX22" s="187" t="e">
        <f t="shared" si="10"/>
        <v>#REF!</v>
      </c>
      <c r="DY22" s="187" t="e">
        <f>SUM(LEN(#REF!)-LEN(SUBSTITUTE(#REF!,"- Con registro","")))/LEN("- Con registro")</f>
        <v>#REF!</v>
      </c>
      <c r="DZ22" s="187" t="e">
        <f>SUM(LEN(#REF!)-LEN(SUBSTITUTE(#REF!,"- Con registro","")))/LEN("- Con registro")</f>
        <v>#REF!</v>
      </c>
      <c r="EA22" s="187" t="e">
        <f t="shared" si="11"/>
        <v>#REF!</v>
      </c>
      <c r="EB22" s="192" t="e">
        <f t="shared" si="20"/>
        <v>#REF!</v>
      </c>
      <c r="EC22" s="192" t="e">
        <f t="shared" si="21"/>
        <v>#REF!</v>
      </c>
      <c r="ED22" s="240" t="e">
        <f t="shared" si="22"/>
        <v>#REF!</v>
      </c>
      <c r="EE22" s="241" t="e">
        <f t="shared" si="23"/>
        <v>#REF!</v>
      </c>
      <c r="EF22" s="241"/>
      <c r="EG22" s="241"/>
      <c r="EH22" s="241"/>
      <c r="EI22" s="241"/>
      <c r="EJ22" s="241"/>
      <c r="EK22" s="241"/>
      <c r="EL22" s="241"/>
      <c r="EM22" s="241"/>
      <c r="EN22" s="241"/>
      <c r="EP22" s="225" t="str">
        <f t="shared" si="24"/>
        <v/>
      </c>
      <c r="EQ22" s="226" t="str">
        <f t="shared" si="25"/>
        <v/>
      </c>
      <c r="ER22" s="187" t="str">
        <f t="shared" si="26"/>
        <v/>
      </c>
      <c r="ES22" s="239" t="str">
        <f t="shared" si="16"/>
        <v/>
      </c>
      <c r="ET22" s="239" t="str">
        <f t="shared" si="17"/>
        <v/>
      </c>
      <c r="EU22" s="187" t="str">
        <f t="shared" si="18"/>
        <v/>
      </c>
    </row>
    <row r="23" spans="1:151" ht="399.95" customHeight="1" x14ac:dyDescent="0.2">
      <c r="A23" s="230" t="s">
        <v>1203</v>
      </c>
      <c r="B23" s="208" t="s">
        <v>1204</v>
      </c>
      <c r="C23" s="208" t="s">
        <v>1205</v>
      </c>
      <c r="D23" s="230" t="s">
        <v>1672</v>
      </c>
      <c r="E23" s="231" t="s">
        <v>38</v>
      </c>
      <c r="F23" s="208" t="s">
        <v>1226</v>
      </c>
      <c r="G23" s="231">
        <v>122</v>
      </c>
      <c r="H23" s="231" t="s">
        <v>1848</v>
      </c>
      <c r="I23" s="195" t="s">
        <v>814</v>
      </c>
      <c r="J23" s="230" t="s">
        <v>63</v>
      </c>
      <c r="K23" s="231" t="s">
        <v>357</v>
      </c>
      <c r="L23" s="208" t="s">
        <v>251</v>
      </c>
      <c r="M23" s="214" t="s">
        <v>815</v>
      </c>
      <c r="N23" s="208" t="s">
        <v>816</v>
      </c>
      <c r="O23" s="208" t="s">
        <v>817</v>
      </c>
      <c r="P23" s="208" t="s">
        <v>368</v>
      </c>
      <c r="Q23" s="208" t="s">
        <v>332</v>
      </c>
      <c r="R23" s="208" t="s">
        <v>359</v>
      </c>
      <c r="S23" s="208" t="s">
        <v>1685</v>
      </c>
      <c r="T23" s="234" t="s">
        <v>360</v>
      </c>
      <c r="U23" s="232" t="s">
        <v>316</v>
      </c>
      <c r="V23" s="233">
        <v>0.2</v>
      </c>
      <c r="W23" s="232" t="s">
        <v>77</v>
      </c>
      <c r="X23" s="233">
        <v>0.8</v>
      </c>
      <c r="Y23" s="67" t="s">
        <v>272</v>
      </c>
      <c r="Z23" s="208" t="s">
        <v>523</v>
      </c>
      <c r="AA23" s="232" t="s">
        <v>316</v>
      </c>
      <c r="AB23" s="237">
        <v>3.5279999999999992E-2</v>
      </c>
      <c r="AC23" s="232" t="s">
        <v>77</v>
      </c>
      <c r="AD23" s="237">
        <v>0.8</v>
      </c>
      <c r="AE23" s="67" t="s">
        <v>272</v>
      </c>
      <c r="AF23" s="208" t="s">
        <v>818</v>
      </c>
      <c r="AG23" s="230" t="s">
        <v>363</v>
      </c>
      <c r="AH23" s="234" t="s">
        <v>2036</v>
      </c>
      <c r="AI23" s="234" t="s">
        <v>2037</v>
      </c>
      <c r="AJ23" s="234" t="s">
        <v>2038</v>
      </c>
      <c r="AK23" s="234" t="s">
        <v>2039</v>
      </c>
      <c r="AL23" s="238" t="s">
        <v>2040</v>
      </c>
      <c r="AM23" s="238" t="s">
        <v>2056</v>
      </c>
      <c r="AN23" s="208" t="s">
        <v>1227</v>
      </c>
      <c r="AO23" s="208" t="s">
        <v>1678</v>
      </c>
      <c r="AP23" s="208" t="s">
        <v>1228</v>
      </c>
      <c r="AQ23" s="209">
        <v>43496</v>
      </c>
      <c r="AR23" s="210" t="s">
        <v>338</v>
      </c>
      <c r="AS23" s="211" t="s">
        <v>405</v>
      </c>
      <c r="AT23" s="212">
        <v>43594</v>
      </c>
      <c r="AU23" s="213" t="s">
        <v>433</v>
      </c>
      <c r="AV23" s="214" t="s">
        <v>819</v>
      </c>
      <c r="AW23" s="212">
        <v>43916</v>
      </c>
      <c r="AX23" s="210" t="s">
        <v>397</v>
      </c>
      <c r="AY23" s="211" t="s">
        <v>809</v>
      </c>
      <c r="AZ23" s="212">
        <v>44169</v>
      </c>
      <c r="BA23" s="213" t="s">
        <v>465</v>
      </c>
      <c r="BB23" s="214" t="s">
        <v>820</v>
      </c>
      <c r="BC23" s="212">
        <v>44249</v>
      </c>
      <c r="BD23" s="210" t="s">
        <v>389</v>
      </c>
      <c r="BE23" s="211" t="s">
        <v>821</v>
      </c>
      <c r="BF23" s="212">
        <v>44448</v>
      </c>
      <c r="BG23" s="213" t="s">
        <v>465</v>
      </c>
      <c r="BH23" s="214" t="s">
        <v>822</v>
      </c>
      <c r="BI23" s="212">
        <v>44546</v>
      </c>
      <c r="BJ23" s="210" t="s">
        <v>338</v>
      </c>
      <c r="BK23" s="211" t="s">
        <v>823</v>
      </c>
      <c r="BL23" s="212">
        <v>44599</v>
      </c>
      <c r="BM23" s="213" t="s">
        <v>465</v>
      </c>
      <c r="BN23" s="214" t="s">
        <v>1152</v>
      </c>
      <c r="BO23" s="212">
        <v>44721</v>
      </c>
      <c r="BP23" s="210" t="s">
        <v>465</v>
      </c>
      <c r="BQ23" s="211" t="s">
        <v>1153</v>
      </c>
      <c r="BR23" s="212">
        <v>44897</v>
      </c>
      <c r="BS23" s="213" t="s">
        <v>397</v>
      </c>
      <c r="BT23" s="214" t="s">
        <v>1229</v>
      </c>
      <c r="BU23" s="212" t="s">
        <v>352</v>
      </c>
      <c r="BV23" s="210" t="s">
        <v>353</v>
      </c>
      <c r="BW23" s="211" t="s">
        <v>352</v>
      </c>
      <c r="BX23" s="212" t="s">
        <v>352</v>
      </c>
      <c r="BY23" s="213" t="s">
        <v>353</v>
      </c>
      <c r="BZ23" s="215" t="s">
        <v>352</v>
      </c>
      <c r="CA23" s="165">
        <f t="shared" si="0"/>
        <v>4</v>
      </c>
      <c r="CB23" s="51" t="s">
        <v>1828</v>
      </c>
      <c r="CC23" s="51" t="s">
        <v>1829</v>
      </c>
      <c r="CD23" s="51" t="s">
        <v>1700</v>
      </c>
      <c r="CE23" s="51" t="s">
        <v>1723</v>
      </c>
      <c r="CF23" s="51" t="s">
        <v>1694</v>
      </c>
      <c r="CG23" s="51" t="s">
        <v>1694</v>
      </c>
      <c r="CH23" s="51" t="s">
        <v>1718</v>
      </c>
      <c r="CI23" s="51" t="s">
        <v>1694</v>
      </c>
      <c r="CJ23" s="51" t="s">
        <v>1723</v>
      </c>
      <c r="CK23" s="51"/>
      <c r="CL23" s="51" t="s">
        <v>1723</v>
      </c>
      <c r="CM23" s="51" t="s">
        <v>1738</v>
      </c>
      <c r="CN23" s="51" t="s">
        <v>1723</v>
      </c>
      <c r="CO23" s="51" t="s">
        <v>1723</v>
      </c>
      <c r="CP23" s="51" t="s">
        <v>1723</v>
      </c>
      <c r="CQ23" s="51" t="s">
        <v>1723</v>
      </c>
      <c r="CR23" s="51" t="s">
        <v>1747</v>
      </c>
      <c r="CS23" s="51" t="s">
        <v>1723</v>
      </c>
      <c r="CT23" s="51" t="s">
        <v>1723</v>
      </c>
      <c r="CU23" s="51" t="s">
        <v>1723</v>
      </c>
      <c r="CV23" s="51" t="s">
        <v>1723</v>
      </c>
      <c r="CW23" s="51" t="s">
        <v>1723</v>
      </c>
      <c r="CX23" s="51" t="s">
        <v>1723</v>
      </c>
      <c r="CZ23" s="193" t="str">
        <f t="shared" si="1"/>
        <v>Corrupción</v>
      </c>
      <c r="DA23" s="244" t="str">
        <f t="shared" si="2"/>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v>
      </c>
      <c r="DB23" s="244"/>
      <c r="DC23" s="244"/>
      <c r="DD23" s="244"/>
      <c r="DE23" s="244"/>
      <c r="DF23" s="244"/>
      <c r="DG23" s="244"/>
      <c r="DH23" s="193" t="str">
        <f t="shared" si="3"/>
        <v>Alto</v>
      </c>
      <c r="DI23" s="193" t="str">
        <f t="shared" si="4"/>
        <v>Alto</v>
      </c>
      <c r="DK23" s="187" t="e">
        <f>SUM(LEN(#REF!)-LEN(SUBSTITUTE(#REF!,"- Preventivo","")))/LEN("- Preventivo")</f>
        <v>#REF!</v>
      </c>
      <c r="DL23" s="187" t="e">
        <f t="shared" si="5"/>
        <v>#REF!</v>
      </c>
      <c r="DM23" s="187" t="e">
        <f>SUM(LEN(#REF!)-LEN(SUBSTITUTE(#REF!,"- Detectivo","")))/LEN("- Detectivo")</f>
        <v>#REF!</v>
      </c>
      <c r="DN23" s="187" t="e">
        <f t="shared" si="6"/>
        <v>#REF!</v>
      </c>
      <c r="DO23" s="187" t="e">
        <f>SUM(LEN(#REF!)-LEN(SUBSTITUTE(#REF!,"- Correctivo","")))/LEN("- Correctivo")</f>
        <v>#REF!</v>
      </c>
      <c r="DP23" s="187" t="e">
        <f t="shared" si="7"/>
        <v>#REF!</v>
      </c>
      <c r="DQ23" s="187" t="e">
        <f t="shared" si="19"/>
        <v>#REF!</v>
      </c>
      <c r="DR23" s="187" t="e">
        <f t="shared" si="8"/>
        <v>#REF!</v>
      </c>
      <c r="DS23" s="187" t="e">
        <f>SUM(LEN(#REF!)-LEN(SUBSTITUTE(#REF!,"- Documentado","")))/LEN("- Documentado")</f>
        <v>#REF!</v>
      </c>
      <c r="DT23" s="187" t="e">
        <f>SUM(LEN(#REF!)-LEN(SUBSTITUTE(#REF!,"- Documentado","")))/LEN("- Documentado")</f>
        <v>#REF!</v>
      </c>
      <c r="DU23" s="187" t="e">
        <f t="shared" si="9"/>
        <v>#REF!</v>
      </c>
      <c r="DV23" s="187" t="e">
        <f>SUM(LEN(#REF!)-LEN(SUBSTITUTE(#REF!,"- Continua","")))/LEN("- Continua")</f>
        <v>#REF!</v>
      </c>
      <c r="DW23" s="187" t="e">
        <f>SUM(LEN(#REF!)-LEN(SUBSTITUTE(#REF!,"- Continua","")))/LEN("- Continua")</f>
        <v>#REF!</v>
      </c>
      <c r="DX23" s="187" t="e">
        <f t="shared" si="10"/>
        <v>#REF!</v>
      </c>
      <c r="DY23" s="187" t="e">
        <f>SUM(LEN(#REF!)-LEN(SUBSTITUTE(#REF!,"- Con registro","")))/LEN("- Con registro")</f>
        <v>#REF!</v>
      </c>
      <c r="DZ23" s="187" t="e">
        <f>SUM(LEN(#REF!)-LEN(SUBSTITUTE(#REF!,"- Con registro","")))/LEN("- Con registro")</f>
        <v>#REF!</v>
      </c>
      <c r="EA23" s="187" t="e">
        <f t="shared" si="11"/>
        <v>#REF!</v>
      </c>
      <c r="EB23" s="192" t="e">
        <f t="shared" si="20"/>
        <v>#REF!</v>
      </c>
      <c r="EC23" s="192" t="e">
        <f t="shared" si="21"/>
        <v>#REF!</v>
      </c>
      <c r="ED23" s="240" t="e">
        <f t="shared" si="22"/>
        <v>#REF!</v>
      </c>
      <c r="EE23" s="241" t="e">
        <f t="shared" si="23"/>
        <v>#REF!</v>
      </c>
      <c r="EF23" s="241"/>
      <c r="EG23" s="241"/>
      <c r="EH23" s="241"/>
      <c r="EI23" s="241"/>
      <c r="EJ23" s="241"/>
      <c r="EK23" s="241"/>
      <c r="EL23" s="241"/>
      <c r="EM23" s="241"/>
      <c r="EN23" s="241"/>
      <c r="EP23" s="225" t="str">
        <f t="shared" si="24"/>
        <v/>
      </c>
      <c r="EQ23" s="226" t="str">
        <f t="shared" si="25"/>
        <v/>
      </c>
      <c r="ER23" s="187" t="str">
        <f t="shared" si="26"/>
        <v/>
      </c>
      <c r="ES23" s="239" t="str">
        <f t="shared" si="16"/>
        <v/>
      </c>
      <c r="ET23" s="239" t="str">
        <f t="shared" si="17"/>
        <v/>
      </c>
      <c r="EU23" s="187" t="str">
        <f t="shared" si="18"/>
        <v/>
      </c>
    </row>
    <row r="24" spans="1:151" ht="399.95" customHeight="1" x14ac:dyDescent="0.2">
      <c r="A24" s="230" t="s">
        <v>1203</v>
      </c>
      <c r="B24" s="208" t="s">
        <v>1204</v>
      </c>
      <c r="C24" s="208" t="s">
        <v>1205</v>
      </c>
      <c r="D24" s="230" t="s">
        <v>1672</v>
      </c>
      <c r="E24" s="231" t="s">
        <v>38</v>
      </c>
      <c r="F24" s="208" t="s">
        <v>1206</v>
      </c>
      <c r="G24" s="231">
        <v>126</v>
      </c>
      <c r="H24" s="231" t="s">
        <v>1849</v>
      </c>
      <c r="I24" s="195" t="s">
        <v>566</v>
      </c>
      <c r="J24" s="230" t="s">
        <v>35</v>
      </c>
      <c r="K24" s="231" t="s">
        <v>365</v>
      </c>
      <c r="L24" s="235" t="s">
        <v>250</v>
      </c>
      <c r="M24" s="214" t="s">
        <v>567</v>
      </c>
      <c r="N24" s="208" t="s">
        <v>1230</v>
      </c>
      <c r="O24" s="208" t="s">
        <v>568</v>
      </c>
      <c r="P24" s="208" t="s">
        <v>368</v>
      </c>
      <c r="Q24" s="208" t="s">
        <v>419</v>
      </c>
      <c r="R24" s="208" t="s">
        <v>359</v>
      </c>
      <c r="S24" s="208" t="s">
        <v>1685</v>
      </c>
      <c r="T24" s="208" t="s">
        <v>360</v>
      </c>
      <c r="U24" s="232" t="s">
        <v>317</v>
      </c>
      <c r="V24" s="233">
        <v>0.6</v>
      </c>
      <c r="W24" s="232" t="s">
        <v>121</v>
      </c>
      <c r="X24" s="233">
        <v>0.4</v>
      </c>
      <c r="Y24" s="67" t="s">
        <v>84</v>
      </c>
      <c r="Z24" s="208" t="s">
        <v>569</v>
      </c>
      <c r="AA24" s="232" t="s">
        <v>314</v>
      </c>
      <c r="AB24" s="237">
        <v>0.252</v>
      </c>
      <c r="AC24" s="232" t="s">
        <v>315</v>
      </c>
      <c r="AD24" s="237">
        <v>0.16875000000000001</v>
      </c>
      <c r="AE24" s="67" t="s">
        <v>271</v>
      </c>
      <c r="AF24" s="208" t="s">
        <v>570</v>
      </c>
      <c r="AG24" s="230" t="s">
        <v>337</v>
      </c>
      <c r="AH24" s="208" t="s">
        <v>2021</v>
      </c>
      <c r="AI24" s="208" t="s">
        <v>2021</v>
      </c>
      <c r="AJ24" s="208" t="s">
        <v>2021</v>
      </c>
      <c r="AK24" s="208" t="s">
        <v>2021</v>
      </c>
      <c r="AL24" s="208" t="s">
        <v>2021</v>
      </c>
      <c r="AM24" s="208" t="s">
        <v>2021</v>
      </c>
      <c r="AN24" s="208" t="s">
        <v>1231</v>
      </c>
      <c r="AO24" s="208" t="s">
        <v>1679</v>
      </c>
      <c r="AP24" s="208" t="s">
        <v>1232</v>
      </c>
      <c r="AQ24" s="209">
        <v>43496</v>
      </c>
      <c r="AR24" s="210" t="s">
        <v>338</v>
      </c>
      <c r="AS24" s="211" t="s">
        <v>373</v>
      </c>
      <c r="AT24" s="212">
        <v>43594</v>
      </c>
      <c r="AU24" s="213" t="s">
        <v>338</v>
      </c>
      <c r="AV24" s="214" t="s">
        <v>562</v>
      </c>
      <c r="AW24" s="212">
        <v>43998</v>
      </c>
      <c r="AX24" s="210" t="s">
        <v>338</v>
      </c>
      <c r="AY24" s="211" t="s">
        <v>571</v>
      </c>
      <c r="AZ24" s="212">
        <v>44076</v>
      </c>
      <c r="BA24" s="213" t="s">
        <v>346</v>
      </c>
      <c r="BB24" s="214" t="s">
        <v>565</v>
      </c>
      <c r="BC24" s="212">
        <v>44168</v>
      </c>
      <c r="BD24" s="210" t="s">
        <v>433</v>
      </c>
      <c r="BE24" s="211" t="s">
        <v>564</v>
      </c>
      <c r="BF24" s="212">
        <v>44250</v>
      </c>
      <c r="BG24" s="213" t="s">
        <v>533</v>
      </c>
      <c r="BH24" s="214" t="s">
        <v>572</v>
      </c>
      <c r="BI24" s="212">
        <v>44543</v>
      </c>
      <c r="BJ24" s="210" t="s">
        <v>549</v>
      </c>
      <c r="BK24" s="211" t="s">
        <v>573</v>
      </c>
      <c r="BL24" s="212">
        <v>44889</v>
      </c>
      <c r="BM24" s="213" t="s">
        <v>349</v>
      </c>
      <c r="BN24" s="214" t="s">
        <v>1233</v>
      </c>
      <c r="BO24" s="212">
        <v>44897</v>
      </c>
      <c r="BP24" s="210" t="s">
        <v>397</v>
      </c>
      <c r="BQ24" s="211" t="s">
        <v>1234</v>
      </c>
      <c r="BR24" s="212" t="s">
        <v>352</v>
      </c>
      <c r="BS24" s="213" t="s">
        <v>353</v>
      </c>
      <c r="BT24" s="214" t="s">
        <v>352</v>
      </c>
      <c r="BU24" s="212" t="s">
        <v>352</v>
      </c>
      <c r="BV24" s="210" t="s">
        <v>353</v>
      </c>
      <c r="BW24" s="211" t="s">
        <v>352</v>
      </c>
      <c r="BX24" s="212" t="s">
        <v>352</v>
      </c>
      <c r="BY24" s="213" t="s">
        <v>353</v>
      </c>
      <c r="BZ24" s="215" t="s">
        <v>352</v>
      </c>
      <c r="CA24" s="165">
        <f t="shared" si="0"/>
        <v>6</v>
      </c>
      <c r="CB24" s="51" t="s">
        <v>1830</v>
      </c>
      <c r="CC24" s="51" t="s">
        <v>1831</v>
      </c>
      <c r="CD24" s="51" t="s">
        <v>1700</v>
      </c>
      <c r="CE24" s="51" t="s">
        <v>1697</v>
      </c>
      <c r="CF24" s="51" t="s">
        <v>1694</v>
      </c>
      <c r="CG24" s="51" t="s">
        <v>1694</v>
      </c>
      <c r="CH24" s="51" t="s">
        <v>1718</v>
      </c>
      <c r="CI24" s="51" t="s">
        <v>1694</v>
      </c>
      <c r="CJ24" s="51" t="s">
        <v>1723</v>
      </c>
      <c r="CK24" s="51"/>
      <c r="CL24" s="51" t="s">
        <v>1723</v>
      </c>
      <c r="CM24" s="51" t="s">
        <v>1723</v>
      </c>
      <c r="CN24" s="51" t="s">
        <v>1723</v>
      </c>
      <c r="CO24" s="51" t="s">
        <v>1723</v>
      </c>
      <c r="CP24" s="51" t="s">
        <v>1723</v>
      </c>
      <c r="CQ24" s="51" t="s">
        <v>1723</v>
      </c>
      <c r="CR24" s="51" t="s">
        <v>1745</v>
      </c>
      <c r="CS24" s="51" t="s">
        <v>1723</v>
      </c>
      <c r="CT24" s="51" t="s">
        <v>1723</v>
      </c>
      <c r="CU24" s="51" t="s">
        <v>1723</v>
      </c>
      <c r="CV24" s="51" t="s">
        <v>1723</v>
      </c>
      <c r="CW24" s="51" t="s">
        <v>1723</v>
      </c>
      <c r="CX24" s="51" t="s">
        <v>1723</v>
      </c>
      <c r="CZ24" s="193" t="str">
        <f t="shared" si="1"/>
        <v>Gestión de procesos</v>
      </c>
      <c r="DA24" s="244" t="str">
        <f t="shared" si="2"/>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v>
      </c>
      <c r="DB24" s="244"/>
      <c r="DC24" s="244"/>
      <c r="DD24" s="244"/>
      <c r="DE24" s="244"/>
      <c r="DF24" s="244"/>
      <c r="DG24" s="244"/>
      <c r="DH24" s="193" t="str">
        <f t="shared" si="3"/>
        <v>Moderado</v>
      </c>
      <c r="DI24" s="193" t="str">
        <f t="shared" si="4"/>
        <v>Bajo</v>
      </c>
      <c r="DK24" s="187" t="e">
        <f>SUM(LEN(#REF!)-LEN(SUBSTITUTE(#REF!,"- Preventivo","")))/LEN("- Preventivo")</f>
        <v>#REF!</v>
      </c>
      <c r="DL24" s="187" t="e">
        <f t="shared" si="5"/>
        <v>#REF!</v>
      </c>
      <c r="DM24" s="187" t="e">
        <f>SUM(LEN(#REF!)-LEN(SUBSTITUTE(#REF!,"- Detectivo","")))/LEN("- Detectivo")</f>
        <v>#REF!</v>
      </c>
      <c r="DN24" s="187" t="e">
        <f t="shared" si="6"/>
        <v>#REF!</v>
      </c>
      <c r="DO24" s="187" t="e">
        <f>SUM(LEN(#REF!)-LEN(SUBSTITUTE(#REF!,"- Correctivo","")))/LEN("- Correctivo")</f>
        <v>#REF!</v>
      </c>
      <c r="DP24" s="187" t="e">
        <f t="shared" si="7"/>
        <v>#REF!</v>
      </c>
      <c r="DQ24" s="187" t="e">
        <f t="shared" si="19"/>
        <v>#REF!</v>
      </c>
      <c r="DR24" s="187" t="e">
        <f t="shared" si="8"/>
        <v>#REF!</v>
      </c>
      <c r="DS24" s="187" t="e">
        <f>SUM(LEN(#REF!)-LEN(SUBSTITUTE(#REF!,"- Documentado","")))/LEN("- Documentado")</f>
        <v>#REF!</v>
      </c>
      <c r="DT24" s="187" t="e">
        <f>SUM(LEN(#REF!)-LEN(SUBSTITUTE(#REF!,"- Documentado","")))/LEN("- Documentado")</f>
        <v>#REF!</v>
      </c>
      <c r="DU24" s="187" t="e">
        <f t="shared" si="9"/>
        <v>#REF!</v>
      </c>
      <c r="DV24" s="187" t="e">
        <f>SUM(LEN(#REF!)-LEN(SUBSTITUTE(#REF!,"- Continua","")))/LEN("- Continua")</f>
        <v>#REF!</v>
      </c>
      <c r="DW24" s="187" t="e">
        <f>SUM(LEN(#REF!)-LEN(SUBSTITUTE(#REF!,"- Continua","")))/LEN("- Continua")</f>
        <v>#REF!</v>
      </c>
      <c r="DX24" s="187" t="e">
        <f t="shared" si="10"/>
        <v>#REF!</v>
      </c>
      <c r="DY24" s="187" t="e">
        <f>SUM(LEN(#REF!)-LEN(SUBSTITUTE(#REF!,"- Con registro","")))/LEN("- Con registro")</f>
        <v>#REF!</v>
      </c>
      <c r="DZ24" s="187" t="e">
        <f>SUM(LEN(#REF!)-LEN(SUBSTITUTE(#REF!,"- Con registro","")))/LEN("- Con registro")</f>
        <v>#REF!</v>
      </c>
      <c r="EA24" s="187" t="e">
        <f t="shared" si="11"/>
        <v>#REF!</v>
      </c>
      <c r="EB24" s="192" t="e">
        <f t="shared" si="20"/>
        <v>#REF!</v>
      </c>
      <c r="EC24" s="192" t="e">
        <f t="shared" si="21"/>
        <v>#REF!</v>
      </c>
      <c r="ED24" s="240" t="e">
        <f t="shared" si="22"/>
        <v>#REF!</v>
      </c>
      <c r="EE24" s="241" t="e">
        <f t="shared" si="23"/>
        <v>#REF!</v>
      </c>
      <c r="EF24" s="241"/>
      <c r="EG24" s="241"/>
      <c r="EH24" s="241"/>
      <c r="EI24" s="241"/>
      <c r="EJ24" s="241"/>
      <c r="EK24" s="241"/>
      <c r="EL24" s="241"/>
      <c r="EM24" s="241"/>
      <c r="EN24" s="241"/>
      <c r="EP24" s="225" t="str">
        <f t="shared" si="24"/>
        <v/>
      </c>
      <c r="EQ24" s="226" t="str">
        <f t="shared" si="25"/>
        <v/>
      </c>
      <c r="ER24" s="187" t="str">
        <f t="shared" si="26"/>
        <v/>
      </c>
      <c r="ES24" s="239" t="str">
        <f t="shared" si="16"/>
        <v/>
      </c>
      <c r="ET24" s="239" t="str">
        <f t="shared" si="17"/>
        <v/>
      </c>
      <c r="EU24" s="187" t="str">
        <f t="shared" si="18"/>
        <v/>
      </c>
    </row>
    <row r="25" spans="1:151" ht="399.95" customHeight="1" x14ac:dyDescent="0.2">
      <c r="A25" s="230" t="s">
        <v>1203</v>
      </c>
      <c r="B25" s="208" t="s">
        <v>1204</v>
      </c>
      <c r="C25" s="208" t="s">
        <v>1205</v>
      </c>
      <c r="D25" s="230" t="s">
        <v>1672</v>
      </c>
      <c r="E25" s="231" t="s">
        <v>38</v>
      </c>
      <c r="F25" s="208" t="s">
        <v>1206</v>
      </c>
      <c r="G25" s="231">
        <v>127</v>
      </c>
      <c r="H25" s="231" t="s">
        <v>1850</v>
      </c>
      <c r="I25" s="195" t="s">
        <v>574</v>
      </c>
      <c r="J25" s="230" t="s">
        <v>35</v>
      </c>
      <c r="K25" s="231" t="s">
        <v>365</v>
      </c>
      <c r="L25" s="235" t="s">
        <v>250</v>
      </c>
      <c r="M25" s="214" t="s">
        <v>1235</v>
      </c>
      <c r="N25" s="208" t="s">
        <v>1057</v>
      </c>
      <c r="O25" s="208" t="s">
        <v>575</v>
      </c>
      <c r="P25" s="208" t="s">
        <v>368</v>
      </c>
      <c r="Q25" s="208" t="s">
        <v>1236</v>
      </c>
      <c r="R25" s="208" t="s">
        <v>359</v>
      </c>
      <c r="S25" s="208" t="s">
        <v>1685</v>
      </c>
      <c r="T25" s="208" t="s">
        <v>360</v>
      </c>
      <c r="U25" s="232" t="s">
        <v>317</v>
      </c>
      <c r="V25" s="233">
        <v>0.6</v>
      </c>
      <c r="W25" s="232" t="s">
        <v>101</v>
      </c>
      <c r="X25" s="233">
        <v>0.6</v>
      </c>
      <c r="Y25" s="67" t="s">
        <v>84</v>
      </c>
      <c r="Z25" s="208" t="s">
        <v>576</v>
      </c>
      <c r="AA25" s="232" t="s">
        <v>316</v>
      </c>
      <c r="AB25" s="237">
        <v>0.12348000000000001</v>
      </c>
      <c r="AC25" s="232" t="s">
        <v>121</v>
      </c>
      <c r="AD25" s="237">
        <v>0.25312499999999999</v>
      </c>
      <c r="AE25" s="67" t="s">
        <v>271</v>
      </c>
      <c r="AF25" s="208" t="s">
        <v>570</v>
      </c>
      <c r="AG25" s="230" t="s">
        <v>337</v>
      </c>
      <c r="AH25" s="208" t="s">
        <v>2021</v>
      </c>
      <c r="AI25" s="208" t="s">
        <v>2021</v>
      </c>
      <c r="AJ25" s="208" t="s">
        <v>2021</v>
      </c>
      <c r="AK25" s="208" t="s">
        <v>2021</v>
      </c>
      <c r="AL25" s="208" t="s">
        <v>2021</v>
      </c>
      <c r="AM25" s="208" t="s">
        <v>2021</v>
      </c>
      <c r="AN25" s="208" t="s">
        <v>1237</v>
      </c>
      <c r="AO25" s="208" t="s">
        <v>1680</v>
      </c>
      <c r="AP25" s="208" t="s">
        <v>1238</v>
      </c>
      <c r="AQ25" s="209">
        <v>43496</v>
      </c>
      <c r="AR25" s="210" t="s">
        <v>338</v>
      </c>
      <c r="AS25" s="211" t="s">
        <v>373</v>
      </c>
      <c r="AT25" s="212">
        <v>43594</v>
      </c>
      <c r="AU25" s="213" t="s">
        <v>338</v>
      </c>
      <c r="AV25" s="214" t="s">
        <v>562</v>
      </c>
      <c r="AW25" s="212">
        <v>43998</v>
      </c>
      <c r="AX25" s="210" t="s">
        <v>338</v>
      </c>
      <c r="AY25" s="211" t="s">
        <v>577</v>
      </c>
      <c r="AZ25" s="212">
        <v>44076</v>
      </c>
      <c r="BA25" s="213" t="s">
        <v>349</v>
      </c>
      <c r="BB25" s="214" t="s">
        <v>563</v>
      </c>
      <c r="BC25" s="212">
        <v>44168</v>
      </c>
      <c r="BD25" s="210" t="s">
        <v>433</v>
      </c>
      <c r="BE25" s="211" t="s">
        <v>564</v>
      </c>
      <c r="BF25" s="212">
        <v>44250</v>
      </c>
      <c r="BG25" s="213" t="s">
        <v>344</v>
      </c>
      <c r="BH25" s="214" t="s">
        <v>578</v>
      </c>
      <c r="BI25" s="212">
        <v>44543</v>
      </c>
      <c r="BJ25" s="210" t="s">
        <v>549</v>
      </c>
      <c r="BK25" s="211" t="s">
        <v>573</v>
      </c>
      <c r="BL25" s="212">
        <v>44889</v>
      </c>
      <c r="BM25" s="213" t="s">
        <v>349</v>
      </c>
      <c r="BN25" s="214" t="s">
        <v>1233</v>
      </c>
      <c r="BO25" s="212">
        <v>44897</v>
      </c>
      <c r="BP25" s="210" t="s">
        <v>397</v>
      </c>
      <c r="BQ25" s="211" t="s">
        <v>1249</v>
      </c>
      <c r="BR25" s="212" t="s">
        <v>352</v>
      </c>
      <c r="BS25" s="213" t="s">
        <v>353</v>
      </c>
      <c r="BT25" s="214" t="s">
        <v>352</v>
      </c>
      <c r="BU25" s="212" t="s">
        <v>352</v>
      </c>
      <c r="BV25" s="210" t="s">
        <v>353</v>
      </c>
      <c r="BW25" s="211" t="s">
        <v>352</v>
      </c>
      <c r="BX25" s="212" t="s">
        <v>352</v>
      </c>
      <c r="BY25" s="213" t="s">
        <v>353</v>
      </c>
      <c r="BZ25" s="215" t="s">
        <v>352</v>
      </c>
      <c r="CA25" s="165">
        <f t="shared" si="0"/>
        <v>6</v>
      </c>
      <c r="CB25" s="51" t="s">
        <v>1830</v>
      </c>
      <c r="CC25" s="51" t="s">
        <v>1831</v>
      </c>
      <c r="CD25" s="51" t="s">
        <v>1700</v>
      </c>
      <c r="CE25" s="51" t="s">
        <v>1697</v>
      </c>
      <c r="CF25" s="51" t="s">
        <v>1694</v>
      </c>
      <c r="CG25" s="51" t="s">
        <v>1694</v>
      </c>
      <c r="CH25" s="51" t="s">
        <v>1718</v>
      </c>
      <c r="CI25" s="51" t="s">
        <v>1694</v>
      </c>
      <c r="CJ25" s="51" t="s">
        <v>1723</v>
      </c>
      <c r="CK25" s="51"/>
      <c r="CL25" s="51" t="s">
        <v>1723</v>
      </c>
      <c r="CM25" s="51" t="s">
        <v>1723</v>
      </c>
      <c r="CN25" s="51" t="s">
        <v>1723</v>
      </c>
      <c r="CO25" s="51" t="s">
        <v>1723</v>
      </c>
      <c r="CP25" s="51" t="s">
        <v>1723</v>
      </c>
      <c r="CQ25" s="51" t="s">
        <v>1723</v>
      </c>
      <c r="CR25" s="51" t="s">
        <v>1745</v>
      </c>
      <c r="CS25" s="51" t="s">
        <v>1723</v>
      </c>
      <c r="CT25" s="51" t="s">
        <v>1723</v>
      </c>
      <c r="CU25" s="51" t="s">
        <v>1723</v>
      </c>
      <c r="CV25" s="51" t="s">
        <v>1723</v>
      </c>
      <c r="CW25" s="51" t="s">
        <v>1723</v>
      </c>
      <c r="CX25" s="51" t="s">
        <v>1723</v>
      </c>
      <c r="CZ25" s="193" t="str">
        <f t="shared" si="1"/>
        <v>Gestión de procesos</v>
      </c>
      <c r="DA25" s="244" t="str">
        <f t="shared" si="2"/>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B25" s="244"/>
      <c r="DC25" s="244"/>
      <c r="DD25" s="244"/>
      <c r="DE25" s="244"/>
      <c r="DF25" s="244"/>
      <c r="DG25" s="244"/>
      <c r="DH25" s="193" t="str">
        <f t="shared" si="3"/>
        <v>Moderado</v>
      </c>
      <c r="DI25" s="193" t="str">
        <f t="shared" si="4"/>
        <v>Bajo</v>
      </c>
      <c r="DK25" s="187" t="e">
        <f>SUM(LEN(#REF!)-LEN(SUBSTITUTE(#REF!,"- Preventivo","")))/LEN("- Preventivo")</f>
        <v>#REF!</v>
      </c>
      <c r="DL25" s="187" t="e">
        <f t="shared" si="5"/>
        <v>#REF!</v>
      </c>
      <c r="DM25" s="187" t="e">
        <f>SUM(LEN(#REF!)-LEN(SUBSTITUTE(#REF!,"- Detectivo","")))/LEN("- Detectivo")</f>
        <v>#REF!</v>
      </c>
      <c r="DN25" s="187" t="e">
        <f t="shared" si="6"/>
        <v>#REF!</v>
      </c>
      <c r="DO25" s="187" t="e">
        <f>SUM(LEN(#REF!)-LEN(SUBSTITUTE(#REF!,"- Correctivo","")))/LEN("- Correctivo")</f>
        <v>#REF!</v>
      </c>
      <c r="DP25" s="187" t="e">
        <f t="shared" si="7"/>
        <v>#REF!</v>
      </c>
      <c r="DQ25" s="187" t="e">
        <f t="shared" si="19"/>
        <v>#REF!</v>
      </c>
      <c r="DR25" s="187" t="e">
        <f t="shared" si="8"/>
        <v>#REF!</v>
      </c>
      <c r="DS25" s="187" t="e">
        <f>SUM(LEN(#REF!)-LEN(SUBSTITUTE(#REF!,"- Documentado","")))/LEN("- Documentado")</f>
        <v>#REF!</v>
      </c>
      <c r="DT25" s="187" t="e">
        <f>SUM(LEN(#REF!)-LEN(SUBSTITUTE(#REF!,"- Documentado","")))/LEN("- Documentado")</f>
        <v>#REF!</v>
      </c>
      <c r="DU25" s="187" t="e">
        <f t="shared" si="9"/>
        <v>#REF!</v>
      </c>
      <c r="DV25" s="187" t="e">
        <f>SUM(LEN(#REF!)-LEN(SUBSTITUTE(#REF!,"- Continua","")))/LEN("- Continua")</f>
        <v>#REF!</v>
      </c>
      <c r="DW25" s="187" t="e">
        <f>SUM(LEN(#REF!)-LEN(SUBSTITUTE(#REF!,"- Continua","")))/LEN("- Continua")</f>
        <v>#REF!</v>
      </c>
      <c r="DX25" s="187" t="e">
        <f t="shared" si="10"/>
        <v>#REF!</v>
      </c>
      <c r="DY25" s="187" t="e">
        <f>SUM(LEN(#REF!)-LEN(SUBSTITUTE(#REF!,"- Con registro","")))/LEN("- Con registro")</f>
        <v>#REF!</v>
      </c>
      <c r="DZ25" s="187" t="e">
        <f>SUM(LEN(#REF!)-LEN(SUBSTITUTE(#REF!,"- Con registro","")))/LEN("- Con registro")</f>
        <v>#REF!</v>
      </c>
      <c r="EA25" s="187" t="e">
        <f t="shared" si="11"/>
        <v>#REF!</v>
      </c>
      <c r="EB25" s="192" t="e">
        <f t="shared" si="20"/>
        <v>#REF!</v>
      </c>
      <c r="EC25" s="192" t="e">
        <f t="shared" si="21"/>
        <v>#REF!</v>
      </c>
      <c r="ED25" s="240" t="e">
        <f t="shared" si="22"/>
        <v>#REF!</v>
      </c>
      <c r="EE25" s="241" t="e">
        <f t="shared" si="23"/>
        <v>#REF!</v>
      </c>
      <c r="EF25" s="241"/>
      <c r="EG25" s="241"/>
      <c r="EH25" s="241"/>
      <c r="EI25" s="241"/>
      <c r="EJ25" s="241"/>
      <c r="EK25" s="241"/>
      <c r="EL25" s="241"/>
      <c r="EM25" s="241"/>
      <c r="EN25" s="241"/>
      <c r="EP25" s="225" t="str">
        <f t="shared" si="24"/>
        <v/>
      </c>
      <c r="EQ25" s="226" t="str">
        <f t="shared" si="25"/>
        <v/>
      </c>
      <c r="ER25" s="187" t="str">
        <f t="shared" si="26"/>
        <v/>
      </c>
      <c r="ES25" s="239" t="str">
        <f t="shared" si="16"/>
        <v/>
      </c>
      <c r="ET25" s="239" t="str">
        <f t="shared" si="17"/>
        <v/>
      </c>
      <c r="EU25" s="187" t="str">
        <f t="shared" si="18"/>
        <v/>
      </c>
    </row>
    <row r="26" spans="1:151" ht="399.95" customHeight="1" x14ac:dyDescent="0.2">
      <c r="A26" s="230" t="s">
        <v>1203</v>
      </c>
      <c r="B26" s="208" t="s">
        <v>1204</v>
      </c>
      <c r="C26" s="208" t="s">
        <v>1205</v>
      </c>
      <c r="D26" s="230" t="s">
        <v>1672</v>
      </c>
      <c r="E26" s="231" t="s">
        <v>38</v>
      </c>
      <c r="F26" s="208" t="s">
        <v>1239</v>
      </c>
      <c r="G26" s="231">
        <v>128</v>
      </c>
      <c r="H26" s="231" t="s">
        <v>1851</v>
      </c>
      <c r="I26" s="195" t="s">
        <v>619</v>
      </c>
      <c r="J26" s="230" t="s">
        <v>35</v>
      </c>
      <c r="K26" s="231" t="s">
        <v>365</v>
      </c>
      <c r="L26" s="235" t="s">
        <v>249</v>
      </c>
      <c r="M26" s="214" t="s">
        <v>1240</v>
      </c>
      <c r="N26" s="208" t="s">
        <v>1057</v>
      </c>
      <c r="O26" s="208" t="s">
        <v>620</v>
      </c>
      <c r="P26" s="208" t="s">
        <v>368</v>
      </c>
      <c r="Q26" s="208" t="s">
        <v>1241</v>
      </c>
      <c r="R26" s="208" t="s">
        <v>621</v>
      </c>
      <c r="S26" s="208" t="s">
        <v>1685</v>
      </c>
      <c r="T26" s="208" t="s">
        <v>360</v>
      </c>
      <c r="U26" s="232" t="s">
        <v>314</v>
      </c>
      <c r="V26" s="233">
        <v>0.4</v>
      </c>
      <c r="W26" s="232" t="s">
        <v>121</v>
      </c>
      <c r="X26" s="233">
        <v>0.4</v>
      </c>
      <c r="Y26" s="67" t="s">
        <v>84</v>
      </c>
      <c r="Z26" s="208" t="s">
        <v>1242</v>
      </c>
      <c r="AA26" s="232" t="s">
        <v>316</v>
      </c>
      <c r="AB26" s="237">
        <v>3.6288000000000001E-2</v>
      </c>
      <c r="AC26" s="232" t="s">
        <v>121</v>
      </c>
      <c r="AD26" s="237">
        <v>0.30000000000000004</v>
      </c>
      <c r="AE26" s="67" t="s">
        <v>271</v>
      </c>
      <c r="AF26" s="208" t="s">
        <v>1243</v>
      </c>
      <c r="AG26" s="230" t="s">
        <v>337</v>
      </c>
      <c r="AH26" s="208" t="s">
        <v>2021</v>
      </c>
      <c r="AI26" s="208" t="s">
        <v>2021</v>
      </c>
      <c r="AJ26" s="208" t="s">
        <v>2021</v>
      </c>
      <c r="AK26" s="208" t="s">
        <v>2021</v>
      </c>
      <c r="AL26" s="208" t="s">
        <v>2021</v>
      </c>
      <c r="AM26" s="208" t="s">
        <v>2021</v>
      </c>
      <c r="AN26" s="208" t="s">
        <v>1244</v>
      </c>
      <c r="AO26" s="208" t="s">
        <v>1681</v>
      </c>
      <c r="AP26" s="208" t="s">
        <v>1245</v>
      </c>
      <c r="AQ26" s="209">
        <v>43350</v>
      </c>
      <c r="AR26" s="210" t="s">
        <v>338</v>
      </c>
      <c r="AS26" s="211" t="s">
        <v>623</v>
      </c>
      <c r="AT26" s="212">
        <v>43593</v>
      </c>
      <c r="AU26" s="213" t="s">
        <v>433</v>
      </c>
      <c r="AV26" s="214" t="s">
        <v>624</v>
      </c>
      <c r="AW26" s="212">
        <v>43761</v>
      </c>
      <c r="AX26" s="210" t="s">
        <v>584</v>
      </c>
      <c r="AY26" s="211" t="s">
        <v>625</v>
      </c>
      <c r="AZ26" s="212">
        <v>43929</v>
      </c>
      <c r="BA26" s="213" t="s">
        <v>549</v>
      </c>
      <c r="BB26" s="214" t="s">
        <v>1246</v>
      </c>
      <c r="BC26" s="212">
        <v>44245</v>
      </c>
      <c r="BD26" s="210" t="s">
        <v>349</v>
      </c>
      <c r="BE26" s="211" t="s">
        <v>626</v>
      </c>
      <c r="BF26" s="212">
        <v>44300</v>
      </c>
      <c r="BG26" s="213" t="s">
        <v>349</v>
      </c>
      <c r="BH26" s="214" t="s">
        <v>627</v>
      </c>
      <c r="BI26" s="212">
        <v>44537</v>
      </c>
      <c r="BJ26" s="210" t="s">
        <v>353</v>
      </c>
      <c r="BK26" s="211" t="s">
        <v>1247</v>
      </c>
      <c r="BL26" s="212">
        <v>44896</v>
      </c>
      <c r="BM26" s="213" t="s">
        <v>344</v>
      </c>
      <c r="BN26" s="214" t="s">
        <v>1248</v>
      </c>
      <c r="BO26" s="212">
        <v>44897</v>
      </c>
      <c r="BP26" s="210" t="s">
        <v>349</v>
      </c>
      <c r="BQ26" s="211" t="s">
        <v>1249</v>
      </c>
      <c r="BR26" s="212">
        <v>45040</v>
      </c>
      <c r="BS26" s="213" t="s">
        <v>1985</v>
      </c>
      <c r="BT26" s="214" t="s">
        <v>1961</v>
      </c>
      <c r="BU26" s="212" t="s">
        <v>352</v>
      </c>
      <c r="BV26" s="210" t="s">
        <v>353</v>
      </c>
      <c r="BW26" s="211" t="s">
        <v>352</v>
      </c>
      <c r="BX26" s="212" t="s">
        <v>352</v>
      </c>
      <c r="BY26" s="213" t="s">
        <v>353</v>
      </c>
      <c r="BZ26" s="215" t="s">
        <v>352</v>
      </c>
      <c r="CA26" s="165">
        <f t="shared" si="0"/>
        <v>4</v>
      </c>
      <c r="CB26" s="51" t="s">
        <v>1832</v>
      </c>
      <c r="CC26" s="51" t="s">
        <v>1981</v>
      </c>
      <c r="CD26" s="51" t="s">
        <v>1700</v>
      </c>
      <c r="CE26" s="51" t="s">
        <v>1697</v>
      </c>
      <c r="CF26" s="51" t="s">
        <v>1694</v>
      </c>
      <c r="CG26" s="51" t="s">
        <v>1694</v>
      </c>
      <c r="CH26" s="51" t="s">
        <v>1718</v>
      </c>
      <c r="CI26" s="51" t="s">
        <v>1694</v>
      </c>
      <c r="CJ26" s="51" t="s">
        <v>1728</v>
      </c>
      <c r="CK26" s="51"/>
      <c r="CL26" s="51" t="s">
        <v>1723</v>
      </c>
      <c r="CM26" s="51" t="s">
        <v>1739</v>
      </c>
      <c r="CN26" s="51" t="s">
        <v>1723</v>
      </c>
      <c r="CO26" s="51" t="s">
        <v>1723</v>
      </c>
      <c r="CP26" s="51" t="s">
        <v>1723</v>
      </c>
      <c r="CQ26" s="51" t="s">
        <v>1723</v>
      </c>
      <c r="CR26" s="51" t="s">
        <v>1748</v>
      </c>
      <c r="CS26" s="51" t="s">
        <v>1723</v>
      </c>
      <c r="CT26" s="51" t="s">
        <v>1723</v>
      </c>
      <c r="CU26" s="51" t="s">
        <v>1723</v>
      </c>
      <c r="CV26" s="51" t="s">
        <v>1723</v>
      </c>
      <c r="CW26" s="51" t="s">
        <v>1723</v>
      </c>
      <c r="CX26" s="51" t="s">
        <v>1723</v>
      </c>
      <c r="CZ26" s="193" t="str">
        <f t="shared" si="1"/>
        <v>Gestión de procesos</v>
      </c>
      <c r="DA26" s="244" t="str">
        <f t="shared" si="2"/>
        <v>Posibilidad de afectación reputacional por no lograr fortalecer la administración y la gestión pública distrital, debido a deficiencias al planificar, diseñar y/o ejecutar los cursos y/o diplomados de formación</v>
      </c>
      <c r="DB26" s="244"/>
      <c r="DC26" s="244"/>
      <c r="DD26" s="244"/>
      <c r="DE26" s="244"/>
      <c r="DF26" s="244"/>
      <c r="DG26" s="244"/>
      <c r="DH26" s="193" t="str">
        <f t="shared" si="3"/>
        <v>Moderado</v>
      </c>
      <c r="DI26" s="193" t="str">
        <f t="shared" si="4"/>
        <v>Bajo</v>
      </c>
      <c r="DK26" s="187" t="e">
        <f>SUM(LEN(#REF!)-LEN(SUBSTITUTE(#REF!,"- Preventivo","")))/LEN("- Preventivo")</f>
        <v>#REF!</v>
      </c>
      <c r="DL26" s="187" t="e">
        <f t="shared" si="5"/>
        <v>#REF!</v>
      </c>
      <c r="DM26" s="187" t="e">
        <f>SUM(LEN(#REF!)-LEN(SUBSTITUTE(#REF!,"- Detectivo","")))/LEN("- Detectivo")</f>
        <v>#REF!</v>
      </c>
      <c r="DN26" s="187" t="e">
        <f t="shared" si="6"/>
        <v>#REF!</v>
      </c>
      <c r="DO26" s="187" t="e">
        <f>SUM(LEN(#REF!)-LEN(SUBSTITUTE(#REF!,"- Correctivo","")))/LEN("- Correctivo")</f>
        <v>#REF!</v>
      </c>
      <c r="DP26" s="187" t="e">
        <f t="shared" si="7"/>
        <v>#REF!</v>
      </c>
      <c r="DQ26" s="187" t="e">
        <f t="shared" si="19"/>
        <v>#REF!</v>
      </c>
      <c r="DR26" s="187" t="e">
        <f t="shared" si="8"/>
        <v>#REF!</v>
      </c>
      <c r="DS26" s="187" t="e">
        <f>SUM(LEN(#REF!)-LEN(SUBSTITUTE(#REF!,"- Documentado","")))/LEN("- Documentado")</f>
        <v>#REF!</v>
      </c>
      <c r="DT26" s="187" t="e">
        <f>SUM(LEN(#REF!)-LEN(SUBSTITUTE(#REF!,"- Documentado","")))/LEN("- Documentado")</f>
        <v>#REF!</v>
      </c>
      <c r="DU26" s="187" t="e">
        <f t="shared" si="9"/>
        <v>#REF!</v>
      </c>
      <c r="DV26" s="187" t="e">
        <f>SUM(LEN(#REF!)-LEN(SUBSTITUTE(#REF!,"- Continua","")))/LEN("- Continua")</f>
        <v>#REF!</v>
      </c>
      <c r="DW26" s="187" t="e">
        <f>SUM(LEN(#REF!)-LEN(SUBSTITUTE(#REF!,"- Continua","")))/LEN("- Continua")</f>
        <v>#REF!</v>
      </c>
      <c r="DX26" s="187" t="e">
        <f t="shared" si="10"/>
        <v>#REF!</v>
      </c>
      <c r="DY26" s="187" t="e">
        <f>SUM(LEN(#REF!)-LEN(SUBSTITUTE(#REF!,"- Con registro","")))/LEN("- Con registro")</f>
        <v>#REF!</v>
      </c>
      <c r="DZ26" s="187" t="e">
        <f>SUM(LEN(#REF!)-LEN(SUBSTITUTE(#REF!,"- Con registro","")))/LEN("- Con registro")</f>
        <v>#REF!</v>
      </c>
      <c r="EA26" s="187" t="e">
        <f t="shared" si="11"/>
        <v>#REF!</v>
      </c>
      <c r="EB26" s="192" t="e">
        <f t="shared" si="20"/>
        <v>#REF!</v>
      </c>
      <c r="EC26" s="192" t="e">
        <f t="shared" si="21"/>
        <v>#REF!</v>
      </c>
      <c r="ED26" s="240" t="e">
        <f t="shared" si="22"/>
        <v>#REF!</v>
      </c>
      <c r="EE26" s="241" t="e">
        <f t="shared" si="23"/>
        <v>#REF!</v>
      </c>
      <c r="EF26" s="241"/>
      <c r="EG26" s="241"/>
      <c r="EH26" s="241"/>
      <c r="EI26" s="241"/>
      <c r="EJ26" s="241"/>
      <c r="EK26" s="241"/>
      <c r="EL26" s="241"/>
      <c r="EM26" s="241"/>
      <c r="EN26" s="241"/>
      <c r="EP26" s="225">
        <f t="shared" si="24"/>
        <v>45040</v>
      </c>
      <c r="EQ26" s="226">
        <f t="shared" si="25"/>
        <v>45169</v>
      </c>
      <c r="ER26" s="187" t="str">
        <f t="shared" si="26"/>
        <v>Riesgos</v>
      </c>
      <c r="ES26" s="239" t="str">
        <f t="shared" si="16"/>
        <v>ID_128: Posibilidad de afectación reputacional por no lograr fortalecer la administración y la gestión pública distrital, debido a deficiencias al planificar, diseñar y/o ejecutar los cursos y/o diplomados de formación</v>
      </c>
      <c r="ET26" s="239" t="str">
        <f t="shared" si="17"/>
        <v>Ajuste en Identificación del riesgo en el Mapa de riesgos de Fortalecimiento de la Gestión Pública</v>
      </c>
      <c r="EU26" s="187" t="str">
        <f t="shared" si="18"/>
        <v>Solicitud de cambio realizada y aprobada por la Dirección Distrital de Desarrollo Institucional a través del Aplicativo DARUMA</v>
      </c>
    </row>
    <row r="27" spans="1:151" ht="399.95" customHeight="1" x14ac:dyDescent="0.2">
      <c r="A27" s="230" t="s">
        <v>1203</v>
      </c>
      <c r="B27" s="208" t="s">
        <v>1204</v>
      </c>
      <c r="C27" s="208" t="s">
        <v>1205</v>
      </c>
      <c r="D27" s="230" t="s">
        <v>1672</v>
      </c>
      <c r="E27" s="231" t="s">
        <v>38</v>
      </c>
      <c r="F27" s="208" t="s">
        <v>1239</v>
      </c>
      <c r="G27" s="231">
        <v>129</v>
      </c>
      <c r="H27" s="231" t="s">
        <v>1852</v>
      </c>
      <c r="I27" s="195" t="s">
        <v>628</v>
      </c>
      <c r="J27" s="230" t="s">
        <v>35</v>
      </c>
      <c r="K27" s="231" t="s">
        <v>365</v>
      </c>
      <c r="L27" s="235" t="s">
        <v>249</v>
      </c>
      <c r="M27" s="214" t="s">
        <v>1250</v>
      </c>
      <c r="N27" s="208" t="s">
        <v>1069</v>
      </c>
      <c r="O27" s="208" t="s">
        <v>629</v>
      </c>
      <c r="P27" s="208" t="s">
        <v>368</v>
      </c>
      <c r="Q27" s="208" t="s">
        <v>332</v>
      </c>
      <c r="R27" s="208" t="s">
        <v>621</v>
      </c>
      <c r="S27" s="208" t="s">
        <v>1685</v>
      </c>
      <c r="T27" s="208" t="s">
        <v>360</v>
      </c>
      <c r="U27" s="232" t="s">
        <v>316</v>
      </c>
      <c r="V27" s="233">
        <v>0.2</v>
      </c>
      <c r="W27" s="232" t="s">
        <v>121</v>
      </c>
      <c r="X27" s="233">
        <v>0.4</v>
      </c>
      <c r="Y27" s="67" t="s">
        <v>271</v>
      </c>
      <c r="Z27" s="208" t="s">
        <v>1251</v>
      </c>
      <c r="AA27" s="232" t="s">
        <v>316</v>
      </c>
      <c r="AB27" s="237">
        <v>5.04E-2</v>
      </c>
      <c r="AC27" s="232" t="s">
        <v>121</v>
      </c>
      <c r="AD27" s="237">
        <v>0.30000000000000004</v>
      </c>
      <c r="AE27" s="67" t="s">
        <v>271</v>
      </c>
      <c r="AF27" s="208" t="s">
        <v>1252</v>
      </c>
      <c r="AG27" s="230" t="s">
        <v>337</v>
      </c>
      <c r="AH27" s="208" t="s">
        <v>2021</v>
      </c>
      <c r="AI27" s="208" t="s">
        <v>2021</v>
      </c>
      <c r="AJ27" s="208" t="s">
        <v>2021</v>
      </c>
      <c r="AK27" s="208" t="s">
        <v>2021</v>
      </c>
      <c r="AL27" s="208" t="s">
        <v>2021</v>
      </c>
      <c r="AM27" s="208" t="s">
        <v>2021</v>
      </c>
      <c r="AN27" s="208" t="s">
        <v>1253</v>
      </c>
      <c r="AO27" s="208" t="s">
        <v>1682</v>
      </c>
      <c r="AP27" s="208" t="s">
        <v>1254</v>
      </c>
      <c r="AQ27" s="209">
        <v>43350</v>
      </c>
      <c r="AR27" s="210" t="s">
        <v>338</v>
      </c>
      <c r="AS27" s="211" t="s">
        <v>339</v>
      </c>
      <c r="AT27" s="212">
        <v>43593</v>
      </c>
      <c r="AU27" s="213" t="s">
        <v>340</v>
      </c>
      <c r="AV27" s="214" t="s">
        <v>1255</v>
      </c>
      <c r="AW27" s="212">
        <v>43929</v>
      </c>
      <c r="AX27" s="210" t="s">
        <v>349</v>
      </c>
      <c r="AY27" s="211" t="s">
        <v>1256</v>
      </c>
      <c r="AZ27" s="212">
        <v>44245</v>
      </c>
      <c r="BA27" s="213" t="s">
        <v>349</v>
      </c>
      <c r="BB27" s="214" t="s">
        <v>626</v>
      </c>
      <c r="BC27" s="212">
        <v>44300</v>
      </c>
      <c r="BD27" s="210" t="s">
        <v>344</v>
      </c>
      <c r="BE27" s="211" t="s">
        <v>630</v>
      </c>
      <c r="BF27" s="212">
        <v>44537</v>
      </c>
      <c r="BG27" s="213" t="s">
        <v>338</v>
      </c>
      <c r="BH27" s="214" t="s">
        <v>1247</v>
      </c>
      <c r="BI27" s="212">
        <v>44896</v>
      </c>
      <c r="BJ27" s="210" t="s">
        <v>344</v>
      </c>
      <c r="BK27" s="211" t="s">
        <v>1248</v>
      </c>
      <c r="BL27" s="212">
        <v>44897</v>
      </c>
      <c r="BM27" s="213" t="s">
        <v>349</v>
      </c>
      <c r="BN27" s="214" t="s">
        <v>1257</v>
      </c>
      <c r="BO27" s="212">
        <v>45040</v>
      </c>
      <c r="BP27" s="213" t="s">
        <v>1985</v>
      </c>
      <c r="BQ27" s="214" t="s">
        <v>1961</v>
      </c>
      <c r="BR27" s="212" t="s">
        <v>352</v>
      </c>
      <c r="BS27" s="213" t="s">
        <v>353</v>
      </c>
      <c r="BT27" s="214" t="s">
        <v>352</v>
      </c>
      <c r="BU27" s="212" t="s">
        <v>352</v>
      </c>
      <c r="BV27" s="210" t="s">
        <v>353</v>
      </c>
      <c r="BW27" s="211" t="s">
        <v>352</v>
      </c>
      <c r="BX27" s="212" t="s">
        <v>352</v>
      </c>
      <c r="BY27" s="213" t="s">
        <v>353</v>
      </c>
      <c r="BZ27" s="215" t="s">
        <v>352</v>
      </c>
      <c r="CA27" s="165">
        <f t="shared" si="0"/>
        <v>6</v>
      </c>
      <c r="CB27" s="51" t="s">
        <v>1832</v>
      </c>
      <c r="CC27" s="51" t="s">
        <v>1981</v>
      </c>
      <c r="CD27" s="51" t="s">
        <v>1700</v>
      </c>
      <c r="CE27" s="51" t="s">
        <v>1697</v>
      </c>
      <c r="CF27" s="51" t="s">
        <v>1694</v>
      </c>
      <c r="CG27" s="51" t="s">
        <v>1694</v>
      </c>
      <c r="CH27" s="51" t="s">
        <v>1718</v>
      </c>
      <c r="CI27" s="51" t="s">
        <v>1694</v>
      </c>
      <c r="CJ27" s="51" t="s">
        <v>1728</v>
      </c>
      <c r="CK27" s="51"/>
      <c r="CL27" s="51" t="s">
        <v>1723</v>
      </c>
      <c r="CM27" s="51" t="s">
        <v>1723</v>
      </c>
      <c r="CN27" s="51" t="s">
        <v>1723</v>
      </c>
      <c r="CO27" s="51" t="s">
        <v>1723</v>
      </c>
      <c r="CP27" s="51" t="s">
        <v>1723</v>
      </c>
      <c r="CQ27" s="51" t="s">
        <v>1723</v>
      </c>
      <c r="CR27" s="51" t="s">
        <v>1748</v>
      </c>
      <c r="CS27" s="51" t="s">
        <v>1723</v>
      </c>
      <c r="CT27" s="51" t="s">
        <v>1723</v>
      </c>
      <c r="CU27" s="51" t="s">
        <v>1723</v>
      </c>
      <c r="CV27" s="51" t="s">
        <v>1723</v>
      </c>
      <c r="CW27" s="51" t="s">
        <v>1723</v>
      </c>
      <c r="CX27" s="51" t="s">
        <v>1723</v>
      </c>
      <c r="CZ27" s="193" t="str">
        <f t="shared" si="1"/>
        <v>Gestión de procesos</v>
      </c>
      <c r="DA27" s="244" t="str">
        <f t="shared" si="2"/>
        <v>Posibilidad de afectación reputacional por no lograr fortalecer la administración y la gestión pública distrital, debido a deficiencias al planificar, diseñar y/o orientar las estrategias para el fortalecimiento de la administración y la gestión pública distrital</v>
      </c>
      <c r="DB27" s="244"/>
      <c r="DC27" s="244"/>
      <c r="DD27" s="244"/>
      <c r="DE27" s="244"/>
      <c r="DF27" s="244"/>
      <c r="DG27" s="244"/>
      <c r="DH27" s="193" t="str">
        <f t="shared" si="3"/>
        <v>Bajo</v>
      </c>
      <c r="DI27" s="193" t="str">
        <f t="shared" si="4"/>
        <v>Bajo</v>
      </c>
      <c r="DK27" s="187" t="e">
        <f>SUM(LEN(#REF!)-LEN(SUBSTITUTE(#REF!,"- Preventivo","")))/LEN("- Preventivo")</f>
        <v>#REF!</v>
      </c>
      <c r="DL27" s="187" t="e">
        <f t="shared" si="5"/>
        <v>#REF!</v>
      </c>
      <c r="DM27" s="187" t="e">
        <f>SUM(LEN(#REF!)-LEN(SUBSTITUTE(#REF!,"- Detectivo","")))/LEN("- Detectivo")</f>
        <v>#REF!</v>
      </c>
      <c r="DN27" s="187" t="e">
        <f t="shared" si="6"/>
        <v>#REF!</v>
      </c>
      <c r="DO27" s="187" t="e">
        <f>SUM(LEN(#REF!)-LEN(SUBSTITUTE(#REF!,"- Correctivo","")))/LEN("- Correctivo")</f>
        <v>#REF!</v>
      </c>
      <c r="DP27" s="187" t="e">
        <f t="shared" si="7"/>
        <v>#REF!</v>
      </c>
      <c r="DQ27" s="187" t="e">
        <f t="shared" si="19"/>
        <v>#REF!</v>
      </c>
      <c r="DR27" s="187" t="e">
        <f t="shared" si="8"/>
        <v>#REF!</v>
      </c>
      <c r="DS27" s="187" t="e">
        <f>SUM(LEN(#REF!)-LEN(SUBSTITUTE(#REF!,"- Documentado","")))/LEN("- Documentado")</f>
        <v>#REF!</v>
      </c>
      <c r="DT27" s="187" t="e">
        <f>SUM(LEN(#REF!)-LEN(SUBSTITUTE(#REF!,"- Documentado","")))/LEN("- Documentado")</f>
        <v>#REF!</v>
      </c>
      <c r="DU27" s="187" t="e">
        <f t="shared" si="9"/>
        <v>#REF!</v>
      </c>
      <c r="DV27" s="187" t="e">
        <f>SUM(LEN(#REF!)-LEN(SUBSTITUTE(#REF!,"- Continua","")))/LEN("- Continua")</f>
        <v>#REF!</v>
      </c>
      <c r="DW27" s="187" t="e">
        <f>SUM(LEN(#REF!)-LEN(SUBSTITUTE(#REF!,"- Continua","")))/LEN("- Continua")</f>
        <v>#REF!</v>
      </c>
      <c r="DX27" s="187" t="e">
        <f t="shared" si="10"/>
        <v>#REF!</v>
      </c>
      <c r="DY27" s="187" t="e">
        <f>SUM(LEN(#REF!)-LEN(SUBSTITUTE(#REF!,"- Con registro","")))/LEN("- Con registro")</f>
        <v>#REF!</v>
      </c>
      <c r="DZ27" s="187" t="e">
        <f>SUM(LEN(#REF!)-LEN(SUBSTITUTE(#REF!,"- Con registro","")))/LEN("- Con registro")</f>
        <v>#REF!</v>
      </c>
      <c r="EA27" s="187" t="e">
        <f t="shared" si="11"/>
        <v>#REF!</v>
      </c>
      <c r="EB27" s="192" t="e">
        <f t="shared" si="20"/>
        <v>#REF!</v>
      </c>
      <c r="EC27" s="192" t="e">
        <f t="shared" si="21"/>
        <v>#REF!</v>
      </c>
      <c r="ED27" s="240" t="e">
        <f t="shared" si="22"/>
        <v>#REF!</v>
      </c>
      <c r="EE27" s="241" t="e">
        <f t="shared" si="23"/>
        <v>#REF!</v>
      </c>
      <c r="EF27" s="241"/>
      <c r="EG27" s="241"/>
      <c r="EH27" s="241"/>
      <c r="EI27" s="241"/>
      <c r="EJ27" s="241"/>
      <c r="EK27" s="241"/>
      <c r="EL27" s="241"/>
      <c r="EM27" s="241"/>
      <c r="EN27" s="241"/>
      <c r="EP27" s="225">
        <f t="shared" si="24"/>
        <v>45040</v>
      </c>
      <c r="EQ27" s="226">
        <f t="shared" si="25"/>
        <v>45169</v>
      </c>
      <c r="ER27" s="187" t="str">
        <f t="shared" si="26"/>
        <v>Riesgos</v>
      </c>
      <c r="ES27" s="239" t="str">
        <f t="shared" si="16"/>
        <v>ID_129: Posibilidad de afectación reputacional por no lograr fortalecer la administración y la gestión pública distrital, debido a deficiencias al planificar, diseñar y/o orientar las estrategias para el fortalecimiento de la administración y la gestión pública distrital</v>
      </c>
      <c r="ET27" s="239" t="str">
        <f t="shared" si="17"/>
        <v>Ajuste en Identificación del riesgo en el Mapa de riesgos de Fortalecimiento de la Gestión Pública</v>
      </c>
      <c r="EU27" s="187" t="str">
        <f t="shared" si="18"/>
        <v>Solicitud de cambio realizada y aprobada por la Dirección Distrital de Desarrollo Institucional a través del Aplicativo DARUMA</v>
      </c>
    </row>
    <row r="28" spans="1:151" ht="399.95" customHeight="1" x14ac:dyDescent="0.2">
      <c r="A28" s="230" t="s">
        <v>1258</v>
      </c>
      <c r="B28" s="208" t="s">
        <v>1259</v>
      </c>
      <c r="C28" s="208" t="s">
        <v>1260</v>
      </c>
      <c r="D28" s="230" t="s">
        <v>151</v>
      </c>
      <c r="E28" s="231" t="s">
        <v>90</v>
      </c>
      <c r="F28" s="208" t="s">
        <v>1734</v>
      </c>
      <c r="G28" s="231">
        <v>130</v>
      </c>
      <c r="H28" s="231" t="s">
        <v>1853</v>
      </c>
      <c r="I28" s="195" t="s">
        <v>1261</v>
      </c>
      <c r="J28" s="230" t="s">
        <v>35</v>
      </c>
      <c r="K28" s="231" t="s">
        <v>365</v>
      </c>
      <c r="L28" s="208" t="s">
        <v>244</v>
      </c>
      <c r="M28" s="214" t="s">
        <v>1262</v>
      </c>
      <c r="N28" s="208" t="s">
        <v>1263</v>
      </c>
      <c r="O28" s="208" t="s">
        <v>1264</v>
      </c>
      <c r="P28" s="208" t="s">
        <v>368</v>
      </c>
      <c r="Q28" s="208" t="s">
        <v>332</v>
      </c>
      <c r="R28" s="208" t="s">
        <v>369</v>
      </c>
      <c r="S28" s="208" t="s">
        <v>1686</v>
      </c>
      <c r="T28" s="208" t="s">
        <v>428</v>
      </c>
      <c r="U28" s="232" t="s">
        <v>318</v>
      </c>
      <c r="V28" s="233">
        <v>0.8</v>
      </c>
      <c r="W28" s="232" t="s">
        <v>101</v>
      </c>
      <c r="X28" s="233">
        <v>0.6</v>
      </c>
      <c r="Y28" s="67" t="s">
        <v>272</v>
      </c>
      <c r="Z28" s="208" t="s">
        <v>1265</v>
      </c>
      <c r="AA28" s="232" t="s">
        <v>316</v>
      </c>
      <c r="AB28" s="237">
        <v>6.2207999999999986E-2</v>
      </c>
      <c r="AC28" s="232" t="s">
        <v>121</v>
      </c>
      <c r="AD28" s="237">
        <v>0.25312499999999999</v>
      </c>
      <c r="AE28" s="67" t="s">
        <v>271</v>
      </c>
      <c r="AF28" s="208" t="s">
        <v>1266</v>
      </c>
      <c r="AG28" s="230" t="s">
        <v>363</v>
      </c>
      <c r="AH28" s="234" t="s">
        <v>2042</v>
      </c>
      <c r="AI28" s="234" t="s">
        <v>2043</v>
      </c>
      <c r="AJ28" s="234" t="s">
        <v>2044</v>
      </c>
      <c r="AK28" s="234" t="s">
        <v>2045</v>
      </c>
      <c r="AL28" s="238" t="s">
        <v>2040</v>
      </c>
      <c r="AM28" s="234" t="s">
        <v>2041</v>
      </c>
      <c r="AN28" s="208" t="s">
        <v>1267</v>
      </c>
      <c r="AO28" s="208" t="s">
        <v>1268</v>
      </c>
      <c r="AP28" s="208" t="s">
        <v>1269</v>
      </c>
      <c r="AQ28" s="209">
        <v>44911</v>
      </c>
      <c r="AR28" s="210" t="s">
        <v>338</v>
      </c>
      <c r="AS28" s="211" t="s">
        <v>1270</v>
      </c>
      <c r="AT28" s="212">
        <v>45169</v>
      </c>
      <c r="AU28" s="213" t="s">
        <v>2185</v>
      </c>
      <c r="AV28" s="214" t="s">
        <v>2184</v>
      </c>
      <c r="AW28" s="212" t="s">
        <v>352</v>
      </c>
      <c r="AX28" s="210" t="s">
        <v>353</v>
      </c>
      <c r="AY28" s="211" t="s">
        <v>352</v>
      </c>
      <c r="AZ28" s="212" t="s">
        <v>352</v>
      </c>
      <c r="BA28" s="213" t="s">
        <v>353</v>
      </c>
      <c r="BB28" s="214" t="s">
        <v>352</v>
      </c>
      <c r="BC28" s="212" t="s">
        <v>352</v>
      </c>
      <c r="BD28" s="210" t="s">
        <v>353</v>
      </c>
      <c r="BE28" s="211" t="s">
        <v>352</v>
      </c>
      <c r="BF28" s="212" t="s">
        <v>352</v>
      </c>
      <c r="BG28" s="213" t="s">
        <v>353</v>
      </c>
      <c r="BH28" s="214" t="s">
        <v>352</v>
      </c>
      <c r="BI28" s="212" t="s">
        <v>352</v>
      </c>
      <c r="BJ28" s="210" t="s">
        <v>353</v>
      </c>
      <c r="BK28" s="211" t="s">
        <v>352</v>
      </c>
      <c r="BL28" s="212" t="s">
        <v>352</v>
      </c>
      <c r="BM28" s="213" t="s">
        <v>353</v>
      </c>
      <c r="BN28" s="214" t="s">
        <v>352</v>
      </c>
      <c r="BO28" s="212" t="s">
        <v>352</v>
      </c>
      <c r="BP28" s="210" t="s">
        <v>353</v>
      </c>
      <c r="BQ28" s="211" t="s">
        <v>352</v>
      </c>
      <c r="BR28" s="212" t="s">
        <v>352</v>
      </c>
      <c r="BS28" s="213" t="s">
        <v>353</v>
      </c>
      <c r="BT28" s="214" t="s">
        <v>352</v>
      </c>
      <c r="BU28" s="212" t="s">
        <v>352</v>
      </c>
      <c r="BV28" s="210" t="s">
        <v>353</v>
      </c>
      <c r="BW28" s="211" t="s">
        <v>352</v>
      </c>
      <c r="BX28" s="212" t="s">
        <v>352</v>
      </c>
      <c r="BY28" s="213" t="s">
        <v>353</v>
      </c>
      <c r="BZ28" s="215" t="s">
        <v>352</v>
      </c>
      <c r="CA28" s="165">
        <f t="shared" si="0"/>
        <v>20</v>
      </c>
      <c r="CB28" s="51" t="s">
        <v>1925</v>
      </c>
      <c r="CC28" s="51" t="s">
        <v>1928</v>
      </c>
      <c r="CD28" s="51" t="s">
        <v>1701</v>
      </c>
      <c r="CE28" s="51" t="s">
        <v>1697</v>
      </c>
      <c r="CF28" s="51" t="s">
        <v>1694</v>
      </c>
      <c r="CG28" s="51" t="s">
        <v>1694</v>
      </c>
      <c r="CH28" s="51" t="s">
        <v>1719</v>
      </c>
      <c r="CI28" s="51" t="s">
        <v>1694</v>
      </c>
      <c r="CJ28" s="51" t="s">
        <v>1727</v>
      </c>
      <c r="CK28" s="51"/>
      <c r="CL28" s="51" t="s">
        <v>1723</v>
      </c>
      <c r="CM28" s="51" t="s">
        <v>1739</v>
      </c>
      <c r="CN28" s="51" t="s">
        <v>1723</v>
      </c>
      <c r="CO28" s="51" t="s">
        <v>1723</v>
      </c>
      <c r="CP28" s="51" t="s">
        <v>1723</v>
      </c>
      <c r="CQ28" s="51" t="s">
        <v>1723</v>
      </c>
      <c r="CR28" s="51" t="s">
        <v>1749</v>
      </c>
      <c r="CS28" s="51" t="s">
        <v>1723</v>
      </c>
      <c r="CT28" s="51" t="s">
        <v>1723</v>
      </c>
      <c r="CU28" s="51" t="s">
        <v>1723</v>
      </c>
      <c r="CV28" s="51" t="s">
        <v>1723</v>
      </c>
      <c r="CW28" s="51" t="s">
        <v>1723</v>
      </c>
      <c r="CX28" s="51" t="s">
        <v>1723</v>
      </c>
      <c r="CZ28" s="193" t="str">
        <f t="shared" si="1"/>
        <v>Gestión de procesos</v>
      </c>
      <c r="DA28" s="244" t="str">
        <f t="shared" si="2"/>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DB28" s="244"/>
      <c r="DC28" s="244"/>
      <c r="DD28" s="244"/>
      <c r="DE28" s="244"/>
      <c r="DF28" s="244"/>
      <c r="DG28" s="244"/>
      <c r="DH28" s="193" t="str">
        <f t="shared" si="3"/>
        <v>Alto</v>
      </c>
      <c r="DI28" s="193" t="str">
        <f t="shared" si="4"/>
        <v>Bajo</v>
      </c>
      <c r="DK28" s="187" t="e">
        <f>SUM(LEN(#REF!)-LEN(SUBSTITUTE(#REF!,"- Preventivo","")))/LEN("- Preventivo")</f>
        <v>#REF!</v>
      </c>
      <c r="DL28" s="187" t="e">
        <f t="shared" si="5"/>
        <v>#REF!</v>
      </c>
      <c r="DM28" s="187" t="e">
        <f>SUM(LEN(#REF!)-LEN(SUBSTITUTE(#REF!,"- Detectivo","")))/LEN("- Detectivo")</f>
        <v>#REF!</v>
      </c>
      <c r="DN28" s="187" t="e">
        <f t="shared" si="6"/>
        <v>#REF!</v>
      </c>
      <c r="DO28" s="187" t="e">
        <f>SUM(LEN(#REF!)-LEN(SUBSTITUTE(#REF!,"- Correctivo","")))/LEN("- Correctivo")</f>
        <v>#REF!</v>
      </c>
      <c r="DP28" s="187" t="e">
        <f t="shared" si="7"/>
        <v>#REF!</v>
      </c>
      <c r="DQ28" s="187" t="e">
        <f t="shared" si="19"/>
        <v>#REF!</v>
      </c>
      <c r="DR28" s="187" t="e">
        <f t="shared" si="8"/>
        <v>#REF!</v>
      </c>
      <c r="DS28" s="187" t="e">
        <f>SUM(LEN(#REF!)-LEN(SUBSTITUTE(#REF!,"- Documentado","")))/LEN("- Documentado")</f>
        <v>#REF!</v>
      </c>
      <c r="DT28" s="187" t="e">
        <f>SUM(LEN(#REF!)-LEN(SUBSTITUTE(#REF!,"- Documentado","")))/LEN("- Documentado")</f>
        <v>#REF!</v>
      </c>
      <c r="DU28" s="187" t="e">
        <f t="shared" si="9"/>
        <v>#REF!</v>
      </c>
      <c r="DV28" s="187" t="e">
        <f>SUM(LEN(#REF!)-LEN(SUBSTITUTE(#REF!,"- Continua","")))/LEN("- Continua")</f>
        <v>#REF!</v>
      </c>
      <c r="DW28" s="187" t="e">
        <f>SUM(LEN(#REF!)-LEN(SUBSTITUTE(#REF!,"- Continua","")))/LEN("- Continua")</f>
        <v>#REF!</v>
      </c>
      <c r="DX28" s="187" t="e">
        <f t="shared" si="10"/>
        <v>#REF!</v>
      </c>
      <c r="DY28" s="187" t="e">
        <f>SUM(LEN(#REF!)-LEN(SUBSTITUTE(#REF!,"- Con registro","")))/LEN("- Con registro")</f>
        <v>#REF!</v>
      </c>
      <c r="DZ28" s="187" t="e">
        <f>SUM(LEN(#REF!)-LEN(SUBSTITUTE(#REF!,"- Con registro","")))/LEN("- Con registro")</f>
        <v>#REF!</v>
      </c>
      <c r="EA28" s="187" t="e">
        <f t="shared" si="11"/>
        <v>#REF!</v>
      </c>
      <c r="EB28" s="192" t="e">
        <f t="shared" si="20"/>
        <v>#REF!</v>
      </c>
      <c r="EC28" s="192" t="e">
        <f t="shared" si="21"/>
        <v>#REF!</v>
      </c>
      <c r="ED28" s="240" t="e">
        <f t="shared" si="22"/>
        <v>#REF!</v>
      </c>
      <c r="EE28" s="241" t="e">
        <f t="shared" si="23"/>
        <v>#REF!</v>
      </c>
      <c r="EF28" s="241"/>
      <c r="EG28" s="241"/>
      <c r="EH28" s="241"/>
      <c r="EI28" s="241"/>
      <c r="EJ28" s="241"/>
      <c r="EK28" s="241"/>
      <c r="EL28" s="241"/>
      <c r="EM28" s="241"/>
      <c r="EN28" s="241"/>
      <c r="EP28" s="225">
        <f t="shared" si="24"/>
        <v>45169</v>
      </c>
      <c r="EQ28" s="226">
        <f t="shared" si="25"/>
        <v>45169</v>
      </c>
      <c r="ER28" s="187" t="str">
        <f t="shared" si="26"/>
        <v>Riesgos</v>
      </c>
      <c r="ES28" s="239" t="str">
        <f t="shared" si="16"/>
        <v>ID_130: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ET28" s="239" t="str">
        <f t="shared" si="17"/>
        <v>Ajuste en Identificación del riesgo
Establecimiento de controles en el Mapa de riesgos de Fortalecimiento Institucional</v>
      </c>
      <c r="EU28" s="187" t="str">
        <f t="shared" si="18"/>
        <v>Solicitud de cambio realizada y aprobada por la Oficina Asesora de Planeación a través del Aplicativo DARUMA</v>
      </c>
    </row>
    <row r="29" spans="1:151" ht="399.95" customHeight="1" x14ac:dyDescent="0.2">
      <c r="A29" s="230" t="s">
        <v>1258</v>
      </c>
      <c r="B29" s="208" t="s">
        <v>1259</v>
      </c>
      <c r="C29" s="208" t="s">
        <v>1260</v>
      </c>
      <c r="D29" s="230" t="s">
        <v>151</v>
      </c>
      <c r="E29" s="231" t="s">
        <v>90</v>
      </c>
      <c r="F29" s="208" t="s">
        <v>2190</v>
      </c>
      <c r="G29" s="231">
        <v>131</v>
      </c>
      <c r="H29" s="231" t="s">
        <v>1854</v>
      </c>
      <c r="I29" s="195" t="s">
        <v>886</v>
      </c>
      <c r="J29" s="230" t="s">
        <v>35</v>
      </c>
      <c r="K29" s="231" t="s">
        <v>365</v>
      </c>
      <c r="L29" s="208" t="s">
        <v>258</v>
      </c>
      <c r="M29" s="214" t="s">
        <v>887</v>
      </c>
      <c r="N29" s="208" t="s">
        <v>888</v>
      </c>
      <c r="O29" s="208" t="s">
        <v>889</v>
      </c>
      <c r="P29" s="208" t="s">
        <v>368</v>
      </c>
      <c r="Q29" s="208" t="s">
        <v>332</v>
      </c>
      <c r="R29" s="208" t="s">
        <v>369</v>
      </c>
      <c r="S29" s="208" t="s">
        <v>1686</v>
      </c>
      <c r="T29" s="208" t="s">
        <v>428</v>
      </c>
      <c r="U29" s="232" t="s">
        <v>316</v>
      </c>
      <c r="V29" s="233">
        <v>0.2</v>
      </c>
      <c r="W29" s="232" t="s">
        <v>121</v>
      </c>
      <c r="X29" s="233">
        <v>0.4</v>
      </c>
      <c r="Y29" s="67" t="s">
        <v>271</v>
      </c>
      <c r="Z29" s="208" t="s">
        <v>890</v>
      </c>
      <c r="AA29" s="232" t="s">
        <v>316</v>
      </c>
      <c r="AB29" s="237">
        <v>3.0239999999999996E-2</v>
      </c>
      <c r="AC29" s="232" t="s">
        <v>121</v>
      </c>
      <c r="AD29" s="237">
        <v>0.22500000000000003</v>
      </c>
      <c r="AE29" s="67" t="s">
        <v>271</v>
      </c>
      <c r="AF29" s="208" t="s">
        <v>891</v>
      </c>
      <c r="AG29" s="230" t="s">
        <v>337</v>
      </c>
      <c r="AH29" s="208" t="s">
        <v>2021</v>
      </c>
      <c r="AI29" s="208" t="s">
        <v>2021</v>
      </c>
      <c r="AJ29" s="208" t="s">
        <v>2021</v>
      </c>
      <c r="AK29" s="208" t="s">
        <v>2021</v>
      </c>
      <c r="AL29" s="208" t="s">
        <v>2021</v>
      </c>
      <c r="AM29" s="208" t="s">
        <v>2021</v>
      </c>
      <c r="AN29" s="208" t="s">
        <v>1271</v>
      </c>
      <c r="AO29" s="208" t="s">
        <v>1272</v>
      </c>
      <c r="AP29" s="208" t="s">
        <v>1273</v>
      </c>
      <c r="AQ29" s="209">
        <v>44911</v>
      </c>
      <c r="AR29" s="210" t="s">
        <v>338</v>
      </c>
      <c r="AS29" s="211" t="s">
        <v>1274</v>
      </c>
      <c r="AT29" s="212">
        <v>45146</v>
      </c>
      <c r="AU29" s="213" t="s">
        <v>1985</v>
      </c>
      <c r="AV29" s="214" t="s">
        <v>2165</v>
      </c>
      <c r="AW29" s="212" t="s">
        <v>352</v>
      </c>
      <c r="AX29" s="210" t="s">
        <v>353</v>
      </c>
      <c r="AY29" s="211" t="s">
        <v>352</v>
      </c>
      <c r="AZ29" s="212" t="s">
        <v>352</v>
      </c>
      <c r="BA29" s="213" t="s">
        <v>353</v>
      </c>
      <c r="BB29" s="214" t="s">
        <v>352</v>
      </c>
      <c r="BC29" s="212" t="s">
        <v>352</v>
      </c>
      <c r="BD29" s="210" t="s">
        <v>353</v>
      </c>
      <c r="BE29" s="211" t="s">
        <v>352</v>
      </c>
      <c r="BF29" s="212" t="s">
        <v>352</v>
      </c>
      <c r="BG29" s="213" t="s">
        <v>353</v>
      </c>
      <c r="BH29" s="214" t="s">
        <v>352</v>
      </c>
      <c r="BI29" s="212" t="s">
        <v>352</v>
      </c>
      <c r="BJ29" s="210" t="s">
        <v>353</v>
      </c>
      <c r="BK29" s="211" t="s">
        <v>352</v>
      </c>
      <c r="BL29" s="212" t="s">
        <v>352</v>
      </c>
      <c r="BM29" s="213" t="s">
        <v>353</v>
      </c>
      <c r="BN29" s="214" t="s">
        <v>352</v>
      </c>
      <c r="BO29" s="212" t="s">
        <v>352</v>
      </c>
      <c r="BP29" s="210" t="s">
        <v>353</v>
      </c>
      <c r="BQ29" s="211" t="s">
        <v>352</v>
      </c>
      <c r="BR29" s="212" t="s">
        <v>352</v>
      </c>
      <c r="BS29" s="213" t="s">
        <v>353</v>
      </c>
      <c r="BT29" s="214" t="s">
        <v>352</v>
      </c>
      <c r="BU29" s="212" t="s">
        <v>352</v>
      </c>
      <c r="BV29" s="210" t="s">
        <v>353</v>
      </c>
      <c r="BW29" s="211" t="s">
        <v>352</v>
      </c>
      <c r="BX29" s="212" t="s">
        <v>352</v>
      </c>
      <c r="BY29" s="213" t="s">
        <v>353</v>
      </c>
      <c r="BZ29" s="215" t="s">
        <v>352</v>
      </c>
      <c r="CA29" s="165">
        <f t="shared" si="0"/>
        <v>20</v>
      </c>
      <c r="CB29" s="51"/>
      <c r="CC29" s="51"/>
      <c r="CD29" s="51" t="s">
        <v>1701</v>
      </c>
      <c r="CE29" s="51" t="s">
        <v>1697</v>
      </c>
      <c r="CF29" s="51" t="s">
        <v>1694</v>
      </c>
      <c r="CG29" s="51" t="s">
        <v>1694</v>
      </c>
      <c r="CH29" s="51" t="s">
        <v>1719</v>
      </c>
      <c r="CI29" s="51" t="s">
        <v>1694</v>
      </c>
      <c r="CJ29" s="51" t="s">
        <v>1723</v>
      </c>
      <c r="CK29" s="51"/>
      <c r="CL29" s="51" t="s">
        <v>1723</v>
      </c>
      <c r="CM29" s="51" t="s">
        <v>1723</v>
      </c>
      <c r="CN29" s="51" t="s">
        <v>1723</v>
      </c>
      <c r="CO29" s="51" t="s">
        <v>1723</v>
      </c>
      <c r="CP29" s="51" t="s">
        <v>1723</v>
      </c>
      <c r="CQ29" s="51" t="s">
        <v>1723</v>
      </c>
      <c r="CR29" s="51" t="s">
        <v>1750</v>
      </c>
      <c r="CS29" s="51" t="s">
        <v>1723</v>
      </c>
      <c r="CT29" s="51" t="s">
        <v>1723</v>
      </c>
      <c r="CU29" s="51" t="s">
        <v>1723</v>
      </c>
      <c r="CV29" s="51" t="s">
        <v>1723</v>
      </c>
      <c r="CW29" s="51" t="s">
        <v>1723</v>
      </c>
      <c r="CX29" s="51" t="s">
        <v>1723</v>
      </c>
      <c r="CZ29" s="193" t="str">
        <f t="shared" si="1"/>
        <v>Gestión de procesos</v>
      </c>
      <c r="DA29" s="244" t="str">
        <f t="shared" si="2"/>
        <v xml:space="preserve">Posibilidad de afectación reputacional por pérdida de la credibilidad en el compromiso ambiental de la Entidad, debido a decisiones erróneas o no acertadas en la formulación del PIGA y su plan de acción </v>
      </c>
      <c r="DB29" s="244"/>
      <c r="DC29" s="244"/>
      <c r="DD29" s="244"/>
      <c r="DE29" s="244"/>
      <c r="DF29" s="244"/>
      <c r="DG29" s="244"/>
      <c r="DH29" s="193" t="str">
        <f t="shared" si="3"/>
        <v>Bajo</v>
      </c>
      <c r="DI29" s="193" t="str">
        <f t="shared" si="4"/>
        <v>Bajo</v>
      </c>
      <c r="DK29" s="187" t="e">
        <f>SUM(LEN(#REF!)-LEN(SUBSTITUTE(#REF!,"- Preventivo","")))/LEN("- Preventivo")</f>
        <v>#REF!</v>
      </c>
      <c r="DL29" s="187" t="e">
        <f t="shared" si="5"/>
        <v>#REF!</v>
      </c>
      <c r="DM29" s="187" t="e">
        <f>SUM(LEN(#REF!)-LEN(SUBSTITUTE(#REF!,"- Detectivo","")))/LEN("- Detectivo")</f>
        <v>#REF!</v>
      </c>
      <c r="DN29" s="187" t="e">
        <f t="shared" si="6"/>
        <v>#REF!</v>
      </c>
      <c r="DO29" s="187" t="e">
        <f>SUM(LEN(#REF!)-LEN(SUBSTITUTE(#REF!,"- Correctivo","")))/LEN("- Correctivo")</f>
        <v>#REF!</v>
      </c>
      <c r="DP29" s="187" t="e">
        <f t="shared" si="7"/>
        <v>#REF!</v>
      </c>
      <c r="DQ29" s="187" t="e">
        <f t="shared" si="19"/>
        <v>#REF!</v>
      </c>
      <c r="DR29" s="187" t="e">
        <f t="shared" si="8"/>
        <v>#REF!</v>
      </c>
      <c r="DS29" s="187" t="e">
        <f>SUM(LEN(#REF!)-LEN(SUBSTITUTE(#REF!,"- Documentado","")))/LEN("- Documentado")</f>
        <v>#REF!</v>
      </c>
      <c r="DT29" s="187" t="e">
        <f>SUM(LEN(#REF!)-LEN(SUBSTITUTE(#REF!,"- Documentado","")))/LEN("- Documentado")</f>
        <v>#REF!</v>
      </c>
      <c r="DU29" s="187" t="e">
        <f t="shared" si="9"/>
        <v>#REF!</v>
      </c>
      <c r="DV29" s="187" t="e">
        <f>SUM(LEN(#REF!)-LEN(SUBSTITUTE(#REF!,"- Continua","")))/LEN("- Continua")</f>
        <v>#REF!</v>
      </c>
      <c r="DW29" s="187" t="e">
        <f>SUM(LEN(#REF!)-LEN(SUBSTITUTE(#REF!,"- Continua","")))/LEN("- Continua")</f>
        <v>#REF!</v>
      </c>
      <c r="DX29" s="187" t="e">
        <f t="shared" si="10"/>
        <v>#REF!</v>
      </c>
      <c r="DY29" s="187" t="e">
        <f>SUM(LEN(#REF!)-LEN(SUBSTITUTE(#REF!,"- Con registro","")))/LEN("- Con registro")</f>
        <v>#REF!</v>
      </c>
      <c r="DZ29" s="187" t="e">
        <f>SUM(LEN(#REF!)-LEN(SUBSTITUTE(#REF!,"- Con registro","")))/LEN("- Con registro")</f>
        <v>#REF!</v>
      </c>
      <c r="EA29" s="187" t="e">
        <f t="shared" si="11"/>
        <v>#REF!</v>
      </c>
      <c r="EB29" s="192" t="e">
        <f t="shared" si="20"/>
        <v>#REF!</v>
      </c>
      <c r="EC29" s="192" t="e">
        <f t="shared" si="21"/>
        <v>#REF!</v>
      </c>
      <c r="ED29" s="240" t="e">
        <f t="shared" si="22"/>
        <v>#REF!</v>
      </c>
      <c r="EE29" s="241" t="e">
        <f t="shared" si="23"/>
        <v>#REF!</v>
      </c>
      <c r="EF29" s="241"/>
      <c r="EG29" s="241"/>
      <c r="EH29" s="241"/>
      <c r="EI29" s="241"/>
      <c r="EJ29" s="241"/>
      <c r="EK29" s="241"/>
      <c r="EL29" s="241"/>
      <c r="EM29" s="241"/>
      <c r="EN29" s="241"/>
      <c r="EP29" s="225">
        <f t="shared" si="24"/>
        <v>45146</v>
      </c>
      <c r="EQ29" s="226">
        <f t="shared" si="25"/>
        <v>45169</v>
      </c>
      <c r="ER29" s="187" t="str">
        <f t="shared" si="26"/>
        <v>Riesgos</v>
      </c>
      <c r="ES29" s="239" t="str">
        <f t="shared" si="16"/>
        <v xml:space="preserve">ID_131: Posibilidad de afectación reputacional por pérdida de la credibilidad en el compromiso ambiental de la Entidad, debido a decisiones erróneas o no acertadas en la formulación del PIGA y su plan de acción </v>
      </c>
      <c r="ET29" s="239" t="str">
        <f t="shared" si="17"/>
        <v>Ajuste en Identificación del riesgo en el Mapa de riesgos de Fortalecimiento Institucional</v>
      </c>
      <c r="EU29" s="187" t="str">
        <f t="shared" si="18"/>
        <v>Solicitud de cambio realizada y aprobada por la Subdirección de Servicios Administrativos a través del Aplicativo DARUMA</v>
      </c>
    </row>
    <row r="30" spans="1:151" ht="399.95" customHeight="1" x14ac:dyDescent="0.2">
      <c r="A30" s="230" t="s">
        <v>1275</v>
      </c>
      <c r="B30" s="208" t="s">
        <v>1276</v>
      </c>
      <c r="C30" s="208" t="s">
        <v>1277</v>
      </c>
      <c r="D30" s="230" t="s">
        <v>1054</v>
      </c>
      <c r="E30" s="231" t="s">
        <v>90</v>
      </c>
      <c r="F30" s="208" t="s">
        <v>1735</v>
      </c>
      <c r="G30" s="231">
        <v>132</v>
      </c>
      <c r="H30" s="231" t="s">
        <v>1855</v>
      </c>
      <c r="I30" s="195" t="s">
        <v>1055</v>
      </c>
      <c r="J30" s="230" t="s">
        <v>35</v>
      </c>
      <c r="K30" s="231" t="s">
        <v>365</v>
      </c>
      <c r="L30" s="208" t="s">
        <v>252</v>
      </c>
      <c r="M30" s="214" t="s">
        <v>1056</v>
      </c>
      <c r="N30" s="208" t="s">
        <v>1057</v>
      </c>
      <c r="O30" s="208" t="s">
        <v>1058</v>
      </c>
      <c r="P30" s="208" t="s">
        <v>2181</v>
      </c>
      <c r="Q30" s="208" t="s">
        <v>332</v>
      </c>
      <c r="R30" s="208" t="s">
        <v>359</v>
      </c>
      <c r="S30" s="208" t="s">
        <v>1685</v>
      </c>
      <c r="T30" s="208" t="s">
        <v>360</v>
      </c>
      <c r="U30" s="232" t="s">
        <v>314</v>
      </c>
      <c r="V30" s="233">
        <v>0.4</v>
      </c>
      <c r="W30" s="232" t="s">
        <v>121</v>
      </c>
      <c r="X30" s="233">
        <v>0.4</v>
      </c>
      <c r="Y30" s="67" t="s">
        <v>84</v>
      </c>
      <c r="Z30" s="208" t="s">
        <v>1059</v>
      </c>
      <c r="AA30" s="232" t="s">
        <v>316</v>
      </c>
      <c r="AB30" s="237">
        <v>0.11759999999999998</v>
      </c>
      <c r="AC30" s="232" t="s">
        <v>315</v>
      </c>
      <c r="AD30" s="237">
        <v>0.16875000000000001</v>
      </c>
      <c r="AE30" s="67" t="s">
        <v>271</v>
      </c>
      <c r="AF30" s="208" t="s">
        <v>1060</v>
      </c>
      <c r="AG30" s="230" t="s">
        <v>337</v>
      </c>
      <c r="AH30" s="208" t="s">
        <v>2021</v>
      </c>
      <c r="AI30" s="208" t="s">
        <v>2021</v>
      </c>
      <c r="AJ30" s="208" t="s">
        <v>2021</v>
      </c>
      <c r="AK30" s="208" t="s">
        <v>2021</v>
      </c>
      <c r="AL30" s="208" t="s">
        <v>2021</v>
      </c>
      <c r="AM30" s="208" t="s">
        <v>2021</v>
      </c>
      <c r="AN30" s="208" t="s">
        <v>1278</v>
      </c>
      <c r="AO30" s="208" t="s">
        <v>1061</v>
      </c>
      <c r="AP30" s="208" t="s">
        <v>1279</v>
      </c>
      <c r="AQ30" s="209">
        <v>43353</v>
      </c>
      <c r="AR30" s="210" t="s">
        <v>338</v>
      </c>
      <c r="AS30" s="211" t="s">
        <v>1062</v>
      </c>
      <c r="AT30" s="212">
        <v>43612</v>
      </c>
      <c r="AU30" s="213" t="s">
        <v>338</v>
      </c>
      <c r="AV30" s="214" t="s">
        <v>1063</v>
      </c>
      <c r="AW30" s="212">
        <v>43903</v>
      </c>
      <c r="AX30" s="210" t="s">
        <v>338</v>
      </c>
      <c r="AY30" s="211" t="s">
        <v>1064</v>
      </c>
      <c r="AZ30" s="212">
        <v>44246</v>
      </c>
      <c r="BA30" s="213" t="s">
        <v>344</v>
      </c>
      <c r="BB30" s="214" t="s">
        <v>1065</v>
      </c>
      <c r="BC30" s="212">
        <v>44545</v>
      </c>
      <c r="BD30" s="210" t="s">
        <v>338</v>
      </c>
      <c r="BE30" s="211" t="s">
        <v>512</v>
      </c>
      <c r="BF30" s="212">
        <v>44890</v>
      </c>
      <c r="BG30" s="213" t="s">
        <v>344</v>
      </c>
      <c r="BH30" s="214" t="s">
        <v>1280</v>
      </c>
      <c r="BI30" s="212">
        <v>44895</v>
      </c>
      <c r="BJ30" s="210" t="s">
        <v>344</v>
      </c>
      <c r="BK30" s="211" t="s">
        <v>1281</v>
      </c>
      <c r="BL30" s="212">
        <v>44545</v>
      </c>
      <c r="BM30" s="210" t="s">
        <v>344</v>
      </c>
      <c r="BN30" s="211" t="s">
        <v>1211</v>
      </c>
      <c r="BO30" s="212">
        <v>45040</v>
      </c>
      <c r="BP30" s="210" t="s">
        <v>1985</v>
      </c>
      <c r="BQ30" s="211" t="s">
        <v>1961</v>
      </c>
      <c r="BR30" s="212">
        <v>45114</v>
      </c>
      <c r="BS30" s="213" t="s">
        <v>1985</v>
      </c>
      <c r="BT30" s="214" t="s">
        <v>2180</v>
      </c>
      <c r="BU30" s="212" t="s">
        <v>352</v>
      </c>
      <c r="BV30" s="210" t="s">
        <v>353</v>
      </c>
      <c r="BW30" s="211" t="s">
        <v>352</v>
      </c>
      <c r="BX30" s="212" t="s">
        <v>352</v>
      </c>
      <c r="BY30" s="213" t="s">
        <v>353</v>
      </c>
      <c r="BZ30" s="215" t="s">
        <v>352</v>
      </c>
      <c r="CA30" s="165">
        <f t="shared" si="0"/>
        <v>4</v>
      </c>
      <c r="CB30" s="51"/>
      <c r="CC30" s="51"/>
      <c r="CD30" s="51" t="s">
        <v>1702</v>
      </c>
      <c r="CE30" s="51" t="s">
        <v>1697</v>
      </c>
      <c r="CF30" s="51" t="s">
        <v>1694</v>
      </c>
      <c r="CG30" s="51" t="s">
        <v>1694</v>
      </c>
      <c r="CH30" s="51" t="s">
        <v>1719</v>
      </c>
      <c r="CI30" s="51" t="s">
        <v>1694</v>
      </c>
      <c r="CJ30" s="51" t="s">
        <v>1723</v>
      </c>
      <c r="CK30" s="51" t="s">
        <v>1730</v>
      </c>
      <c r="CL30" s="51" t="s">
        <v>1723</v>
      </c>
      <c r="CM30" s="51" t="s">
        <v>1723</v>
      </c>
      <c r="CN30" s="51" t="s">
        <v>1723</v>
      </c>
      <c r="CO30" s="51" t="s">
        <v>1723</v>
      </c>
      <c r="CP30" s="51" t="s">
        <v>1723</v>
      </c>
      <c r="CQ30" s="51" t="s">
        <v>1723</v>
      </c>
      <c r="CR30" s="51" t="s">
        <v>1751</v>
      </c>
      <c r="CS30" s="51" t="s">
        <v>1723</v>
      </c>
      <c r="CT30" s="51" t="s">
        <v>1723</v>
      </c>
      <c r="CU30" s="51" t="s">
        <v>1723</v>
      </c>
      <c r="CV30" s="51" t="s">
        <v>1723</v>
      </c>
      <c r="CW30" s="51" t="s">
        <v>1723</v>
      </c>
      <c r="CX30" s="51" t="s">
        <v>1723</v>
      </c>
      <c r="CZ30" s="193" t="str">
        <f t="shared" si="1"/>
        <v>Gestión de procesos</v>
      </c>
      <c r="DA30" s="244" t="str">
        <f t="shared" si="2"/>
        <v>Posibilidad de afectación reputacional por información inoportuna, deficiente o insuficiente , debido a errores (fallas o deficiencias) en asistencia técnica a los sectores y/o entidades en relacionamiento, cooperación y posicionamiento internacional</v>
      </c>
      <c r="DB30" s="244"/>
      <c r="DC30" s="244"/>
      <c r="DD30" s="244"/>
      <c r="DE30" s="244"/>
      <c r="DF30" s="244"/>
      <c r="DG30" s="244"/>
      <c r="DH30" s="193" t="str">
        <f t="shared" si="3"/>
        <v>Moderado</v>
      </c>
      <c r="DI30" s="193" t="str">
        <f t="shared" si="4"/>
        <v>Bajo</v>
      </c>
      <c r="DK30" s="187" t="e">
        <f>SUM(LEN(#REF!)-LEN(SUBSTITUTE(#REF!,"- Preventivo","")))/LEN("- Preventivo")</f>
        <v>#REF!</v>
      </c>
      <c r="DL30" s="187" t="e">
        <f t="shared" si="5"/>
        <v>#REF!</v>
      </c>
      <c r="DM30" s="187" t="e">
        <f>SUM(LEN(#REF!)-LEN(SUBSTITUTE(#REF!,"- Detectivo","")))/LEN("- Detectivo")</f>
        <v>#REF!</v>
      </c>
      <c r="DN30" s="187" t="e">
        <f t="shared" si="6"/>
        <v>#REF!</v>
      </c>
      <c r="DO30" s="187" t="e">
        <f>SUM(LEN(#REF!)-LEN(SUBSTITUTE(#REF!,"- Correctivo","")))/LEN("- Correctivo")</f>
        <v>#REF!</v>
      </c>
      <c r="DP30" s="187" t="e">
        <f t="shared" si="7"/>
        <v>#REF!</v>
      </c>
      <c r="DQ30" s="187" t="e">
        <f t="shared" si="19"/>
        <v>#REF!</v>
      </c>
      <c r="DR30" s="187" t="e">
        <f t="shared" si="8"/>
        <v>#REF!</v>
      </c>
      <c r="DS30" s="187" t="e">
        <f>SUM(LEN(#REF!)-LEN(SUBSTITUTE(#REF!,"- Documentado","")))/LEN("- Documentado")</f>
        <v>#REF!</v>
      </c>
      <c r="DT30" s="187" t="e">
        <f>SUM(LEN(#REF!)-LEN(SUBSTITUTE(#REF!,"- Documentado","")))/LEN("- Documentado")</f>
        <v>#REF!</v>
      </c>
      <c r="DU30" s="187" t="e">
        <f t="shared" si="9"/>
        <v>#REF!</v>
      </c>
      <c r="DV30" s="187" t="e">
        <f>SUM(LEN(#REF!)-LEN(SUBSTITUTE(#REF!,"- Continua","")))/LEN("- Continua")</f>
        <v>#REF!</v>
      </c>
      <c r="DW30" s="187" t="e">
        <f>SUM(LEN(#REF!)-LEN(SUBSTITUTE(#REF!,"- Continua","")))/LEN("- Continua")</f>
        <v>#REF!</v>
      </c>
      <c r="DX30" s="187" t="e">
        <f t="shared" si="10"/>
        <v>#REF!</v>
      </c>
      <c r="DY30" s="187" t="e">
        <f>SUM(LEN(#REF!)-LEN(SUBSTITUTE(#REF!,"- Con registro","")))/LEN("- Con registro")</f>
        <v>#REF!</v>
      </c>
      <c r="DZ30" s="187" t="e">
        <f>SUM(LEN(#REF!)-LEN(SUBSTITUTE(#REF!,"- Con registro","")))/LEN("- Con registro")</f>
        <v>#REF!</v>
      </c>
      <c r="EA30" s="187" t="e">
        <f t="shared" si="11"/>
        <v>#REF!</v>
      </c>
      <c r="EB30" s="192" t="e">
        <f t="shared" si="20"/>
        <v>#REF!</v>
      </c>
      <c r="EC30" s="192" t="e">
        <f t="shared" si="21"/>
        <v>#REF!</v>
      </c>
      <c r="ED30" s="240" t="e">
        <f t="shared" si="22"/>
        <v>#REF!</v>
      </c>
      <c r="EE30" s="241" t="e">
        <f t="shared" si="23"/>
        <v>#REF!</v>
      </c>
      <c r="EF30" s="241"/>
      <c r="EG30" s="241"/>
      <c r="EH30" s="241"/>
      <c r="EI30" s="241"/>
      <c r="EJ30" s="241"/>
      <c r="EK30" s="241"/>
      <c r="EL30" s="241"/>
      <c r="EM30" s="241"/>
      <c r="EN30" s="241"/>
      <c r="EP30" s="225">
        <f t="shared" si="24"/>
        <v>45040</v>
      </c>
      <c r="EQ30" s="226">
        <f t="shared" si="25"/>
        <v>45169</v>
      </c>
      <c r="ER30" s="187" t="str">
        <f t="shared" si="26"/>
        <v>Riesgos</v>
      </c>
      <c r="ES30" s="239" t="str">
        <f t="shared" si="16"/>
        <v>ID_132: Posibilidad de afectación reputacional por información inoportuna, deficiente o insuficiente , debido a errores (fallas o deficiencias) en asistencia técnica a los sectores y/o entidades en relacionamiento, cooperación y posicionamiento internacional</v>
      </c>
      <c r="ET30" s="239" t="str">
        <f t="shared" si="17"/>
        <v>Ajuste en Identificación del riesgo en el Mapa de riesgos de Gestión de Alianzas e Internacionalización de Bogotá</v>
      </c>
      <c r="EU30" s="187" t="str">
        <f t="shared" si="18"/>
        <v>Solicitud de cambio realizada y aprobada por la Dirección Distrital de Relaciones Internacionales a través del Aplicativo DARUMA</v>
      </c>
    </row>
    <row r="31" spans="1:151" ht="399.95" customHeight="1" x14ac:dyDescent="0.2">
      <c r="A31" s="230" t="s">
        <v>1275</v>
      </c>
      <c r="B31" s="208" t="s">
        <v>1276</v>
      </c>
      <c r="C31" s="208" t="s">
        <v>1277</v>
      </c>
      <c r="D31" s="230" t="s">
        <v>1054</v>
      </c>
      <c r="E31" s="231" t="s">
        <v>90</v>
      </c>
      <c r="F31" s="208" t="s">
        <v>1066</v>
      </c>
      <c r="G31" s="231">
        <v>133</v>
      </c>
      <c r="H31" s="231" t="s">
        <v>1856</v>
      </c>
      <c r="I31" s="195" t="s">
        <v>1067</v>
      </c>
      <c r="J31" s="230" t="s">
        <v>35</v>
      </c>
      <c r="K31" s="231" t="s">
        <v>329</v>
      </c>
      <c r="L31" s="208" t="s">
        <v>252</v>
      </c>
      <c r="M31" s="214" t="s">
        <v>1068</v>
      </c>
      <c r="N31" s="208" t="s">
        <v>1069</v>
      </c>
      <c r="O31" s="208" t="s">
        <v>1070</v>
      </c>
      <c r="P31" s="208" t="s">
        <v>2181</v>
      </c>
      <c r="Q31" s="208" t="s">
        <v>332</v>
      </c>
      <c r="R31" s="208" t="s">
        <v>621</v>
      </c>
      <c r="S31" s="208" t="s">
        <v>1685</v>
      </c>
      <c r="T31" s="208" t="s">
        <v>360</v>
      </c>
      <c r="U31" s="232" t="s">
        <v>314</v>
      </c>
      <c r="V31" s="233">
        <v>0.4</v>
      </c>
      <c r="W31" s="232" t="s">
        <v>121</v>
      </c>
      <c r="X31" s="233">
        <v>0.4</v>
      </c>
      <c r="Y31" s="67" t="s">
        <v>84</v>
      </c>
      <c r="Z31" s="208" t="s">
        <v>1071</v>
      </c>
      <c r="AA31" s="232" t="s">
        <v>316</v>
      </c>
      <c r="AB31" s="237">
        <v>0.16799999999999998</v>
      </c>
      <c r="AC31" s="232" t="s">
        <v>315</v>
      </c>
      <c r="AD31" s="237">
        <v>0.16875000000000001</v>
      </c>
      <c r="AE31" s="67" t="s">
        <v>271</v>
      </c>
      <c r="AF31" s="208" t="s">
        <v>1072</v>
      </c>
      <c r="AG31" s="230" t="s">
        <v>337</v>
      </c>
      <c r="AH31" s="208" t="s">
        <v>2021</v>
      </c>
      <c r="AI31" s="208" t="s">
        <v>2021</v>
      </c>
      <c r="AJ31" s="208" t="s">
        <v>2021</v>
      </c>
      <c r="AK31" s="208" t="s">
        <v>2021</v>
      </c>
      <c r="AL31" s="208" t="s">
        <v>2021</v>
      </c>
      <c r="AM31" s="208" t="s">
        <v>2021</v>
      </c>
      <c r="AN31" s="208" t="s">
        <v>1282</v>
      </c>
      <c r="AO31" s="208" t="s">
        <v>1073</v>
      </c>
      <c r="AP31" s="208" t="s">
        <v>1283</v>
      </c>
      <c r="AQ31" s="209">
        <v>43353</v>
      </c>
      <c r="AR31" s="210" t="s">
        <v>338</v>
      </c>
      <c r="AS31" s="211" t="s">
        <v>1062</v>
      </c>
      <c r="AT31" s="212">
        <v>43612</v>
      </c>
      <c r="AU31" s="213" t="s">
        <v>338</v>
      </c>
      <c r="AV31" s="214" t="s">
        <v>1063</v>
      </c>
      <c r="AW31" s="212">
        <v>43903</v>
      </c>
      <c r="AX31" s="210" t="s">
        <v>344</v>
      </c>
      <c r="AY31" s="211" t="s">
        <v>1064</v>
      </c>
      <c r="AZ31" s="212">
        <v>44246</v>
      </c>
      <c r="BA31" s="213" t="s">
        <v>549</v>
      </c>
      <c r="BB31" s="214" t="s">
        <v>1074</v>
      </c>
      <c r="BC31" s="212">
        <v>44545</v>
      </c>
      <c r="BD31" s="210" t="s">
        <v>338</v>
      </c>
      <c r="BE31" s="211" t="s">
        <v>512</v>
      </c>
      <c r="BF31" s="212">
        <v>44890</v>
      </c>
      <c r="BG31" s="213" t="s">
        <v>344</v>
      </c>
      <c r="BH31" s="214" t="s">
        <v>1280</v>
      </c>
      <c r="BI31" s="212">
        <v>44895</v>
      </c>
      <c r="BJ31" s="210" t="s">
        <v>344</v>
      </c>
      <c r="BK31" s="211" t="s">
        <v>1211</v>
      </c>
      <c r="BL31" s="212">
        <v>45040</v>
      </c>
      <c r="BM31" s="210" t="s">
        <v>1985</v>
      </c>
      <c r="BN31" s="211" t="s">
        <v>1961</v>
      </c>
      <c r="BO31" s="212">
        <v>45114</v>
      </c>
      <c r="BP31" s="213" t="s">
        <v>1985</v>
      </c>
      <c r="BQ31" s="214" t="s">
        <v>2180</v>
      </c>
      <c r="BR31" s="212"/>
      <c r="BS31" s="213" t="s">
        <v>353</v>
      </c>
      <c r="BT31" s="214" t="s">
        <v>352</v>
      </c>
      <c r="BU31" s="212" t="s">
        <v>352</v>
      </c>
      <c r="BV31" s="210" t="s">
        <v>353</v>
      </c>
      <c r="BW31" s="211" t="s">
        <v>352</v>
      </c>
      <c r="BX31" s="212" t="s">
        <v>352</v>
      </c>
      <c r="BY31" s="213" t="s">
        <v>353</v>
      </c>
      <c r="BZ31" s="215" t="s">
        <v>352</v>
      </c>
      <c r="CA31" s="165">
        <f t="shared" si="0"/>
        <v>6</v>
      </c>
      <c r="CB31" s="51"/>
      <c r="CC31" s="51"/>
      <c r="CD31" s="51" t="s">
        <v>1702</v>
      </c>
      <c r="CE31" s="51" t="s">
        <v>1697</v>
      </c>
      <c r="CF31" s="51" t="s">
        <v>1694</v>
      </c>
      <c r="CG31" s="51" t="s">
        <v>1694</v>
      </c>
      <c r="CH31" s="51" t="s">
        <v>1719</v>
      </c>
      <c r="CI31" s="51" t="s">
        <v>1694</v>
      </c>
      <c r="CJ31" s="51" t="s">
        <v>1723</v>
      </c>
      <c r="CK31" s="51"/>
      <c r="CL31" s="51" t="s">
        <v>1723</v>
      </c>
      <c r="CM31" s="51" t="s">
        <v>1723</v>
      </c>
      <c r="CN31" s="51" t="s">
        <v>1723</v>
      </c>
      <c r="CO31" s="51" t="s">
        <v>1723</v>
      </c>
      <c r="CP31" s="51" t="s">
        <v>1723</v>
      </c>
      <c r="CQ31" s="51" t="s">
        <v>1723</v>
      </c>
      <c r="CR31" s="51" t="s">
        <v>1751</v>
      </c>
      <c r="CS31" s="51" t="s">
        <v>1723</v>
      </c>
      <c r="CT31" s="51" t="s">
        <v>1723</v>
      </c>
      <c r="CU31" s="51" t="s">
        <v>1723</v>
      </c>
      <c r="CV31" s="51" t="s">
        <v>1723</v>
      </c>
      <c r="CW31" s="51" t="s">
        <v>1723</v>
      </c>
      <c r="CX31" s="51" t="s">
        <v>1723</v>
      </c>
      <c r="CZ31" s="193" t="str">
        <f t="shared" si="1"/>
        <v>Gestión de procesos</v>
      </c>
      <c r="DA31" s="244" t="str">
        <f t="shared" si="2"/>
        <v>Posibilidad de afectación reputacional por aplicación errónea de criterios o instrucciones para la realización de las actividades, debido a errores (fallas o deficiencias) en el desarrollo de las acciones de cooperación, relacionamiento y posicionamiento internacional.</v>
      </c>
      <c r="DB31" s="244"/>
      <c r="DC31" s="244"/>
      <c r="DD31" s="244"/>
      <c r="DE31" s="244"/>
      <c r="DF31" s="244"/>
      <c r="DG31" s="244"/>
      <c r="DH31" s="193" t="str">
        <f t="shared" si="3"/>
        <v>Moderado</v>
      </c>
      <c r="DI31" s="193" t="str">
        <f t="shared" si="4"/>
        <v>Bajo</v>
      </c>
      <c r="DK31" s="187" t="e">
        <f>SUM(LEN(#REF!)-LEN(SUBSTITUTE(#REF!,"- Preventivo","")))/LEN("- Preventivo")</f>
        <v>#REF!</v>
      </c>
      <c r="DL31" s="187" t="e">
        <f t="shared" si="5"/>
        <v>#REF!</v>
      </c>
      <c r="DM31" s="187" t="e">
        <f>SUM(LEN(#REF!)-LEN(SUBSTITUTE(#REF!,"- Detectivo","")))/LEN("- Detectivo")</f>
        <v>#REF!</v>
      </c>
      <c r="DN31" s="187" t="e">
        <f t="shared" si="6"/>
        <v>#REF!</v>
      </c>
      <c r="DO31" s="187" t="e">
        <f>SUM(LEN(#REF!)-LEN(SUBSTITUTE(#REF!,"- Correctivo","")))/LEN("- Correctivo")</f>
        <v>#REF!</v>
      </c>
      <c r="DP31" s="187" t="e">
        <f t="shared" si="7"/>
        <v>#REF!</v>
      </c>
      <c r="DQ31" s="187" t="e">
        <f t="shared" si="19"/>
        <v>#REF!</v>
      </c>
      <c r="DR31" s="187" t="e">
        <f t="shared" si="8"/>
        <v>#REF!</v>
      </c>
      <c r="DS31" s="187" t="e">
        <f>SUM(LEN(#REF!)-LEN(SUBSTITUTE(#REF!,"- Documentado","")))/LEN("- Documentado")</f>
        <v>#REF!</v>
      </c>
      <c r="DT31" s="187" t="e">
        <f>SUM(LEN(#REF!)-LEN(SUBSTITUTE(#REF!,"- Documentado","")))/LEN("- Documentado")</f>
        <v>#REF!</v>
      </c>
      <c r="DU31" s="187" t="e">
        <f t="shared" si="9"/>
        <v>#REF!</v>
      </c>
      <c r="DV31" s="187" t="e">
        <f>SUM(LEN(#REF!)-LEN(SUBSTITUTE(#REF!,"- Continua","")))/LEN("- Continua")</f>
        <v>#REF!</v>
      </c>
      <c r="DW31" s="187" t="e">
        <f>SUM(LEN(#REF!)-LEN(SUBSTITUTE(#REF!,"- Continua","")))/LEN("- Continua")</f>
        <v>#REF!</v>
      </c>
      <c r="DX31" s="187" t="e">
        <f t="shared" si="10"/>
        <v>#REF!</v>
      </c>
      <c r="DY31" s="187" t="e">
        <f>SUM(LEN(#REF!)-LEN(SUBSTITUTE(#REF!,"- Con registro","")))/LEN("- Con registro")</f>
        <v>#REF!</v>
      </c>
      <c r="DZ31" s="187" t="e">
        <f>SUM(LEN(#REF!)-LEN(SUBSTITUTE(#REF!,"- Con registro","")))/LEN("- Con registro")</f>
        <v>#REF!</v>
      </c>
      <c r="EA31" s="187" t="e">
        <f t="shared" si="11"/>
        <v>#REF!</v>
      </c>
      <c r="EB31" s="192" t="e">
        <f t="shared" si="20"/>
        <v>#REF!</v>
      </c>
      <c r="EC31" s="192" t="e">
        <f t="shared" si="21"/>
        <v>#REF!</v>
      </c>
      <c r="ED31" s="240" t="e">
        <f t="shared" si="22"/>
        <v>#REF!</v>
      </c>
      <c r="EE31" s="241" t="e">
        <f t="shared" si="23"/>
        <v>#REF!</v>
      </c>
      <c r="EF31" s="241"/>
      <c r="EG31" s="241"/>
      <c r="EH31" s="241"/>
      <c r="EI31" s="241"/>
      <c r="EJ31" s="241"/>
      <c r="EK31" s="241"/>
      <c r="EL31" s="241"/>
      <c r="EM31" s="241"/>
      <c r="EN31" s="241"/>
      <c r="EP31" s="225">
        <f t="shared" si="24"/>
        <v>45040</v>
      </c>
      <c r="EQ31" s="226">
        <f t="shared" si="25"/>
        <v>45169</v>
      </c>
      <c r="ER31" s="187" t="str">
        <f t="shared" si="26"/>
        <v>Riesgos</v>
      </c>
      <c r="ES31" s="239" t="str">
        <f t="shared" si="16"/>
        <v>ID_133: Posibilidad de afectación reputacional por aplicación errónea de criterios o instrucciones para la realización de las actividades, debido a errores (fallas o deficiencias) en el desarrollo de las acciones de cooperación, relacionamiento y posicionamiento internacional.</v>
      </c>
      <c r="ET31" s="239" t="str">
        <f t="shared" si="17"/>
        <v>Ajuste en Identificación del riesgo en el Mapa de riesgos de Gestión de Alianzas e Internacionalización de Bogotá</v>
      </c>
      <c r="EU31" s="187" t="str">
        <f t="shared" si="18"/>
        <v>Solicitud de cambio realizada y aprobada por la Dirección Distrital de Relaciones Internacionales a través del Aplicativo DARUMA</v>
      </c>
    </row>
    <row r="32" spans="1:151" ht="399.95" customHeight="1" x14ac:dyDescent="0.2">
      <c r="A32" s="230" t="s">
        <v>1284</v>
      </c>
      <c r="B32" s="208" t="s">
        <v>1285</v>
      </c>
      <c r="C32" s="208" t="s">
        <v>1286</v>
      </c>
      <c r="D32" s="230" t="s">
        <v>125</v>
      </c>
      <c r="E32" s="231" t="s">
        <v>1287</v>
      </c>
      <c r="F32" s="208" t="s">
        <v>1983</v>
      </c>
      <c r="G32" s="231">
        <v>136</v>
      </c>
      <c r="H32" s="231" t="s">
        <v>1857</v>
      </c>
      <c r="I32" s="195" t="s">
        <v>424</v>
      </c>
      <c r="J32" s="230" t="s">
        <v>35</v>
      </c>
      <c r="K32" s="231" t="s">
        <v>365</v>
      </c>
      <c r="L32" s="208" t="s">
        <v>256</v>
      </c>
      <c r="M32" s="214" t="s">
        <v>425</v>
      </c>
      <c r="N32" s="208" t="s">
        <v>426</v>
      </c>
      <c r="O32" s="208" t="s">
        <v>427</v>
      </c>
      <c r="P32" s="208" t="s">
        <v>368</v>
      </c>
      <c r="Q32" s="208" t="s">
        <v>332</v>
      </c>
      <c r="R32" s="208" t="s">
        <v>369</v>
      </c>
      <c r="S32" s="208" t="s">
        <v>1686</v>
      </c>
      <c r="T32" s="208" t="s">
        <v>428</v>
      </c>
      <c r="U32" s="232" t="s">
        <v>318</v>
      </c>
      <c r="V32" s="233">
        <v>0.8</v>
      </c>
      <c r="W32" s="232" t="s">
        <v>51</v>
      </c>
      <c r="X32" s="233">
        <v>1</v>
      </c>
      <c r="Y32" s="67" t="s">
        <v>273</v>
      </c>
      <c r="Z32" s="208" t="s">
        <v>429</v>
      </c>
      <c r="AA32" s="232" t="s">
        <v>314</v>
      </c>
      <c r="AB32" s="237">
        <v>0.2016</v>
      </c>
      <c r="AC32" s="232" t="s">
        <v>77</v>
      </c>
      <c r="AD32" s="237">
        <v>0.75</v>
      </c>
      <c r="AE32" s="67" t="s">
        <v>272</v>
      </c>
      <c r="AF32" s="208" t="s">
        <v>430</v>
      </c>
      <c r="AG32" s="230" t="s">
        <v>363</v>
      </c>
      <c r="AH32" s="234" t="s">
        <v>2122</v>
      </c>
      <c r="AI32" s="234" t="s">
        <v>2053</v>
      </c>
      <c r="AJ32" s="234" t="s">
        <v>2123</v>
      </c>
      <c r="AK32" s="234" t="s">
        <v>2124</v>
      </c>
      <c r="AL32" s="234" t="s">
        <v>2040</v>
      </c>
      <c r="AM32" s="234" t="s">
        <v>2041</v>
      </c>
      <c r="AN32" s="208" t="s">
        <v>1288</v>
      </c>
      <c r="AO32" s="208" t="s">
        <v>431</v>
      </c>
      <c r="AP32" s="208" t="s">
        <v>1289</v>
      </c>
      <c r="AQ32" s="209">
        <v>43350</v>
      </c>
      <c r="AR32" s="210" t="s">
        <v>338</v>
      </c>
      <c r="AS32" s="211" t="s">
        <v>373</v>
      </c>
      <c r="AT32" s="212">
        <v>43593</v>
      </c>
      <c r="AU32" s="213" t="s">
        <v>338</v>
      </c>
      <c r="AV32" s="214" t="s">
        <v>432</v>
      </c>
      <c r="AW32" s="212">
        <v>43755</v>
      </c>
      <c r="AX32" s="210" t="s">
        <v>433</v>
      </c>
      <c r="AY32" s="211" t="s">
        <v>434</v>
      </c>
      <c r="AZ32" s="212">
        <v>43917</v>
      </c>
      <c r="BA32" s="213" t="s">
        <v>338</v>
      </c>
      <c r="BB32" s="214" t="s">
        <v>435</v>
      </c>
      <c r="BC32" s="212">
        <v>44169</v>
      </c>
      <c r="BD32" s="210" t="s">
        <v>375</v>
      </c>
      <c r="BE32" s="211" t="s">
        <v>436</v>
      </c>
      <c r="BF32" s="212">
        <v>44249</v>
      </c>
      <c r="BG32" s="213" t="s">
        <v>389</v>
      </c>
      <c r="BH32" s="214" t="s">
        <v>437</v>
      </c>
      <c r="BI32" s="212">
        <v>44545</v>
      </c>
      <c r="BJ32" s="210" t="s">
        <v>338</v>
      </c>
      <c r="BK32" s="211" t="s">
        <v>438</v>
      </c>
      <c r="BL32" s="212">
        <v>44797</v>
      </c>
      <c r="BM32" s="213" t="s">
        <v>465</v>
      </c>
      <c r="BN32" s="214" t="s">
        <v>1155</v>
      </c>
      <c r="BO32" s="212">
        <v>44897</v>
      </c>
      <c r="BP32" s="210" t="s">
        <v>397</v>
      </c>
      <c r="BQ32" s="211" t="s">
        <v>1290</v>
      </c>
      <c r="BR32" s="212">
        <v>45061</v>
      </c>
      <c r="BS32" s="213" t="s">
        <v>1985</v>
      </c>
      <c r="BT32" s="214" t="s">
        <v>1986</v>
      </c>
      <c r="BU32" s="212" t="s">
        <v>352</v>
      </c>
      <c r="BV32" s="210" t="s">
        <v>353</v>
      </c>
      <c r="BW32" s="211" t="s">
        <v>352</v>
      </c>
      <c r="BX32" s="212" t="s">
        <v>352</v>
      </c>
      <c r="BY32" s="213" t="s">
        <v>353</v>
      </c>
      <c r="BZ32" s="215" t="s">
        <v>352</v>
      </c>
      <c r="CA32" s="165">
        <f t="shared" si="0"/>
        <v>4</v>
      </c>
      <c r="CB32" s="51" t="s">
        <v>2192</v>
      </c>
      <c r="CC32" s="51" t="s">
        <v>1813</v>
      </c>
      <c r="CD32" s="51" t="s">
        <v>1703</v>
      </c>
      <c r="CE32" s="51" t="s">
        <v>1723</v>
      </c>
      <c r="CF32" s="51" t="s">
        <v>1694</v>
      </c>
      <c r="CG32" s="51" t="s">
        <v>1694</v>
      </c>
      <c r="CH32" s="51" t="s">
        <v>1718</v>
      </c>
      <c r="CI32" s="51" t="s">
        <v>1694</v>
      </c>
      <c r="CJ32" s="51" t="s">
        <v>1723</v>
      </c>
      <c r="CK32" s="51"/>
      <c r="CL32" s="51" t="s">
        <v>1723</v>
      </c>
      <c r="CM32" s="51" t="s">
        <v>1723</v>
      </c>
      <c r="CN32" s="51" t="s">
        <v>1723</v>
      </c>
      <c r="CO32" s="51" t="s">
        <v>1723</v>
      </c>
      <c r="CP32" s="51" t="s">
        <v>1723</v>
      </c>
      <c r="CQ32" s="51" t="s">
        <v>1723</v>
      </c>
      <c r="CR32" s="51" t="s">
        <v>1752</v>
      </c>
      <c r="CS32" s="51" t="s">
        <v>1723</v>
      </c>
      <c r="CT32" s="51" t="s">
        <v>1723</v>
      </c>
      <c r="CU32" s="51" t="s">
        <v>1723</v>
      </c>
      <c r="CV32" s="51" t="s">
        <v>1723</v>
      </c>
      <c r="CW32" s="51" t="s">
        <v>1723</v>
      </c>
      <c r="CX32" s="51" t="s">
        <v>1723</v>
      </c>
      <c r="CZ32" s="193" t="str">
        <f t="shared" si="1"/>
        <v>Gestión de procesos</v>
      </c>
      <c r="DA32" s="244" t="str">
        <f t="shared" si="2"/>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B32" s="244"/>
      <c r="DC32" s="244"/>
      <c r="DD32" s="244"/>
      <c r="DE32" s="244"/>
      <c r="DF32" s="244"/>
      <c r="DG32" s="244"/>
      <c r="DH32" s="193" t="str">
        <f t="shared" si="3"/>
        <v>Extremo</v>
      </c>
      <c r="DI32" s="193" t="str">
        <f t="shared" si="4"/>
        <v>Alto</v>
      </c>
      <c r="DK32" s="187" t="e">
        <f>SUM(LEN(#REF!)-LEN(SUBSTITUTE(#REF!,"- Preventivo","")))/LEN("- Preventivo")</f>
        <v>#REF!</v>
      </c>
      <c r="DL32" s="187" t="e">
        <f t="shared" si="5"/>
        <v>#REF!</v>
      </c>
      <c r="DM32" s="187" t="e">
        <f>SUM(LEN(#REF!)-LEN(SUBSTITUTE(#REF!,"- Detectivo","")))/LEN("- Detectivo")</f>
        <v>#REF!</v>
      </c>
      <c r="DN32" s="187" t="e">
        <f t="shared" si="6"/>
        <v>#REF!</v>
      </c>
      <c r="DO32" s="187" t="e">
        <f>SUM(LEN(#REF!)-LEN(SUBSTITUTE(#REF!,"- Correctivo","")))/LEN("- Correctivo")</f>
        <v>#REF!</v>
      </c>
      <c r="DP32" s="187" t="e">
        <f t="shared" si="7"/>
        <v>#REF!</v>
      </c>
      <c r="DQ32" s="187" t="e">
        <f t="shared" si="19"/>
        <v>#REF!</v>
      </c>
      <c r="DR32" s="187" t="e">
        <f t="shared" si="8"/>
        <v>#REF!</v>
      </c>
      <c r="DS32" s="187" t="e">
        <f>SUM(LEN(#REF!)-LEN(SUBSTITUTE(#REF!,"- Documentado","")))/LEN("- Documentado")</f>
        <v>#REF!</v>
      </c>
      <c r="DT32" s="187" t="e">
        <f>SUM(LEN(#REF!)-LEN(SUBSTITUTE(#REF!,"- Documentado","")))/LEN("- Documentado")</f>
        <v>#REF!</v>
      </c>
      <c r="DU32" s="187" t="e">
        <f t="shared" si="9"/>
        <v>#REF!</v>
      </c>
      <c r="DV32" s="187" t="e">
        <f>SUM(LEN(#REF!)-LEN(SUBSTITUTE(#REF!,"- Continua","")))/LEN("- Continua")</f>
        <v>#REF!</v>
      </c>
      <c r="DW32" s="187" t="e">
        <f>SUM(LEN(#REF!)-LEN(SUBSTITUTE(#REF!,"- Continua","")))/LEN("- Continua")</f>
        <v>#REF!</v>
      </c>
      <c r="DX32" s="187" t="e">
        <f t="shared" si="10"/>
        <v>#REF!</v>
      </c>
      <c r="DY32" s="187" t="e">
        <f>SUM(LEN(#REF!)-LEN(SUBSTITUTE(#REF!,"- Con registro","")))/LEN("- Con registro")</f>
        <v>#REF!</v>
      </c>
      <c r="DZ32" s="187" t="e">
        <f>SUM(LEN(#REF!)-LEN(SUBSTITUTE(#REF!,"- Con registro","")))/LEN("- Con registro")</f>
        <v>#REF!</v>
      </c>
      <c r="EA32" s="187" t="e">
        <f t="shared" si="11"/>
        <v>#REF!</v>
      </c>
      <c r="EB32" s="192" t="e">
        <f t="shared" si="20"/>
        <v>#REF!</v>
      </c>
      <c r="EC32" s="192" t="e">
        <f t="shared" si="21"/>
        <v>#REF!</v>
      </c>
      <c r="ED32" s="240" t="e">
        <f t="shared" si="22"/>
        <v>#REF!</v>
      </c>
      <c r="EE32" s="241" t="e">
        <f t="shared" si="23"/>
        <v>#REF!</v>
      </c>
      <c r="EF32" s="241"/>
      <c r="EG32" s="241"/>
      <c r="EH32" s="241"/>
      <c r="EI32" s="241"/>
      <c r="EJ32" s="241"/>
      <c r="EK32" s="241"/>
      <c r="EL32" s="241"/>
      <c r="EM32" s="241"/>
      <c r="EN32" s="241"/>
      <c r="EP32" s="225">
        <f t="shared" si="24"/>
        <v>45061</v>
      </c>
      <c r="EQ32" s="226">
        <f t="shared" si="25"/>
        <v>45169</v>
      </c>
      <c r="ER32" s="187" t="str">
        <f t="shared" si="26"/>
        <v>Riesgos</v>
      </c>
      <c r="ES32" s="239" t="str">
        <f t="shared" si="16"/>
        <v>ID_136: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ET32" s="239" t="str">
        <f t="shared" si="17"/>
        <v>Ajuste en Identificación del riesgo en el Mapa de riesgos de Gestión de Contratación</v>
      </c>
      <c r="EU32" s="187" t="str">
        <f t="shared" si="18"/>
        <v>Solicitud de cambio realizada y aprobada por la Dirección de Contratación a través del Aplicativo DARUMA</v>
      </c>
    </row>
    <row r="33" spans="1:151" ht="399.95" customHeight="1" x14ac:dyDescent="0.2">
      <c r="A33" s="230" t="s">
        <v>1284</v>
      </c>
      <c r="B33" s="208" t="s">
        <v>1285</v>
      </c>
      <c r="C33" s="208" t="s">
        <v>1286</v>
      </c>
      <c r="D33" s="230" t="s">
        <v>125</v>
      </c>
      <c r="E33" s="231" t="s">
        <v>1287</v>
      </c>
      <c r="F33" s="208" t="s">
        <v>1983</v>
      </c>
      <c r="G33" s="231">
        <v>137</v>
      </c>
      <c r="H33" s="231" t="s">
        <v>1858</v>
      </c>
      <c r="I33" s="195" t="s">
        <v>439</v>
      </c>
      <c r="J33" s="230" t="s">
        <v>35</v>
      </c>
      <c r="K33" s="231" t="s">
        <v>365</v>
      </c>
      <c r="L33" s="208" t="s">
        <v>256</v>
      </c>
      <c r="M33" s="214" t="s">
        <v>440</v>
      </c>
      <c r="N33" s="208" t="s">
        <v>441</v>
      </c>
      <c r="O33" s="208" t="s">
        <v>442</v>
      </c>
      <c r="P33" s="208" t="s">
        <v>368</v>
      </c>
      <c r="Q33" s="208" t="s">
        <v>332</v>
      </c>
      <c r="R33" s="208" t="s">
        <v>369</v>
      </c>
      <c r="S33" s="208" t="s">
        <v>1686</v>
      </c>
      <c r="T33" s="208" t="s">
        <v>428</v>
      </c>
      <c r="U33" s="232" t="s">
        <v>317</v>
      </c>
      <c r="V33" s="233">
        <v>0.6</v>
      </c>
      <c r="W33" s="232" t="s">
        <v>77</v>
      </c>
      <c r="X33" s="233">
        <v>0.8</v>
      </c>
      <c r="Y33" s="67" t="s">
        <v>272</v>
      </c>
      <c r="Z33" s="208" t="s">
        <v>443</v>
      </c>
      <c r="AA33" s="232" t="s">
        <v>314</v>
      </c>
      <c r="AB33" s="237">
        <v>0.252</v>
      </c>
      <c r="AC33" s="232" t="s">
        <v>101</v>
      </c>
      <c r="AD33" s="237">
        <v>0.60000000000000009</v>
      </c>
      <c r="AE33" s="67" t="s">
        <v>84</v>
      </c>
      <c r="AF33" s="208" t="s">
        <v>444</v>
      </c>
      <c r="AG33" s="230" t="s">
        <v>363</v>
      </c>
      <c r="AH33" s="234" t="s">
        <v>2046</v>
      </c>
      <c r="AI33" s="234" t="s">
        <v>2047</v>
      </c>
      <c r="AJ33" s="234" t="s">
        <v>2048</v>
      </c>
      <c r="AK33" s="234" t="s">
        <v>2049</v>
      </c>
      <c r="AL33" s="234" t="s">
        <v>2050</v>
      </c>
      <c r="AM33" s="234" t="s">
        <v>2051</v>
      </c>
      <c r="AN33" s="208" t="s">
        <v>1291</v>
      </c>
      <c r="AO33" s="208" t="s">
        <v>431</v>
      </c>
      <c r="AP33" s="208" t="s">
        <v>1292</v>
      </c>
      <c r="AQ33" s="209">
        <v>43350</v>
      </c>
      <c r="AR33" s="210" t="s">
        <v>338</v>
      </c>
      <c r="AS33" s="211" t="s">
        <v>373</v>
      </c>
      <c r="AT33" s="212">
        <v>43594</v>
      </c>
      <c r="AU33" s="213" t="s">
        <v>338</v>
      </c>
      <c r="AV33" s="214" t="s">
        <v>445</v>
      </c>
      <c r="AW33" s="212">
        <v>43917</v>
      </c>
      <c r="AX33" s="210" t="s">
        <v>344</v>
      </c>
      <c r="AY33" s="211" t="s">
        <v>446</v>
      </c>
      <c r="AZ33" s="212">
        <v>44249</v>
      </c>
      <c r="BA33" s="213" t="s">
        <v>349</v>
      </c>
      <c r="BB33" s="214" t="s">
        <v>447</v>
      </c>
      <c r="BC33" s="212">
        <v>44545</v>
      </c>
      <c r="BD33" s="210" t="s">
        <v>338</v>
      </c>
      <c r="BE33" s="211" t="s">
        <v>438</v>
      </c>
      <c r="BF33" s="212">
        <v>44897</v>
      </c>
      <c r="BG33" s="213" t="s">
        <v>389</v>
      </c>
      <c r="BH33" s="214" t="s">
        <v>1293</v>
      </c>
      <c r="BI33" s="212">
        <v>45061</v>
      </c>
      <c r="BJ33" s="210" t="s">
        <v>1985</v>
      </c>
      <c r="BK33" s="211" t="s">
        <v>1986</v>
      </c>
      <c r="BL33" s="212" t="s">
        <v>352</v>
      </c>
      <c r="BM33" s="213" t="s">
        <v>353</v>
      </c>
      <c r="BN33" s="214" t="s">
        <v>352</v>
      </c>
      <c r="BO33" s="212" t="s">
        <v>352</v>
      </c>
      <c r="BP33" s="210" t="s">
        <v>353</v>
      </c>
      <c r="BQ33" s="211" t="s">
        <v>352</v>
      </c>
      <c r="BR33" s="212" t="s">
        <v>352</v>
      </c>
      <c r="BS33" s="213" t="s">
        <v>353</v>
      </c>
      <c r="BT33" s="214" t="s">
        <v>352</v>
      </c>
      <c r="BU33" s="212" t="s">
        <v>352</v>
      </c>
      <c r="BV33" s="210" t="s">
        <v>353</v>
      </c>
      <c r="BW33" s="211" t="s">
        <v>352</v>
      </c>
      <c r="BX33" s="212" t="s">
        <v>352</v>
      </c>
      <c r="BY33" s="213" t="s">
        <v>353</v>
      </c>
      <c r="BZ33" s="215" t="s">
        <v>352</v>
      </c>
      <c r="CA33" s="165">
        <f t="shared" si="0"/>
        <v>10</v>
      </c>
      <c r="CB33" s="51" t="s">
        <v>2192</v>
      </c>
      <c r="CC33" s="51" t="s">
        <v>1813</v>
      </c>
      <c r="CD33" s="51" t="s">
        <v>1703</v>
      </c>
      <c r="CE33" s="51" t="s">
        <v>1723</v>
      </c>
      <c r="CF33" s="51" t="s">
        <v>1694</v>
      </c>
      <c r="CG33" s="51" t="s">
        <v>1694</v>
      </c>
      <c r="CH33" s="51" t="s">
        <v>1718</v>
      </c>
      <c r="CI33" s="51" t="s">
        <v>1694</v>
      </c>
      <c r="CJ33" s="51" t="s">
        <v>1723</v>
      </c>
      <c r="CK33" s="51"/>
      <c r="CL33" s="51" t="s">
        <v>1723</v>
      </c>
      <c r="CM33" s="51" t="s">
        <v>1723</v>
      </c>
      <c r="CN33" s="51" t="s">
        <v>1723</v>
      </c>
      <c r="CO33" s="51" t="s">
        <v>1723</v>
      </c>
      <c r="CP33" s="51" t="s">
        <v>1723</v>
      </c>
      <c r="CQ33" s="51" t="s">
        <v>1723</v>
      </c>
      <c r="CR33" s="51" t="s">
        <v>1753</v>
      </c>
      <c r="CS33" s="51" t="s">
        <v>1723</v>
      </c>
      <c r="CT33" s="51" t="s">
        <v>1723</v>
      </c>
      <c r="CU33" s="51" t="s">
        <v>1723</v>
      </c>
      <c r="CV33" s="51" t="s">
        <v>1723</v>
      </c>
      <c r="CW33" s="51" t="s">
        <v>1723</v>
      </c>
      <c r="CX33" s="51" t="s">
        <v>1723</v>
      </c>
      <c r="CZ33" s="193" t="str">
        <f t="shared" si="1"/>
        <v>Gestión de procesos</v>
      </c>
      <c r="DA33" s="244" t="str">
        <f t="shared" si="2"/>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B33" s="244"/>
      <c r="DC33" s="244"/>
      <c r="DD33" s="244"/>
      <c r="DE33" s="244"/>
      <c r="DF33" s="244"/>
      <c r="DG33" s="244"/>
      <c r="DH33" s="193" t="str">
        <f t="shared" si="3"/>
        <v>Alto</v>
      </c>
      <c r="DI33" s="193" t="str">
        <f t="shared" si="4"/>
        <v>Moderado</v>
      </c>
      <c r="DK33" s="187" t="e">
        <f>SUM(LEN(#REF!)-LEN(SUBSTITUTE(#REF!,"- Preventivo","")))/LEN("- Preventivo")</f>
        <v>#REF!</v>
      </c>
      <c r="DL33" s="187" t="e">
        <f t="shared" si="5"/>
        <v>#REF!</v>
      </c>
      <c r="DM33" s="187" t="e">
        <f>SUM(LEN(#REF!)-LEN(SUBSTITUTE(#REF!,"- Detectivo","")))/LEN("- Detectivo")</f>
        <v>#REF!</v>
      </c>
      <c r="DN33" s="187" t="e">
        <f t="shared" si="6"/>
        <v>#REF!</v>
      </c>
      <c r="DO33" s="187" t="e">
        <f>SUM(LEN(#REF!)-LEN(SUBSTITUTE(#REF!,"- Correctivo","")))/LEN("- Correctivo")</f>
        <v>#REF!</v>
      </c>
      <c r="DP33" s="187" t="e">
        <f t="shared" si="7"/>
        <v>#REF!</v>
      </c>
      <c r="DQ33" s="187" t="e">
        <f t="shared" si="19"/>
        <v>#REF!</v>
      </c>
      <c r="DR33" s="187" t="e">
        <f t="shared" si="8"/>
        <v>#REF!</v>
      </c>
      <c r="DS33" s="187" t="e">
        <f>SUM(LEN(#REF!)-LEN(SUBSTITUTE(#REF!,"- Documentado","")))/LEN("- Documentado")</f>
        <v>#REF!</v>
      </c>
      <c r="DT33" s="187" t="e">
        <f>SUM(LEN(#REF!)-LEN(SUBSTITUTE(#REF!,"- Documentado","")))/LEN("- Documentado")</f>
        <v>#REF!</v>
      </c>
      <c r="DU33" s="187" t="e">
        <f t="shared" si="9"/>
        <v>#REF!</v>
      </c>
      <c r="DV33" s="187" t="e">
        <f>SUM(LEN(#REF!)-LEN(SUBSTITUTE(#REF!,"- Continua","")))/LEN("- Continua")</f>
        <v>#REF!</v>
      </c>
      <c r="DW33" s="187" t="e">
        <f>SUM(LEN(#REF!)-LEN(SUBSTITUTE(#REF!,"- Continua","")))/LEN("- Continua")</f>
        <v>#REF!</v>
      </c>
      <c r="DX33" s="187" t="e">
        <f t="shared" si="10"/>
        <v>#REF!</v>
      </c>
      <c r="DY33" s="187" t="e">
        <f>SUM(LEN(#REF!)-LEN(SUBSTITUTE(#REF!,"- Con registro","")))/LEN("- Con registro")</f>
        <v>#REF!</v>
      </c>
      <c r="DZ33" s="187" t="e">
        <f>SUM(LEN(#REF!)-LEN(SUBSTITUTE(#REF!,"- Con registro","")))/LEN("- Con registro")</f>
        <v>#REF!</v>
      </c>
      <c r="EA33" s="187" t="e">
        <f t="shared" si="11"/>
        <v>#REF!</v>
      </c>
      <c r="EB33" s="192" t="e">
        <f t="shared" si="20"/>
        <v>#REF!</v>
      </c>
      <c r="EC33" s="192" t="e">
        <f t="shared" si="21"/>
        <v>#REF!</v>
      </c>
      <c r="ED33" s="240" t="e">
        <f t="shared" si="22"/>
        <v>#REF!</v>
      </c>
      <c r="EE33" s="241" t="e">
        <f t="shared" si="23"/>
        <v>#REF!</v>
      </c>
      <c r="EF33" s="241"/>
      <c r="EG33" s="241"/>
      <c r="EH33" s="241"/>
      <c r="EI33" s="241"/>
      <c r="EJ33" s="241"/>
      <c r="EK33" s="241"/>
      <c r="EL33" s="241"/>
      <c r="EM33" s="241"/>
      <c r="EN33" s="241"/>
      <c r="EP33" s="225">
        <f t="shared" si="24"/>
        <v>45061</v>
      </c>
      <c r="EQ33" s="226">
        <f t="shared" si="25"/>
        <v>45169</v>
      </c>
      <c r="ER33" s="187" t="str">
        <f t="shared" si="26"/>
        <v>Riesgos</v>
      </c>
      <c r="ES33" s="239" t="str">
        <f t="shared" si="16"/>
        <v>ID_137: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T33" s="239" t="str">
        <f t="shared" si="17"/>
        <v>Ajuste en Identificación del riesgo en el Mapa de riesgos de Gestión de Contratación</v>
      </c>
      <c r="EU33" s="187" t="str">
        <f t="shared" si="18"/>
        <v>Solicitud de cambio realizada y aprobada por la Dirección de Contratación a través del Aplicativo DARUMA</v>
      </c>
    </row>
    <row r="34" spans="1:151" ht="399.95" customHeight="1" x14ac:dyDescent="0.2">
      <c r="A34" s="230" t="s">
        <v>1284</v>
      </c>
      <c r="B34" s="208" t="s">
        <v>1285</v>
      </c>
      <c r="C34" s="208" t="s">
        <v>1286</v>
      </c>
      <c r="D34" s="230" t="s">
        <v>125</v>
      </c>
      <c r="E34" s="231" t="s">
        <v>1287</v>
      </c>
      <c r="F34" s="208" t="s">
        <v>1294</v>
      </c>
      <c r="G34" s="231">
        <v>138</v>
      </c>
      <c r="H34" s="231" t="s">
        <v>1859</v>
      </c>
      <c r="I34" s="195" t="s">
        <v>448</v>
      </c>
      <c r="J34" s="230" t="s">
        <v>35</v>
      </c>
      <c r="K34" s="231" t="s">
        <v>365</v>
      </c>
      <c r="L34" s="208" t="s">
        <v>256</v>
      </c>
      <c r="M34" s="214" t="s">
        <v>449</v>
      </c>
      <c r="N34" s="208" t="s">
        <v>426</v>
      </c>
      <c r="O34" s="208" t="s">
        <v>450</v>
      </c>
      <c r="P34" s="208" t="s">
        <v>368</v>
      </c>
      <c r="Q34" s="208" t="s">
        <v>332</v>
      </c>
      <c r="R34" s="208" t="s">
        <v>369</v>
      </c>
      <c r="S34" s="208" t="s">
        <v>1685</v>
      </c>
      <c r="T34" s="208" t="s">
        <v>360</v>
      </c>
      <c r="U34" s="232" t="s">
        <v>318</v>
      </c>
      <c r="V34" s="233">
        <v>0.8</v>
      </c>
      <c r="W34" s="232" t="s">
        <v>77</v>
      </c>
      <c r="X34" s="233">
        <v>0.8</v>
      </c>
      <c r="Y34" s="67" t="s">
        <v>272</v>
      </c>
      <c r="Z34" s="208" t="s">
        <v>451</v>
      </c>
      <c r="AA34" s="232" t="s">
        <v>314</v>
      </c>
      <c r="AB34" s="237">
        <v>0.33599999999999997</v>
      </c>
      <c r="AC34" s="232" t="s">
        <v>101</v>
      </c>
      <c r="AD34" s="237">
        <v>0.45000000000000007</v>
      </c>
      <c r="AE34" s="67" t="s">
        <v>84</v>
      </c>
      <c r="AF34" s="208" t="s">
        <v>452</v>
      </c>
      <c r="AG34" s="230" t="s">
        <v>363</v>
      </c>
      <c r="AH34" s="234" t="s">
        <v>2125</v>
      </c>
      <c r="AI34" s="234" t="s">
        <v>2140</v>
      </c>
      <c r="AJ34" s="234" t="s">
        <v>2126</v>
      </c>
      <c r="AK34" s="234" t="s">
        <v>2141</v>
      </c>
      <c r="AL34" s="234" t="s">
        <v>2075</v>
      </c>
      <c r="AM34" s="234" t="s">
        <v>2127</v>
      </c>
      <c r="AN34" s="208" t="s">
        <v>1295</v>
      </c>
      <c r="AO34" s="208" t="s">
        <v>431</v>
      </c>
      <c r="AP34" s="208" t="s">
        <v>1296</v>
      </c>
      <c r="AQ34" s="209">
        <v>43350</v>
      </c>
      <c r="AR34" s="210" t="s">
        <v>338</v>
      </c>
      <c r="AS34" s="211" t="s">
        <v>373</v>
      </c>
      <c r="AT34" s="212">
        <v>43594</v>
      </c>
      <c r="AU34" s="213" t="s">
        <v>338</v>
      </c>
      <c r="AV34" s="214" t="s">
        <v>453</v>
      </c>
      <c r="AW34" s="212">
        <v>43917</v>
      </c>
      <c r="AX34" s="210" t="s">
        <v>397</v>
      </c>
      <c r="AY34" s="211" t="s">
        <v>454</v>
      </c>
      <c r="AZ34" s="212">
        <v>44022</v>
      </c>
      <c r="BA34" s="213" t="s">
        <v>344</v>
      </c>
      <c r="BB34" s="214" t="s">
        <v>455</v>
      </c>
      <c r="BC34" s="212">
        <v>44169</v>
      </c>
      <c r="BD34" s="210" t="s">
        <v>338</v>
      </c>
      <c r="BE34" s="211" t="s">
        <v>456</v>
      </c>
      <c r="BF34" s="212">
        <v>44249</v>
      </c>
      <c r="BG34" s="213" t="s">
        <v>389</v>
      </c>
      <c r="BH34" s="214" t="s">
        <v>457</v>
      </c>
      <c r="BI34" s="212">
        <v>44321</v>
      </c>
      <c r="BJ34" s="210" t="s">
        <v>346</v>
      </c>
      <c r="BK34" s="211" t="s">
        <v>458</v>
      </c>
      <c r="BL34" s="212">
        <v>44449</v>
      </c>
      <c r="BM34" s="213" t="s">
        <v>349</v>
      </c>
      <c r="BN34" s="214" t="s">
        <v>459</v>
      </c>
      <c r="BO34" s="212">
        <v>44545</v>
      </c>
      <c r="BP34" s="210" t="s">
        <v>338</v>
      </c>
      <c r="BQ34" s="211" t="s">
        <v>438</v>
      </c>
      <c r="BR34" s="212">
        <v>44897</v>
      </c>
      <c r="BS34" s="213" t="s">
        <v>397</v>
      </c>
      <c r="BT34" s="214" t="s">
        <v>1297</v>
      </c>
      <c r="BU34" s="212" t="s">
        <v>352</v>
      </c>
      <c r="BV34" s="210" t="s">
        <v>353</v>
      </c>
      <c r="BW34" s="211" t="s">
        <v>352</v>
      </c>
      <c r="BX34" s="212" t="s">
        <v>352</v>
      </c>
      <c r="BY34" s="213" t="s">
        <v>353</v>
      </c>
      <c r="BZ34" s="215" t="s">
        <v>352</v>
      </c>
      <c r="CA34" s="165">
        <f t="shared" si="0"/>
        <v>4</v>
      </c>
      <c r="CB34" s="51" t="s">
        <v>2192</v>
      </c>
      <c r="CC34" s="51" t="s">
        <v>1813</v>
      </c>
      <c r="CD34" s="51" t="s">
        <v>1703</v>
      </c>
      <c r="CE34" s="51" t="s">
        <v>1723</v>
      </c>
      <c r="CF34" s="51" t="s">
        <v>1694</v>
      </c>
      <c r="CG34" s="51" t="s">
        <v>1694</v>
      </c>
      <c r="CH34" s="51" t="s">
        <v>1718</v>
      </c>
      <c r="CI34" s="51" t="s">
        <v>1694</v>
      </c>
      <c r="CJ34" s="51" t="s">
        <v>1723</v>
      </c>
      <c r="CK34" s="51"/>
      <c r="CL34" s="51" t="s">
        <v>1723</v>
      </c>
      <c r="CM34" s="51" t="s">
        <v>1723</v>
      </c>
      <c r="CN34" s="51" t="s">
        <v>1723</v>
      </c>
      <c r="CO34" s="51" t="s">
        <v>1723</v>
      </c>
      <c r="CP34" s="51" t="s">
        <v>1723</v>
      </c>
      <c r="CQ34" s="51" t="s">
        <v>1723</v>
      </c>
      <c r="CR34" s="51" t="s">
        <v>1754</v>
      </c>
      <c r="CS34" s="51" t="s">
        <v>1723</v>
      </c>
      <c r="CT34" s="51" t="s">
        <v>1723</v>
      </c>
      <c r="CU34" s="51" t="s">
        <v>1723</v>
      </c>
      <c r="CV34" s="51" t="s">
        <v>1723</v>
      </c>
      <c r="CW34" s="51" t="s">
        <v>1723</v>
      </c>
      <c r="CX34" s="51" t="s">
        <v>1723</v>
      </c>
      <c r="CZ34" s="193" t="str">
        <f t="shared" si="1"/>
        <v>Gestión de procesos</v>
      </c>
      <c r="DA34" s="244" t="str">
        <f t="shared" si="2"/>
        <v>Posibilidad de afectación económica (o presupuestal) por fallo en firme de detrimento patrimonial por parte de entes de control, debido a supervisión inadecuada de los contratos y/o convenios.</v>
      </c>
      <c r="DB34" s="244"/>
      <c r="DC34" s="244"/>
      <c r="DD34" s="244"/>
      <c r="DE34" s="244"/>
      <c r="DF34" s="244"/>
      <c r="DG34" s="244"/>
      <c r="DH34" s="193" t="str">
        <f t="shared" si="3"/>
        <v>Alto</v>
      </c>
      <c r="DI34" s="193" t="str">
        <f t="shared" si="4"/>
        <v>Moderado</v>
      </c>
      <c r="DK34" s="187" t="e">
        <f>SUM(LEN(#REF!)-LEN(SUBSTITUTE(#REF!,"- Preventivo","")))/LEN("- Preventivo")</f>
        <v>#REF!</v>
      </c>
      <c r="DL34" s="187" t="e">
        <f t="shared" si="5"/>
        <v>#REF!</v>
      </c>
      <c r="DM34" s="187" t="e">
        <f>SUM(LEN(#REF!)-LEN(SUBSTITUTE(#REF!,"- Detectivo","")))/LEN("- Detectivo")</f>
        <v>#REF!</v>
      </c>
      <c r="DN34" s="187" t="e">
        <f t="shared" si="6"/>
        <v>#REF!</v>
      </c>
      <c r="DO34" s="187" t="e">
        <f>SUM(LEN(#REF!)-LEN(SUBSTITUTE(#REF!,"- Correctivo","")))/LEN("- Correctivo")</f>
        <v>#REF!</v>
      </c>
      <c r="DP34" s="187" t="e">
        <f t="shared" si="7"/>
        <v>#REF!</v>
      </c>
      <c r="DQ34" s="187" t="e">
        <f t="shared" si="19"/>
        <v>#REF!</v>
      </c>
      <c r="DR34" s="187" t="e">
        <f t="shared" si="8"/>
        <v>#REF!</v>
      </c>
      <c r="DS34" s="187" t="e">
        <f>SUM(LEN(#REF!)-LEN(SUBSTITUTE(#REF!,"- Documentado","")))/LEN("- Documentado")</f>
        <v>#REF!</v>
      </c>
      <c r="DT34" s="187" t="e">
        <f>SUM(LEN(#REF!)-LEN(SUBSTITUTE(#REF!,"- Documentado","")))/LEN("- Documentado")</f>
        <v>#REF!</v>
      </c>
      <c r="DU34" s="187" t="e">
        <f t="shared" si="9"/>
        <v>#REF!</v>
      </c>
      <c r="DV34" s="187" t="e">
        <f>SUM(LEN(#REF!)-LEN(SUBSTITUTE(#REF!,"- Continua","")))/LEN("- Continua")</f>
        <v>#REF!</v>
      </c>
      <c r="DW34" s="187" t="e">
        <f>SUM(LEN(#REF!)-LEN(SUBSTITUTE(#REF!,"- Continua","")))/LEN("- Continua")</f>
        <v>#REF!</v>
      </c>
      <c r="DX34" s="187" t="e">
        <f t="shared" si="10"/>
        <v>#REF!</v>
      </c>
      <c r="DY34" s="187" t="e">
        <f>SUM(LEN(#REF!)-LEN(SUBSTITUTE(#REF!,"- Con registro","")))/LEN("- Con registro")</f>
        <v>#REF!</v>
      </c>
      <c r="DZ34" s="187" t="e">
        <f>SUM(LEN(#REF!)-LEN(SUBSTITUTE(#REF!,"- Con registro","")))/LEN("- Con registro")</f>
        <v>#REF!</v>
      </c>
      <c r="EA34" s="187" t="e">
        <f t="shared" si="11"/>
        <v>#REF!</v>
      </c>
      <c r="EB34" s="192" t="e">
        <f t="shared" si="20"/>
        <v>#REF!</v>
      </c>
      <c r="EC34" s="192" t="e">
        <f t="shared" si="21"/>
        <v>#REF!</v>
      </c>
      <c r="ED34" s="240" t="e">
        <f t="shared" si="22"/>
        <v>#REF!</v>
      </c>
      <c r="EE34" s="241" t="e">
        <f t="shared" si="23"/>
        <v>#REF!</v>
      </c>
      <c r="EF34" s="241"/>
      <c r="EG34" s="241"/>
      <c r="EH34" s="241"/>
      <c r="EI34" s="241"/>
      <c r="EJ34" s="241"/>
      <c r="EK34" s="241"/>
      <c r="EL34" s="241"/>
      <c r="EM34" s="241"/>
      <c r="EN34" s="241"/>
      <c r="EP34" s="225" t="str">
        <f t="shared" si="24"/>
        <v/>
      </c>
      <c r="EQ34" s="226" t="str">
        <f t="shared" si="25"/>
        <v/>
      </c>
      <c r="ER34" s="187" t="str">
        <f t="shared" si="26"/>
        <v/>
      </c>
      <c r="ES34" s="239" t="str">
        <f t="shared" si="16"/>
        <v/>
      </c>
      <c r="ET34" s="239" t="str">
        <f t="shared" si="17"/>
        <v/>
      </c>
      <c r="EU34" s="187" t="str">
        <f t="shared" si="18"/>
        <v/>
      </c>
    </row>
    <row r="35" spans="1:151" ht="399.95" customHeight="1" x14ac:dyDescent="0.2">
      <c r="A35" s="230" t="s">
        <v>1284</v>
      </c>
      <c r="B35" s="208" t="s">
        <v>1285</v>
      </c>
      <c r="C35" s="208" t="s">
        <v>1286</v>
      </c>
      <c r="D35" s="230" t="s">
        <v>125</v>
      </c>
      <c r="E35" s="231" t="s">
        <v>1287</v>
      </c>
      <c r="F35" s="208" t="s">
        <v>1983</v>
      </c>
      <c r="G35" s="231">
        <v>134</v>
      </c>
      <c r="H35" s="231" t="s">
        <v>1860</v>
      </c>
      <c r="I35" s="195" t="s">
        <v>460</v>
      </c>
      <c r="J35" s="230" t="s">
        <v>63</v>
      </c>
      <c r="K35" s="231" t="s">
        <v>357</v>
      </c>
      <c r="L35" s="208" t="s">
        <v>256</v>
      </c>
      <c r="M35" s="214" t="s">
        <v>461</v>
      </c>
      <c r="N35" s="208" t="s">
        <v>441</v>
      </c>
      <c r="O35" s="208" t="s">
        <v>427</v>
      </c>
      <c r="P35" s="208" t="s">
        <v>368</v>
      </c>
      <c r="Q35" s="208" t="s">
        <v>332</v>
      </c>
      <c r="R35" s="208" t="s">
        <v>369</v>
      </c>
      <c r="S35" s="208" t="s">
        <v>1686</v>
      </c>
      <c r="T35" s="208" t="s">
        <v>428</v>
      </c>
      <c r="U35" s="232" t="s">
        <v>316</v>
      </c>
      <c r="V35" s="233">
        <v>0.2</v>
      </c>
      <c r="W35" s="232" t="s">
        <v>51</v>
      </c>
      <c r="X35" s="233">
        <v>1</v>
      </c>
      <c r="Y35" s="67" t="s">
        <v>273</v>
      </c>
      <c r="Z35" s="208" t="s">
        <v>462</v>
      </c>
      <c r="AA35" s="232" t="s">
        <v>316</v>
      </c>
      <c r="AB35" s="237">
        <v>5.04E-2</v>
      </c>
      <c r="AC35" s="232" t="s">
        <v>51</v>
      </c>
      <c r="AD35" s="237">
        <v>1</v>
      </c>
      <c r="AE35" s="67" t="s">
        <v>273</v>
      </c>
      <c r="AF35" s="208" t="s">
        <v>463</v>
      </c>
      <c r="AG35" s="230" t="s">
        <v>363</v>
      </c>
      <c r="AH35" s="234" t="s">
        <v>2122</v>
      </c>
      <c r="AI35" s="234" t="s">
        <v>2053</v>
      </c>
      <c r="AJ35" s="234" t="s">
        <v>2123</v>
      </c>
      <c r="AK35" s="234" t="s">
        <v>2124</v>
      </c>
      <c r="AL35" s="234" t="s">
        <v>2040</v>
      </c>
      <c r="AM35" s="234" t="s">
        <v>2041</v>
      </c>
      <c r="AN35" s="208" t="s">
        <v>1298</v>
      </c>
      <c r="AO35" s="208" t="s">
        <v>431</v>
      </c>
      <c r="AP35" s="208" t="s">
        <v>1299</v>
      </c>
      <c r="AQ35" s="209">
        <v>43496</v>
      </c>
      <c r="AR35" s="210" t="s">
        <v>338</v>
      </c>
      <c r="AS35" s="211" t="s">
        <v>373</v>
      </c>
      <c r="AT35" s="212">
        <v>43593</v>
      </c>
      <c r="AU35" s="213" t="s">
        <v>338</v>
      </c>
      <c r="AV35" s="214" t="s">
        <v>464</v>
      </c>
      <c r="AW35" s="212">
        <v>43755</v>
      </c>
      <c r="AX35" s="210" t="s">
        <v>465</v>
      </c>
      <c r="AY35" s="211" t="s">
        <v>466</v>
      </c>
      <c r="AZ35" s="212">
        <v>43917</v>
      </c>
      <c r="BA35" s="213" t="s">
        <v>389</v>
      </c>
      <c r="BB35" s="214" t="s">
        <v>467</v>
      </c>
      <c r="BC35" s="212">
        <v>44022</v>
      </c>
      <c r="BD35" s="210" t="s">
        <v>344</v>
      </c>
      <c r="BE35" s="211" t="s">
        <v>455</v>
      </c>
      <c r="BF35" s="212">
        <v>44084</v>
      </c>
      <c r="BG35" s="213" t="s">
        <v>346</v>
      </c>
      <c r="BH35" s="214" t="s">
        <v>468</v>
      </c>
      <c r="BI35" s="212">
        <v>44169</v>
      </c>
      <c r="BJ35" s="210" t="s">
        <v>469</v>
      </c>
      <c r="BK35" s="211" t="s">
        <v>470</v>
      </c>
      <c r="BL35" s="212">
        <v>44249</v>
      </c>
      <c r="BM35" s="213" t="s">
        <v>389</v>
      </c>
      <c r="BN35" s="214" t="s">
        <v>471</v>
      </c>
      <c r="BO35" s="212">
        <v>44545</v>
      </c>
      <c r="BP35" s="210" t="s">
        <v>338</v>
      </c>
      <c r="BQ35" s="211" t="s">
        <v>472</v>
      </c>
      <c r="BR35" s="212">
        <v>44797</v>
      </c>
      <c r="BS35" s="213" t="s">
        <v>465</v>
      </c>
      <c r="BT35" s="214" t="s">
        <v>1155</v>
      </c>
      <c r="BU35" s="212">
        <v>44897</v>
      </c>
      <c r="BV35" s="210" t="s">
        <v>397</v>
      </c>
      <c r="BW35" s="211" t="s">
        <v>1297</v>
      </c>
      <c r="BX35" s="212">
        <v>45061</v>
      </c>
      <c r="BY35" s="213" t="s">
        <v>1985</v>
      </c>
      <c r="BZ35" s="215" t="s">
        <v>1986</v>
      </c>
      <c r="CA35" s="165">
        <f t="shared" si="0"/>
        <v>0</v>
      </c>
      <c r="CB35" s="51" t="s">
        <v>2192</v>
      </c>
      <c r="CC35" s="51" t="s">
        <v>1813</v>
      </c>
      <c r="CD35" s="51" t="s">
        <v>1703</v>
      </c>
      <c r="CE35" s="51" t="s">
        <v>1723</v>
      </c>
      <c r="CF35" s="51" t="s">
        <v>1694</v>
      </c>
      <c r="CG35" s="51" t="s">
        <v>1694</v>
      </c>
      <c r="CH35" s="51" t="s">
        <v>1718</v>
      </c>
      <c r="CI35" s="51" t="s">
        <v>1694</v>
      </c>
      <c r="CJ35" s="51" t="s">
        <v>1723</v>
      </c>
      <c r="CK35" s="51"/>
      <c r="CL35" s="51" t="s">
        <v>1723</v>
      </c>
      <c r="CM35" s="51" t="s">
        <v>1738</v>
      </c>
      <c r="CN35" s="51" t="s">
        <v>1723</v>
      </c>
      <c r="CO35" s="51" t="s">
        <v>1723</v>
      </c>
      <c r="CP35" s="51" t="s">
        <v>1723</v>
      </c>
      <c r="CQ35" s="51" t="s">
        <v>1723</v>
      </c>
      <c r="CR35" s="51" t="s">
        <v>1754</v>
      </c>
      <c r="CS35" s="51" t="s">
        <v>1723</v>
      </c>
      <c r="CT35" s="51" t="s">
        <v>1723</v>
      </c>
      <c r="CU35" s="51" t="s">
        <v>1723</v>
      </c>
      <c r="CV35" s="51" t="s">
        <v>1723</v>
      </c>
      <c r="CW35" s="51" t="s">
        <v>1723</v>
      </c>
      <c r="CX35" s="51" t="s">
        <v>1723</v>
      </c>
      <c r="CZ35" s="193" t="str">
        <f t="shared" si="1"/>
        <v>Corrupción</v>
      </c>
      <c r="DA35" s="244" t="str">
        <f t="shared" si="2"/>
        <v>Posibilidad de afectación reputacional por pérdida de la confianza ciudadana en la gestión contractual de la Entidad, debido a decisiones ajustadas a intereses propios o de terceros durante la etapa precontractual con el fin de celebrar un contrato</v>
      </c>
      <c r="DB35" s="244"/>
      <c r="DC35" s="244"/>
      <c r="DD35" s="244"/>
      <c r="DE35" s="244"/>
      <c r="DF35" s="244"/>
      <c r="DG35" s="244"/>
      <c r="DH35" s="193" t="str">
        <f t="shared" si="3"/>
        <v>Extremo</v>
      </c>
      <c r="DI35" s="193" t="str">
        <f t="shared" si="4"/>
        <v>Extremo</v>
      </c>
      <c r="DK35" s="187" t="e">
        <f>SUM(LEN(#REF!)-LEN(SUBSTITUTE(#REF!,"- Preventivo","")))/LEN("- Preventivo")</f>
        <v>#REF!</v>
      </c>
      <c r="DL35" s="187" t="e">
        <f t="shared" si="5"/>
        <v>#REF!</v>
      </c>
      <c r="DM35" s="187" t="e">
        <f>SUM(LEN(#REF!)-LEN(SUBSTITUTE(#REF!,"- Detectivo","")))/LEN("- Detectivo")</f>
        <v>#REF!</v>
      </c>
      <c r="DN35" s="187" t="e">
        <f t="shared" si="6"/>
        <v>#REF!</v>
      </c>
      <c r="DO35" s="187" t="e">
        <f>SUM(LEN(#REF!)-LEN(SUBSTITUTE(#REF!,"- Correctivo","")))/LEN("- Correctivo")</f>
        <v>#REF!</v>
      </c>
      <c r="DP35" s="187" t="e">
        <f t="shared" si="7"/>
        <v>#REF!</v>
      </c>
      <c r="DQ35" s="187" t="e">
        <f t="shared" si="19"/>
        <v>#REF!</v>
      </c>
      <c r="DR35" s="187" t="e">
        <f t="shared" si="8"/>
        <v>#REF!</v>
      </c>
      <c r="DS35" s="187" t="e">
        <f>SUM(LEN(#REF!)-LEN(SUBSTITUTE(#REF!,"- Documentado","")))/LEN("- Documentado")</f>
        <v>#REF!</v>
      </c>
      <c r="DT35" s="187" t="e">
        <f>SUM(LEN(#REF!)-LEN(SUBSTITUTE(#REF!,"- Documentado","")))/LEN("- Documentado")</f>
        <v>#REF!</v>
      </c>
      <c r="DU35" s="187" t="e">
        <f t="shared" si="9"/>
        <v>#REF!</v>
      </c>
      <c r="DV35" s="187" t="e">
        <f>SUM(LEN(#REF!)-LEN(SUBSTITUTE(#REF!,"- Continua","")))/LEN("- Continua")</f>
        <v>#REF!</v>
      </c>
      <c r="DW35" s="187" t="e">
        <f>SUM(LEN(#REF!)-LEN(SUBSTITUTE(#REF!,"- Continua","")))/LEN("- Continua")</f>
        <v>#REF!</v>
      </c>
      <c r="DX35" s="187" t="e">
        <f t="shared" si="10"/>
        <v>#REF!</v>
      </c>
      <c r="DY35" s="187" t="e">
        <f>SUM(LEN(#REF!)-LEN(SUBSTITUTE(#REF!,"- Con registro","")))/LEN("- Con registro")</f>
        <v>#REF!</v>
      </c>
      <c r="DZ35" s="187" t="e">
        <f>SUM(LEN(#REF!)-LEN(SUBSTITUTE(#REF!,"- Con registro","")))/LEN("- Con registro")</f>
        <v>#REF!</v>
      </c>
      <c r="EA35" s="187" t="e">
        <f t="shared" si="11"/>
        <v>#REF!</v>
      </c>
      <c r="EB35" s="192" t="e">
        <f t="shared" si="20"/>
        <v>#REF!</v>
      </c>
      <c r="EC35" s="192" t="e">
        <f t="shared" si="21"/>
        <v>#REF!</v>
      </c>
      <c r="ED35" s="240" t="e">
        <f t="shared" si="22"/>
        <v>#REF!</v>
      </c>
      <c r="EE35" s="241" t="e">
        <f t="shared" si="23"/>
        <v>#REF!</v>
      </c>
      <c r="EF35" s="241"/>
      <c r="EG35" s="241"/>
      <c r="EH35" s="241"/>
      <c r="EI35" s="241"/>
      <c r="EJ35" s="241"/>
      <c r="EK35" s="241"/>
      <c r="EL35" s="241"/>
      <c r="EM35" s="241"/>
      <c r="EN35" s="241"/>
      <c r="EP35" s="225">
        <f t="shared" si="24"/>
        <v>45061</v>
      </c>
      <c r="EQ35" s="226">
        <f t="shared" si="25"/>
        <v>45169</v>
      </c>
      <c r="ER35" s="187" t="str">
        <f t="shared" si="26"/>
        <v>Riesgos</v>
      </c>
      <c r="ES35" s="239" t="str">
        <f t="shared" si="16"/>
        <v>ID_134: Posibilidad de afectación reputacional por pérdida de la confianza ciudadana en la gestión contractual de la Entidad, debido a decisiones ajustadas a intereses propios o de terceros durante la etapa precontractual con el fin de celebrar un contrato</v>
      </c>
      <c r="ET35" s="239" t="str">
        <f t="shared" si="17"/>
        <v>Ajuste en Identificación del riesgo en el Mapa de riesgos de Gestión de Contratación</v>
      </c>
      <c r="EU35" s="187" t="str">
        <f t="shared" si="18"/>
        <v>Solicitud de cambio realizada y aprobada por la Dirección de Contratación a través del Aplicativo DARUMA</v>
      </c>
    </row>
    <row r="36" spans="1:151" ht="399.95" customHeight="1" x14ac:dyDescent="0.2">
      <c r="A36" s="230" t="s">
        <v>1284</v>
      </c>
      <c r="B36" s="208" t="s">
        <v>1285</v>
      </c>
      <c r="C36" s="208" t="s">
        <v>1286</v>
      </c>
      <c r="D36" s="230" t="s">
        <v>125</v>
      </c>
      <c r="E36" s="231" t="s">
        <v>1287</v>
      </c>
      <c r="F36" s="208" t="s">
        <v>1294</v>
      </c>
      <c r="G36" s="231">
        <v>135</v>
      </c>
      <c r="H36" s="231" t="s">
        <v>1861</v>
      </c>
      <c r="I36" s="195" t="s">
        <v>473</v>
      </c>
      <c r="J36" s="230" t="s">
        <v>63</v>
      </c>
      <c r="K36" s="231" t="s">
        <v>357</v>
      </c>
      <c r="L36" s="208" t="s">
        <v>256</v>
      </c>
      <c r="M36" s="214" t="s">
        <v>474</v>
      </c>
      <c r="N36" s="208" t="s">
        <v>441</v>
      </c>
      <c r="O36" s="208" t="s">
        <v>475</v>
      </c>
      <c r="P36" s="208" t="s">
        <v>368</v>
      </c>
      <c r="Q36" s="208" t="s">
        <v>332</v>
      </c>
      <c r="R36" s="208" t="s">
        <v>369</v>
      </c>
      <c r="S36" s="208" t="s">
        <v>1685</v>
      </c>
      <c r="T36" s="208" t="s">
        <v>360</v>
      </c>
      <c r="U36" s="232" t="s">
        <v>316</v>
      </c>
      <c r="V36" s="233">
        <v>0.2</v>
      </c>
      <c r="W36" s="232" t="s">
        <v>51</v>
      </c>
      <c r="X36" s="233">
        <v>1</v>
      </c>
      <c r="Y36" s="67" t="s">
        <v>273</v>
      </c>
      <c r="Z36" s="208" t="s">
        <v>476</v>
      </c>
      <c r="AA36" s="232" t="s">
        <v>316</v>
      </c>
      <c r="AB36" s="237">
        <v>8.3999999999999991E-2</v>
      </c>
      <c r="AC36" s="232" t="s">
        <v>51</v>
      </c>
      <c r="AD36" s="237">
        <v>1</v>
      </c>
      <c r="AE36" s="67" t="s">
        <v>273</v>
      </c>
      <c r="AF36" s="208" t="s">
        <v>477</v>
      </c>
      <c r="AG36" s="230" t="s">
        <v>363</v>
      </c>
      <c r="AH36" s="234" t="s">
        <v>2125</v>
      </c>
      <c r="AI36" s="234" t="s">
        <v>2140</v>
      </c>
      <c r="AJ36" s="234" t="s">
        <v>2126</v>
      </c>
      <c r="AK36" s="234" t="s">
        <v>2141</v>
      </c>
      <c r="AL36" s="234" t="s">
        <v>2075</v>
      </c>
      <c r="AM36" s="234" t="s">
        <v>2127</v>
      </c>
      <c r="AN36" s="208" t="s">
        <v>1300</v>
      </c>
      <c r="AO36" s="208" t="s">
        <v>431</v>
      </c>
      <c r="AP36" s="208" t="s">
        <v>1301</v>
      </c>
      <c r="AQ36" s="209">
        <v>43496</v>
      </c>
      <c r="AR36" s="210" t="s">
        <v>338</v>
      </c>
      <c r="AS36" s="211" t="s">
        <v>373</v>
      </c>
      <c r="AT36" s="212">
        <v>43594</v>
      </c>
      <c r="AU36" s="213" t="s">
        <v>338</v>
      </c>
      <c r="AV36" s="214" t="s">
        <v>464</v>
      </c>
      <c r="AW36" s="212">
        <v>43917</v>
      </c>
      <c r="AX36" s="210" t="s">
        <v>389</v>
      </c>
      <c r="AY36" s="211" t="s">
        <v>478</v>
      </c>
      <c r="AZ36" s="212">
        <v>44022</v>
      </c>
      <c r="BA36" s="213" t="s">
        <v>344</v>
      </c>
      <c r="BB36" s="214" t="s">
        <v>455</v>
      </c>
      <c r="BC36" s="212">
        <v>44169</v>
      </c>
      <c r="BD36" s="210" t="s">
        <v>465</v>
      </c>
      <c r="BE36" s="211" t="s">
        <v>479</v>
      </c>
      <c r="BF36" s="212">
        <v>44249</v>
      </c>
      <c r="BG36" s="213" t="s">
        <v>338</v>
      </c>
      <c r="BH36" s="214" t="s">
        <v>480</v>
      </c>
      <c r="BI36" s="212">
        <v>44249</v>
      </c>
      <c r="BJ36" s="210" t="s">
        <v>344</v>
      </c>
      <c r="BK36" s="211" t="s">
        <v>481</v>
      </c>
      <c r="BL36" s="212">
        <v>44545</v>
      </c>
      <c r="BM36" s="213" t="s">
        <v>338</v>
      </c>
      <c r="BN36" s="214" t="s">
        <v>472</v>
      </c>
      <c r="BO36" s="212">
        <v>44897</v>
      </c>
      <c r="BP36" s="210" t="s">
        <v>397</v>
      </c>
      <c r="BQ36" s="211" t="s">
        <v>1297</v>
      </c>
      <c r="BR36" s="212">
        <v>45037</v>
      </c>
      <c r="BS36" s="213" t="s">
        <v>1958</v>
      </c>
      <c r="BT36" s="214" t="s">
        <v>1962</v>
      </c>
      <c r="BU36" s="212" t="s">
        <v>352</v>
      </c>
      <c r="BV36" s="210" t="s">
        <v>353</v>
      </c>
      <c r="BW36" s="211" t="s">
        <v>352</v>
      </c>
      <c r="BX36" s="212" t="s">
        <v>352</v>
      </c>
      <c r="BY36" s="213" t="s">
        <v>353</v>
      </c>
      <c r="BZ36" s="215" t="s">
        <v>352</v>
      </c>
      <c r="CA36" s="165">
        <f t="shared" si="0"/>
        <v>4</v>
      </c>
      <c r="CB36" s="51" t="s">
        <v>2192</v>
      </c>
      <c r="CC36" s="51" t="s">
        <v>1813</v>
      </c>
      <c r="CD36" s="51" t="s">
        <v>1703</v>
      </c>
      <c r="CE36" s="51" t="s">
        <v>1723</v>
      </c>
      <c r="CF36" s="51" t="s">
        <v>1694</v>
      </c>
      <c r="CG36" s="51" t="s">
        <v>1694</v>
      </c>
      <c r="CH36" s="51" t="s">
        <v>1718</v>
      </c>
      <c r="CI36" s="51" t="s">
        <v>1694</v>
      </c>
      <c r="CJ36" s="51" t="s">
        <v>1723</v>
      </c>
      <c r="CK36" s="51"/>
      <c r="CL36" s="51" t="s">
        <v>1723</v>
      </c>
      <c r="CM36" s="51" t="s">
        <v>1738</v>
      </c>
      <c r="CN36" s="51" t="s">
        <v>1723</v>
      </c>
      <c r="CO36" s="51" t="s">
        <v>1723</v>
      </c>
      <c r="CP36" s="51" t="s">
        <v>1723</v>
      </c>
      <c r="CQ36" s="51" t="s">
        <v>1723</v>
      </c>
      <c r="CR36" s="51" t="s">
        <v>1752</v>
      </c>
      <c r="CS36" s="51" t="s">
        <v>1723</v>
      </c>
      <c r="CT36" s="51" t="s">
        <v>1723</v>
      </c>
      <c r="CU36" s="51" t="s">
        <v>1723</v>
      </c>
      <c r="CV36" s="51" t="s">
        <v>1723</v>
      </c>
      <c r="CW36" s="51" t="s">
        <v>1723</v>
      </c>
      <c r="CX36" s="51" t="s">
        <v>1723</v>
      </c>
      <c r="CZ36" s="193" t="str">
        <f t="shared" si="1"/>
        <v>Corrupción</v>
      </c>
      <c r="DA36" s="244" t="str">
        <f t="shared" si="2"/>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B36" s="244"/>
      <c r="DC36" s="244"/>
      <c r="DD36" s="244"/>
      <c r="DE36" s="244"/>
      <c r="DF36" s="244"/>
      <c r="DG36" s="244"/>
      <c r="DH36" s="193" t="str">
        <f t="shared" si="3"/>
        <v>Extremo</v>
      </c>
      <c r="DI36" s="193" t="str">
        <f t="shared" si="4"/>
        <v>Extremo</v>
      </c>
      <c r="DK36" s="187" t="e">
        <f>SUM(LEN(#REF!)-LEN(SUBSTITUTE(#REF!,"- Preventivo","")))/LEN("- Preventivo")</f>
        <v>#REF!</v>
      </c>
      <c r="DL36" s="187" t="e">
        <f t="shared" si="5"/>
        <v>#REF!</v>
      </c>
      <c r="DM36" s="187" t="e">
        <f>SUM(LEN(#REF!)-LEN(SUBSTITUTE(#REF!,"- Detectivo","")))/LEN("- Detectivo")</f>
        <v>#REF!</v>
      </c>
      <c r="DN36" s="187" t="e">
        <f t="shared" si="6"/>
        <v>#REF!</v>
      </c>
      <c r="DO36" s="187" t="e">
        <f>SUM(LEN(#REF!)-LEN(SUBSTITUTE(#REF!,"- Correctivo","")))/LEN("- Correctivo")</f>
        <v>#REF!</v>
      </c>
      <c r="DP36" s="187" t="e">
        <f t="shared" si="7"/>
        <v>#REF!</v>
      </c>
      <c r="DQ36" s="187" t="e">
        <f t="shared" si="19"/>
        <v>#REF!</v>
      </c>
      <c r="DR36" s="187" t="e">
        <f t="shared" si="8"/>
        <v>#REF!</v>
      </c>
      <c r="DS36" s="187" t="e">
        <f>SUM(LEN(#REF!)-LEN(SUBSTITUTE(#REF!,"- Documentado","")))/LEN("- Documentado")</f>
        <v>#REF!</v>
      </c>
      <c r="DT36" s="187" t="e">
        <f>SUM(LEN(#REF!)-LEN(SUBSTITUTE(#REF!,"- Documentado","")))/LEN("- Documentado")</f>
        <v>#REF!</v>
      </c>
      <c r="DU36" s="187" t="e">
        <f t="shared" si="9"/>
        <v>#REF!</v>
      </c>
      <c r="DV36" s="187" t="e">
        <f>SUM(LEN(#REF!)-LEN(SUBSTITUTE(#REF!,"- Continua","")))/LEN("- Continua")</f>
        <v>#REF!</v>
      </c>
      <c r="DW36" s="187" t="e">
        <f>SUM(LEN(#REF!)-LEN(SUBSTITUTE(#REF!,"- Continua","")))/LEN("- Continua")</f>
        <v>#REF!</v>
      </c>
      <c r="DX36" s="187" t="e">
        <f t="shared" si="10"/>
        <v>#REF!</v>
      </c>
      <c r="DY36" s="187" t="e">
        <f>SUM(LEN(#REF!)-LEN(SUBSTITUTE(#REF!,"- Con registro","")))/LEN("- Con registro")</f>
        <v>#REF!</v>
      </c>
      <c r="DZ36" s="187" t="e">
        <f>SUM(LEN(#REF!)-LEN(SUBSTITUTE(#REF!,"- Con registro","")))/LEN("- Con registro")</f>
        <v>#REF!</v>
      </c>
      <c r="EA36" s="187" t="e">
        <f t="shared" si="11"/>
        <v>#REF!</v>
      </c>
      <c r="EB36" s="192" t="e">
        <f t="shared" si="20"/>
        <v>#REF!</v>
      </c>
      <c r="EC36" s="192" t="e">
        <f t="shared" si="21"/>
        <v>#REF!</v>
      </c>
      <c r="ED36" s="240" t="e">
        <f t="shared" si="22"/>
        <v>#REF!</v>
      </c>
      <c r="EE36" s="241" t="e">
        <f t="shared" si="23"/>
        <v>#REF!</v>
      </c>
      <c r="EF36" s="241"/>
      <c r="EG36" s="241"/>
      <c r="EH36" s="241"/>
      <c r="EI36" s="241"/>
      <c r="EJ36" s="241"/>
      <c r="EK36" s="241"/>
      <c r="EL36" s="241"/>
      <c r="EM36" s="241"/>
      <c r="EN36" s="241"/>
      <c r="EP36" s="225">
        <f t="shared" si="24"/>
        <v>45037</v>
      </c>
      <c r="EQ36" s="226">
        <f t="shared" si="25"/>
        <v>45169</v>
      </c>
      <c r="ER36" s="187" t="str">
        <f t="shared" si="26"/>
        <v>Riesgos</v>
      </c>
      <c r="ES36" s="239" t="str">
        <f t="shared" si="16"/>
        <v>ID_135: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ET36" s="239" t="str">
        <f t="shared" si="17"/>
        <v>Ajuste en Establecimiento de controles en el Mapa de riesgos de Gestión de Contratación</v>
      </c>
      <c r="EU36" s="187" t="str">
        <f t="shared" si="18"/>
        <v>Solicitud de cambio realizada y aprobada por la Dirección de Contratación a través del Aplicativo DARUMA</v>
      </c>
    </row>
    <row r="37" spans="1:151" ht="399.95" customHeight="1" x14ac:dyDescent="0.2">
      <c r="A37" s="230" t="s">
        <v>1284</v>
      </c>
      <c r="B37" s="208" t="s">
        <v>1285</v>
      </c>
      <c r="C37" s="208" t="s">
        <v>1286</v>
      </c>
      <c r="D37" s="230" t="s">
        <v>125</v>
      </c>
      <c r="E37" s="231" t="s">
        <v>1287</v>
      </c>
      <c r="F37" s="208" t="s">
        <v>1302</v>
      </c>
      <c r="G37" s="231">
        <v>139</v>
      </c>
      <c r="H37" s="231" t="s">
        <v>1862</v>
      </c>
      <c r="I37" s="195" t="s">
        <v>482</v>
      </c>
      <c r="J37" s="230" t="s">
        <v>35</v>
      </c>
      <c r="K37" s="231" t="s">
        <v>365</v>
      </c>
      <c r="L37" s="208" t="s">
        <v>256</v>
      </c>
      <c r="M37" s="214" t="s">
        <v>483</v>
      </c>
      <c r="N37" s="208" t="s">
        <v>484</v>
      </c>
      <c r="O37" s="208" t="s">
        <v>485</v>
      </c>
      <c r="P37" s="208" t="s">
        <v>368</v>
      </c>
      <c r="Q37" s="208" t="s">
        <v>332</v>
      </c>
      <c r="R37" s="208" t="s">
        <v>369</v>
      </c>
      <c r="S37" s="208" t="s">
        <v>1685</v>
      </c>
      <c r="T37" s="208" t="s">
        <v>360</v>
      </c>
      <c r="U37" s="232" t="s">
        <v>317</v>
      </c>
      <c r="V37" s="233">
        <v>0.6</v>
      </c>
      <c r="W37" s="232" t="s">
        <v>77</v>
      </c>
      <c r="X37" s="233">
        <v>0.8</v>
      </c>
      <c r="Y37" s="67" t="s">
        <v>272</v>
      </c>
      <c r="Z37" s="208" t="s">
        <v>486</v>
      </c>
      <c r="AA37" s="232" t="s">
        <v>314</v>
      </c>
      <c r="AB37" s="237">
        <v>0.252</v>
      </c>
      <c r="AC37" s="232" t="s">
        <v>101</v>
      </c>
      <c r="AD37" s="237">
        <v>0.60000000000000009</v>
      </c>
      <c r="AE37" s="67" t="s">
        <v>84</v>
      </c>
      <c r="AF37" s="208" t="s">
        <v>487</v>
      </c>
      <c r="AG37" s="230" t="s">
        <v>363</v>
      </c>
      <c r="AH37" s="234" t="s">
        <v>2052</v>
      </c>
      <c r="AI37" s="234" t="s">
        <v>2053</v>
      </c>
      <c r="AJ37" s="234" t="s">
        <v>2054</v>
      </c>
      <c r="AK37" s="234" t="s">
        <v>2055</v>
      </c>
      <c r="AL37" s="234" t="s">
        <v>2040</v>
      </c>
      <c r="AM37" s="234" t="s">
        <v>2056</v>
      </c>
      <c r="AN37" s="208" t="s">
        <v>1303</v>
      </c>
      <c r="AO37" s="208" t="s">
        <v>431</v>
      </c>
      <c r="AP37" s="208" t="s">
        <v>1304</v>
      </c>
      <c r="AQ37" s="209">
        <v>43917</v>
      </c>
      <c r="AR37" s="210" t="s">
        <v>338</v>
      </c>
      <c r="AS37" s="211" t="s">
        <v>464</v>
      </c>
      <c r="AT37" s="212">
        <v>44022</v>
      </c>
      <c r="AU37" s="213" t="s">
        <v>344</v>
      </c>
      <c r="AV37" s="214" t="s">
        <v>455</v>
      </c>
      <c r="AW37" s="212">
        <v>44169</v>
      </c>
      <c r="AX37" s="210" t="s">
        <v>465</v>
      </c>
      <c r="AY37" s="211" t="s">
        <v>488</v>
      </c>
      <c r="AZ37" s="212">
        <v>44249</v>
      </c>
      <c r="BA37" s="213" t="s">
        <v>349</v>
      </c>
      <c r="BB37" s="214" t="s">
        <v>489</v>
      </c>
      <c r="BC37" s="212">
        <v>44545</v>
      </c>
      <c r="BD37" s="210" t="s">
        <v>338</v>
      </c>
      <c r="BE37" s="211" t="s">
        <v>490</v>
      </c>
      <c r="BF37" s="212">
        <v>44897</v>
      </c>
      <c r="BG37" s="213" t="s">
        <v>389</v>
      </c>
      <c r="BH37" s="214" t="s">
        <v>1305</v>
      </c>
      <c r="BI37" s="212">
        <v>45037</v>
      </c>
      <c r="BJ37" s="210" t="s">
        <v>1958</v>
      </c>
      <c r="BK37" s="211" t="s">
        <v>1963</v>
      </c>
      <c r="BL37" s="212" t="s">
        <v>352</v>
      </c>
      <c r="BM37" s="213" t="s">
        <v>353</v>
      </c>
      <c r="BN37" s="214" t="s">
        <v>352</v>
      </c>
      <c r="BO37" s="212" t="s">
        <v>352</v>
      </c>
      <c r="BP37" s="210" t="s">
        <v>353</v>
      </c>
      <c r="BQ37" s="211" t="s">
        <v>352</v>
      </c>
      <c r="BR37" s="212" t="s">
        <v>352</v>
      </c>
      <c r="BS37" s="213" t="s">
        <v>353</v>
      </c>
      <c r="BT37" s="214" t="s">
        <v>352</v>
      </c>
      <c r="BU37" s="212" t="s">
        <v>352</v>
      </c>
      <c r="BV37" s="210" t="s">
        <v>353</v>
      </c>
      <c r="BW37" s="211" t="s">
        <v>352</v>
      </c>
      <c r="BX37" s="212" t="s">
        <v>352</v>
      </c>
      <c r="BY37" s="213" t="s">
        <v>353</v>
      </c>
      <c r="BZ37" s="215" t="s">
        <v>352</v>
      </c>
      <c r="CA37" s="165">
        <f t="shared" si="0"/>
        <v>10</v>
      </c>
      <c r="CB37" s="51" t="s">
        <v>2192</v>
      </c>
      <c r="CC37" s="51" t="s">
        <v>1813</v>
      </c>
      <c r="CD37" s="51" t="s">
        <v>1703</v>
      </c>
      <c r="CE37" s="51" t="s">
        <v>1723</v>
      </c>
      <c r="CF37" s="51" t="s">
        <v>1694</v>
      </c>
      <c r="CG37" s="51" t="s">
        <v>1694</v>
      </c>
      <c r="CH37" s="51" t="s">
        <v>1718</v>
      </c>
      <c r="CI37" s="51" t="s">
        <v>1694</v>
      </c>
      <c r="CJ37" s="51" t="s">
        <v>1723</v>
      </c>
      <c r="CK37" s="51"/>
      <c r="CL37" s="51" t="s">
        <v>1723</v>
      </c>
      <c r="CM37" s="51" t="s">
        <v>1723</v>
      </c>
      <c r="CN37" s="51" t="s">
        <v>1723</v>
      </c>
      <c r="CO37" s="51" t="s">
        <v>1723</v>
      </c>
      <c r="CP37" s="51" t="s">
        <v>1723</v>
      </c>
      <c r="CQ37" s="51" t="s">
        <v>1723</v>
      </c>
      <c r="CR37" s="51" t="s">
        <v>1755</v>
      </c>
      <c r="CS37" s="51" t="s">
        <v>1723</v>
      </c>
      <c r="CT37" s="51" t="s">
        <v>1723</v>
      </c>
      <c r="CU37" s="51" t="s">
        <v>1723</v>
      </c>
      <c r="CV37" s="51" t="s">
        <v>1723</v>
      </c>
      <c r="CW37" s="51" t="s">
        <v>1723</v>
      </c>
      <c r="CX37" s="51" t="s">
        <v>1723</v>
      </c>
      <c r="CZ37" s="193" t="str">
        <f t="shared" si="1"/>
        <v>Gestión de procesos</v>
      </c>
      <c r="DA37" s="244" t="str">
        <f t="shared" si="2"/>
        <v>Posibilidad de afectación reputacional por sanción disciplinaria por parte de entes de Control, debido a  la supervisión inadecuada para adelantar el proceso de liquidación de los contratos o convenios que así lo requieran</v>
      </c>
      <c r="DB37" s="244"/>
      <c r="DC37" s="244"/>
      <c r="DD37" s="244"/>
      <c r="DE37" s="244"/>
      <c r="DF37" s="244"/>
      <c r="DG37" s="244"/>
      <c r="DH37" s="193" t="str">
        <f t="shared" si="3"/>
        <v>Alto</v>
      </c>
      <c r="DI37" s="193" t="str">
        <f t="shared" si="4"/>
        <v>Moderado</v>
      </c>
      <c r="DK37" s="187" t="e">
        <f>SUM(LEN(#REF!)-LEN(SUBSTITUTE(#REF!,"- Preventivo","")))/LEN("- Preventivo")</f>
        <v>#REF!</v>
      </c>
      <c r="DL37" s="187" t="e">
        <f t="shared" si="5"/>
        <v>#REF!</v>
      </c>
      <c r="DM37" s="187" t="e">
        <f>SUM(LEN(#REF!)-LEN(SUBSTITUTE(#REF!,"- Detectivo","")))/LEN("- Detectivo")</f>
        <v>#REF!</v>
      </c>
      <c r="DN37" s="187" t="e">
        <f t="shared" si="6"/>
        <v>#REF!</v>
      </c>
      <c r="DO37" s="187" t="e">
        <f>SUM(LEN(#REF!)-LEN(SUBSTITUTE(#REF!,"- Correctivo","")))/LEN("- Correctivo")</f>
        <v>#REF!</v>
      </c>
      <c r="DP37" s="187" t="e">
        <f t="shared" si="7"/>
        <v>#REF!</v>
      </c>
      <c r="DQ37" s="187" t="e">
        <f t="shared" si="19"/>
        <v>#REF!</v>
      </c>
      <c r="DR37" s="187" t="e">
        <f t="shared" si="8"/>
        <v>#REF!</v>
      </c>
      <c r="DS37" s="187" t="e">
        <f>SUM(LEN(#REF!)-LEN(SUBSTITUTE(#REF!,"- Documentado","")))/LEN("- Documentado")</f>
        <v>#REF!</v>
      </c>
      <c r="DT37" s="187" t="e">
        <f>SUM(LEN(#REF!)-LEN(SUBSTITUTE(#REF!,"- Documentado","")))/LEN("- Documentado")</f>
        <v>#REF!</v>
      </c>
      <c r="DU37" s="187" t="e">
        <f t="shared" si="9"/>
        <v>#REF!</v>
      </c>
      <c r="DV37" s="187" t="e">
        <f>SUM(LEN(#REF!)-LEN(SUBSTITUTE(#REF!,"- Continua","")))/LEN("- Continua")</f>
        <v>#REF!</v>
      </c>
      <c r="DW37" s="187" t="e">
        <f>SUM(LEN(#REF!)-LEN(SUBSTITUTE(#REF!,"- Continua","")))/LEN("- Continua")</f>
        <v>#REF!</v>
      </c>
      <c r="DX37" s="187" t="e">
        <f t="shared" si="10"/>
        <v>#REF!</v>
      </c>
      <c r="DY37" s="187" t="e">
        <f>SUM(LEN(#REF!)-LEN(SUBSTITUTE(#REF!,"- Con registro","")))/LEN("- Con registro")</f>
        <v>#REF!</v>
      </c>
      <c r="DZ37" s="187" t="e">
        <f>SUM(LEN(#REF!)-LEN(SUBSTITUTE(#REF!,"- Con registro","")))/LEN("- Con registro")</f>
        <v>#REF!</v>
      </c>
      <c r="EA37" s="187" t="e">
        <f t="shared" si="11"/>
        <v>#REF!</v>
      </c>
      <c r="EB37" s="192" t="e">
        <f t="shared" si="20"/>
        <v>#REF!</v>
      </c>
      <c r="EC37" s="192" t="e">
        <f t="shared" si="21"/>
        <v>#REF!</v>
      </c>
      <c r="ED37" s="240" t="e">
        <f t="shared" si="22"/>
        <v>#REF!</v>
      </c>
      <c r="EE37" s="241" t="e">
        <f t="shared" si="23"/>
        <v>#REF!</v>
      </c>
      <c r="EF37" s="241"/>
      <c r="EG37" s="241"/>
      <c r="EH37" s="241"/>
      <c r="EI37" s="241"/>
      <c r="EJ37" s="241"/>
      <c r="EK37" s="241"/>
      <c r="EL37" s="241"/>
      <c r="EM37" s="241"/>
      <c r="EN37" s="241"/>
      <c r="EP37" s="225">
        <f t="shared" si="24"/>
        <v>45037</v>
      </c>
      <c r="EQ37" s="226">
        <f t="shared" si="25"/>
        <v>45169</v>
      </c>
      <c r="ER37" s="187" t="str">
        <f t="shared" si="26"/>
        <v>Riesgos</v>
      </c>
      <c r="ES37" s="239" t="str">
        <f t="shared" si="16"/>
        <v>ID_139: Posibilidad de afectación reputacional por sanción disciplinaria por parte de entes de Control, debido a  la supervisión inadecuada para adelantar el proceso de liquidación de los contratos o convenios que así lo requieran</v>
      </c>
      <c r="ET37" s="239" t="str">
        <f t="shared" si="17"/>
        <v>Ajuste en Establecimiento de controles en el Mapa de riesgos de Gestión de Contratación</v>
      </c>
      <c r="EU37" s="187" t="str">
        <f t="shared" si="18"/>
        <v>Solicitud de cambio realizada y aprobada por la Dirección de Contratación a través del Aplicativo DARUMA</v>
      </c>
    </row>
    <row r="38" spans="1:151" ht="399.95" customHeight="1" x14ac:dyDescent="0.2">
      <c r="A38" s="230" t="s">
        <v>1284</v>
      </c>
      <c r="B38" s="208" t="s">
        <v>1285</v>
      </c>
      <c r="C38" s="208" t="s">
        <v>1286</v>
      </c>
      <c r="D38" s="230" t="s">
        <v>125</v>
      </c>
      <c r="E38" s="231" t="s">
        <v>1287</v>
      </c>
      <c r="F38" s="208" t="s">
        <v>1306</v>
      </c>
      <c r="G38" s="231">
        <v>140</v>
      </c>
      <c r="H38" s="231" t="s">
        <v>1863</v>
      </c>
      <c r="I38" s="195" t="s">
        <v>491</v>
      </c>
      <c r="J38" s="230" t="s">
        <v>35</v>
      </c>
      <c r="K38" s="231" t="s">
        <v>365</v>
      </c>
      <c r="L38" s="208" t="s">
        <v>256</v>
      </c>
      <c r="M38" s="214" t="s">
        <v>492</v>
      </c>
      <c r="N38" s="208" t="s">
        <v>493</v>
      </c>
      <c r="O38" s="208" t="s">
        <v>494</v>
      </c>
      <c r="P38" s="208" t="s">
        <v>368</v>
      </c>
      <c r="Q38" s="208" t="s">
        <v>332</v>
      </c>
      <c r="R38" s="208" t="s">
        <v>369</v>
      </c>
      <c r="S38" s="208" t="s">
        <v>1685</v>
      </c>
      <c r="T38" s="208" t="s">
        <v>360</v>
      </c>
      <c r="U38" s="232" t="s">
        <v>318</v>
      </c>
      <c r="V38" s="233">
        <v>0.8</v>
      </c>
      <c r="W38" s="232" t="s">
        <v>77</v>
      </c>
      <c r="X38" s="233">
        <v>0.8</v>
      </c>
      <c r="Y38" s="67" t="s">
        <v>272</v>
      </c>
      <c r="Z38" s="208" t="s">
        <v>495</v>
      </c>
      <c r="AA38" s="232" t="s">
        <v>314</v>
      </c>
      <c r="AB38" s="237">
        <v>0.2016</v>
      </c>
      <c r="AC38" s="232" t="s">
        <v>101</v>
      </c>
      <c r="AD38" s="237">
        <v>0.60000000000000009</v>
      </c>
      <c r="AE38" s="67" t="s">
        <v>84</v>
      </c>
      <c r="AF38" s="208" t="s">
        <v>496</v>
      </c>
      <c r="AG38" s="230" t="s">
        <v>363</v>
      </c>
      <c r="AH38" s="234" t="s">
        <v>2057</v>
      </c>
      <c r="AI38" s="234" t="s">
        <v>2047</v>
      </c>
      <c r="AJ38" s="234" t="s">
        <v>2058</v>
      </c>
      <c r="AK38" s="234" t="s">
        <v>2059</v>
      </c>
      <c r="AL38" s="234" t="s">
        <v>2035</v>
      </c>
      <c r="AM38" s="234" t="s">
        <v>2060</v>
      </c>
      <c r="AN38" s="208" t="s">
        <v>1638</v>
      </c>
      <c r="AO38" s="208" t="s">
        <v>431</v>
      </c>
      <c r="AP38" s="208" t="s">
        <v>1639</v>
      </c>
      <c r="AQ38" s="209">
        <v>43917</v>
      </c>
      <c r="AR38" s="210" t="s">
        <v>338</v>
      </c>
      <c r="AS38" s="211" t="s">
        <v>497</v>
      </c>
      <c r="AT38" s="212">
        <v>44169</v>
      </c>
      <c r="AU38" s="213" t="s">
        <v>465</v>
      </c>
      <c r="AV38" s="214" t="s">
        <v>498</v>
      </c>
      <c r="AW38" s="212">
        <v>44249</v>
      </c>
      <c r="AX38" s="210" t="s">
        <v>389</v>
      </c>
      <c r="AY38" s="211" t="s">
        <v>499</v>
      </c>
      <c r="AZ38" s="212">
        <v>44375</v>
      </c>
      <c r="BA38" s="213" t="s">
        <v>500</v>
      </c>
      <c r="BB38" s="214" t="s">
        <v>501</v>
      </c>
      <c r="BC38" s="212">
        <v>44449</v>
      </c>
      <c r="BD38" s="210" t="s">
        <v>344</v>
      </c>
      <c r="BE38" s="211" t="s">
        <v>502</v>
      </c>
      <c r="BF38" s="212">
        <v>44545</v>
      </c>
      <c r="BG38" s="213" t="s">
        <v>338</v>
      </c>
      <c r="BH38" s="214" t="s">
        <v>490</v>
      </c>
      <c r="BI38" s="212">
        <v>44897</v>
      </c>
      <c r="BJ38" s="210" t="s">
        <v>397</v>
      </c>
      <c r="BK38" s="211" t="s">
        <v>1307</v>
      </c>
      <c r="BL38" s="212">
        <v>45061</v>
      </c>
      <c r="BM38" s="213" t="s">
        <v>1958</v>
      </c>
      <c r="BN38" s="214" t="s">
        <v>1984</v>
      </c>
      <c r="BO38" s="212" t="s">
        <v>352</v>
      </c>
      <c r="BP38" s="210" t="s">
        <v>353</v>
      </c>
      <c r="BQ38" s="211" t="s">
        <v>352</v>
      </c>
      <c r="BR38" s="212" t="s">
        <v>352</v>
      </c>
      <c r="BS38" s="213" t="s">
        <v>353</v>
      </c>
      <c r="BT38" s="214" t="s">
        <v>352</v>
      </c>
      <c r="BU38" s="212" t="s">
        <v>352</v>
      </c>
      <c r="BV38" s="210" t="s">
        <v>353</v>
      </c>
      <c r="BW38" s="211" t="s">
        <v>352</v>
      </c>
      <c r="BX38" s="212" t="s">
        <v>352</v>
      </c>
      <c r="BY38" s="213" t="s">
        <v>353</v>
      </c>
      <c r="BZ38" s="215" t="s">
        <v>352</v>
      </c>
      <c r="CA38" s="165">
        <f t="shared" si="0"/>
        <v>8</v>
      </c>
      <c r="CB38" s="51" t="s">
        <v>2192</v>
      </c>
      <c r="CC38" s="51" t="s">
        <v>1813</v>
      </c>
      <c r="CD38" s="51" t="s">
        <v>1703</v>
      </c>
      <c r="CE38" s="51" t="s">
        <v>1723</v>
      </c>
      <c r="CF38" s="51" t="s">
        <v>1694</v>
      </c>
      <c r="CG38" s="51" t="s">
        <v>1694</v>
      </c>
      <c r="CH38" s="51" t="s">
        <v>1718</v>
      </c>
      <c r="CI38" s="51" t="s">
        <v>1694</v>
      </c>
      <c r="CJ38" s="51" t="s">
        <v>1723</v>
      </c>
      <c r="CK38" s="51"/>
      <c r="CL38" s="51" t="s">
        <v>1723</v>
      </c>
      <c r="CM38" s="51" t="s">
        <v>1723</v>
      </c>
      <c r="CN38" s="51" t="s">
        <v>1723</v>
      </c>
      <c r="CO38" s="51" t="s">
        <v>1723</v>
      </c>
      <c r="CP38" s="51" t="s">
        <v>1723</v>
      </c>
      <c r="CQ38" s="51" t="s">
        <v>1723</v>
      </c>
      <c r="CR38" s="51" t="s">
        <v>1756</v>
      </c>
      <c r="CS38" s="51" t="s">
        <v>1723</v>
      </c>
      <c r="CT38" s="51" t="s">
        <v>1723</v>
      </c>
      <c r="CU38" s="51" t="s">
        <v>1723</v>
      </c>
      <c r="CV38" s="51" t="s">
        <v>1723</v>
      </c>
      <c r="CW38" s="51" t="s">
        <v>1723</v>
      </c>
      <c r="CX38" s="51" t="s">
        <v>1723</v>
      </c>
      <c r="CZ38" s="193" t="str">
        <f t="shared" si="1"/>
        <v>Gestión de procesos</v>
      </c>
      <c r="DA38" s="244" t="str">
        <f t="shared" si="2"/>
        <v>Posibilidad de afectación económica (o presupuestal) por fallos judiciales y/o sanciones de entes de control, debido a incumplimiento legal en la aprobación del perfeccionamiento y ejecución contractual</v>
      </c>
      <c r="DB38" s="244"/>
      <c r="DC38" s="244"/>
      <c r="DD38" s="244"/>
      <c r="DE38" s="244"/>
      <c r="DF38" s="244"/>
      <c r="DG38" s="244"/>
      <c r="DH38" s="193" t="str">
        <f t="shared" si="3"/>
        <v>Alto</v>
      </c>
      <c r="DI38" s="193" t="str">
        <f t="shared" si="4"/>
        <v>Moderado</v>
      </c>
      <c r="DK38" s="187" t="e">
        <f>SUM(LEN(#REF!)-LEN(SUBSTITUTE(#REF!,"- Preventivo","")))/LEN("- Preventivo")</f>
        <v>#REF!</v>
      </c>
      <c r="DL38" s="187" t="e">
        <f t="shared" si="5"/>
        <v>#REF!</v>
      </c>
      <c r="DM38" s="187" t="e">
        <f>SUM(LEN(#REF!)-LEN(SUBSTITUTE(#REF!,"- Detectivo","")))/LEN("- Detectivo")</f>
        <v>#REF!</v>
      </c>
      <c r="DN38" s="187" t="e">
        <f t="shared" si="6"/>
        <v>#REF!</v>
      </c>
      <c r="DO38" s="187" t="e">
        <f>SUM(LEN(#REF!)-LEN(SUBSTITUTE(#REF!,"- Correctivo","")))/LEN("- Correctivo")</f>
        <v>#REF!</v>
      </c>
      <c r="DP38" s="187" t="e">
        <f t="shared" si="7"/>
        <v>#REF!</v>
      </c>
      <c r="DQ38" s="187" t="e">
        <f t="shared" si="19"/>
        <v>#REF!</v>
      </c>
      <c r="DR38" s="187" t="e">
        <f t="shared" si="8"/>
        <v>#REF!</v>
      </c>
      <c r="DS38" s="187" t="e">
        <f>SUM(LEN(#REF!)-LEN(SUBSTITUTE(#REF!,"- Documentado","")))/LEN("- Documentado")</f>
        <v>#REF!</v>
      </c>
      <c r="DT38" s="187" t="e">
        <f>SUM(LEN(#REF!)-LEN(SUBSTITUTE(#REF!,"- Documentado","")))/LEN("- Documentado")</f>
        <v>#REF!</v>
      </c>
      <c r="DU38" s="187" t="e">
        <f t="shared" si="9"/>
        <v>#REF!</v>
      </c>
      <c r="DV38" s="187" t="e">
        <f>SUM(LEN(#REF!)-LEN(SUBSTITUTE(#REF!,"- Continua","")))/LEN("- Continua")</f>
        <v>#REF!</v>
      </c>
      <c r="DW38" s="187" t="e">
        <f>SUM(LEN(#REF!)-LEN(SUBSTITUTE(#REF!,"- Continua","")))/LEN("- Continua")</f>
        <v>#REF!</v>
      </c>
      <c r="DX38" s="187" t="e">
        <f t="shared" si="10"/>
        <v>#REF!</v>
      </c>
      <c r="DY38" s="187" t="e">
        <f>SUM(LEN(#REF!)-LEN(SUBSTITUTE(#REF!,"- Con registro","")))/LEN("- Con registro")</f>
        <v>#REF!</v>
      </c>
      <c r="DZ38" s="187" t="e">
        <f>SUM(LEN(#REF!)-LEN(SUBSTITUTE(#REF!,"- Con registro","")))/LEN("- Con registro")</f>
        <v>#REF!</v>
      </c>
      <c r="EA38" s="187" t="e">
        <f t="shared" si="11"/>
        <v>#REF!</v>
      </c>
      <c r="EB38" s="192" t="e">
        <f t="shared" si="20"/>
        <v>#REF!</v>
      </c>
      <c r="EC38" s="192" t="e">
        <f t="shared" si="21"/>
        <v>#REF!</v>
      </c>
      <c r="ED38" s="240" t="e">
        <f t="shared" si="22"/>
        <v>#REF!</v>
      </c>
      <c r="EE38" s="241" t="e">
        <f t="shared" si="23"/>
        <v>#REF!</v>
      </c>
      <c r="EF38" s="241"/>
      <c r="EG38" s="241"/>
      <c r="EH38" s="241"/>
      <c r="EI38" s="241"/>
      <c r="EJ38" s="241"/>
      <c r="EK38" s="241"/>
      <c r="EL38" s="241"/>
      <c r="EM38" s="241"/>
      <c r="EN38" s="241"/>
      <c r="EP38" s="225">
        <f t="shared" si="24"/>
        <v>45061</v>
      </c>
      <c r="EQ38" s="226">
        <f t="shared" si="25"/>
        <v>45169</v>
      </c>
      <c r="ER38" s="187" t="str">
        <f t="shared" si="26"/>
        <v>Riesgos</v>
      </c>
      <c r="ES38" s="239" t="str">
        <f t="shared" si="16"/>
        <v>ID_140: Posibilidad de afectación económica (o presupuestal) por fallos judiciales y/o sanciones de entes de control, debido a incumplimiento legal en la aprobación del perfeccionamiento y ejecución contractual</v>
      </c>
      <c r="ET38" s="239" t="str">
        <f t="shared" si="17"/>
        <v>Ajuste en Establecimiento de controles en el Mapa de riesgos de Gestión de Contratación</v>
      </c>
      <c r="EU38" s="187" t="str">
        <f t="shared" si="18"/>
        <v>Solicitud de cambio realizada y aprobada por la Dirección de Contratación a través del Aplicativo DARUMA</v>
      </c>
    </row>
    <row r="39" spans="1:151" ht="399.95" customHeight="1" x14ac:dyDescent="0.2">
      <c r="A39" s="230" t="s">
        <v>190</v>
      </c>
      <c r="B39" s="208" t="s">
        <v>1308</v>
      </c>
      <c r="C39" s="208" t="s">
        <v>1309</v>
      </c>
      <c r="D39" s="230" t="s">
        <v>1644</v>
      </c>
      <c r="E39" s="231" t="s">
        <v>1287</v>
      </c>
      <c r="F39" s="208" t="s">
        <v>1310</v>
      </c>
      <c r="G39" s="231">
        <v>143</v>
      </c>
      <c r="H39" s="231" t="s">
        <v>1864</v>
      </c>
      <c r="I39" s="195" t="s">
        <v>631</v>
      </c>
      <c r="J39" s="230" t="s">
        <v>35</v>
      </c>
      <c r="K39" s="231" t="s">
        <v>365</v>
      </c>
      <c r="L39" s="208" t="s">
        <v>258</v>
      </c>
      <c r="M39" s="214" t="s">
        <v>632</v>
      </c>
      <c r="N39" s="208" t="s">
        <v>633</v>
      </c>
      <c r="O39" s="208" t="s">
        <v>634</v>
      </c>
      <c r="P39" s="208" t="s">
        <v>368</v>
      </c>
      <c r="Q39" s="208" t="s">
        <v>332</v>
      </c>
      <c r="R39" s="208" t="s">
        <v>635</v>
      </c>
      <c r="S39" s="208" t="s">
        <v>1685</v>
      </c>
      <c r="T39" s="208" t="s">
        <v>360</v>
      </c>
      <c r="U39" s="232" t="s">
        <v>314</v>
      </c>
      <c r="V39" s="233">
        <v>0.4</v>
      </c>
      <c r="W39" s="232" t="s">
        <v>121</v>
      </c>
      <c r="X39" s="233">
        <v>0.4</v>
      </c>
      <c r="Y39" s="67" t="s">
        <v>84</v>
      </c>
      <c r="Z39" s="208" t="s">
        <v>636</v>
      </c>
      <c r="AA39" s="232" t="s">
        <v>316</v>
      </c>
      <c r="AB39" s="237">
        <v>0.16799999999999998</v>
      </c>
      <c r="AC39" s="232" t="s">
        <v>315</v>
      </c>
      <c r="AD39" s="237">
        <v>0.16875000000000001</v>
      </c>
      <c r="AE39" s="67" t="s">
        <v>271</v>
      </c>
      <c r="AF39" s="208" t="s">
        <v>371</v>
      </c>
      <c r="AG39" s="230" t="s">
        <v>337</v>
      </c>
      <c r="AH39" s="208" t="s">
        <v>2021</v>
      </c>
      <c r="AI39" s="208" t="s">
        <v>2021</v>
      </c>
      <c r="AJ39" s="208" t="s">
        <v>2021</v>
      </c>
      <c r="AK39" s="208" t="s">
        <v>2021</v>
      </c>
      <c r="AL39" s="208" t="s">
        <v>2021</v>
      </c>
      <c r="AM39" s="208" t="s">
        <v>2021</v>
      </c>
      <c r="AN39" s="208" t="s">
        <v>637</v>
      </c>
      <c r="AO39" s="208" t="s">
        <v>1645</v>
      </c>
      <c r="AP39" s="208" t="s">
        <v>638</v>
      </c>
      <c r="AQ39" s="209">
        <v>43349</v>
      </c>
      <c r="AR39" s="210" t="s">
        <v>338</v>
      </c>
      <c r="AS39" s="211" t="s">
        <v>583</v>
      </c>
      <c r="AT39" s="212">
        <v>43592</v>
      </c>
      <c r="AU39" s="213" t="s">
        <v>346</v>
      </c>
      <c r="AV39" s="214" t="s">
        <v>639</v>
      </c>
      <c r="AW39" s="212">
        <v>43776</v>
      </c>
      <c r="AX39" s="210" t="s">
        <v>640</v>
      </c>
      <c r="AY39" s="211" t="s">
        <v>641</v>
      </c>
      <c r="AZ39" s="212">
        <v>43902</v>
      </c>
      <c r="BA39" s="213" t="s">
        <v>642</v>
      </c>
      <c r="BB39" s="214" t="s">
        <v>643</v>
      </c>
      <c r="BC39" s="212">
        <v>44112</v>
      </c>
      <c r="BD39" s="210" t="s">
        <v>584</v>
      </c>
      <c r="BE39" s="211" t="s">
        <v>644</v>
      </c>
      <c r="BF39" s="212">
        <v>44168</v>
      </c>
      <c r="BG39" s="213" t="s">
        <v>346</v>
      </c>
      <c r="BH39" s="214" t="s">
        <v>645</v>
      </c>
      <c r="BI39" s="212">
        <v>44251</v>
      </c>
      <c r="BJ39" s="210" t="s">
        <v>344</v>
      </c>
      <c r="BK39" s="211" t="s">
        <v>646</v>
      </c>
      <c r="BL39" s="212">
        <v>44533</v>
      </c>
      <c r="BM39" s="213" t="s">
        <v>338</v>
      </c>
      <c r="BN39" s="214" t="s">
        <v>647</v>
      </c>
      <c r="BO39" s="212">
        <v>44898</v>
      </c>
      <c r="BP39" s="210" t="s">
        <v>338</v>
      </c>
      <c r="BQ39" s="211" t="s">
        <v>1311</v>
      </c>
      <c r="BR39" s="212" t="s">
        <v>352</v>
      </c>
      <c r="BS39" s="213" t="s">
        <v>353</v>
      </c>
      <c r="BT39" s="214" t="s">
        <v>352</v>
      </c>
      <c r="BU39" s="212" t="s">
        <v>352</v>
      </c>
      <c r="BV39" s="210" t="s">
        <v>353</v>
      </c>
      <c r="BW39" s="211" t="s">
        <v>352</v>
      </c>
      <c r="BX39" s="212" t="s">
        <v>352</v>
      </c>
      <c r="BY39" s="213" t="s">
        <v>353</v>
      </c>
      <c r="BZ39" s="215" t="s">
        <v>352</v>
      </c>
      <c r="CA39" s="165">
        <f t="shared" si="0"/>
        <v>6</v>
      </c>
      <c r="CB39" s="51"/>
      <c r="CC39" s="51" t="s">
        <v>2193</v>
      </c>
      <c r="CD39" s="51" t="s">
        <v>1704</v>
      </c>
      <c r="CE39" s="51" t="s">
        <v>1697</v>
      </c>
      <c r="CF39" s="51" t="s">
        <v>1694</v>
      </c>
      <c r="CG39" s="51" t="s">
        <v>1694</v>
      </c>
      <c r="CH39" s="51" t="s">
        <v>1718</v>
      </c>
      <c r="CI39" s="51" t="s">
        <v>1694</v>
      </c>
      <c r="CJ39" s="51" t="s">
        <v>1723</v>
      </c>
      <c r="CK39" s="51"/>
      <c r="CL39" s="51" t="s">
        <v>1723</v>
      </c>
      <c r="CM39" s="51" t="s">
        <v>1723</v>
      </c>
      <c r="CN39" s="51" t="s">
        <v>1723</v>
      </c>
      <c r="CO39" s="51" t="s">
        <v>1723</v>
      </c>
      <c r="CP39" s="51" t="s">
        <v>1723</v>
      </c>
      <c r="CQ39" s="51" t="s">
        <v>1723</v>
      </c>
      <c r="CR39" s="51" t="s">
        <v>1757</v>
      </c>
      <c r="CS39" s="51" t="s">
        <v>1723</v>
      </c>
      <c r="CT39" s="51" t="s">
        <v>1723</v>
      </c>
      <c r="CU39" s="51" t="s">
        <v>1723</v>
      </c>
      <c r="CV39" s="51" t="s">
        <v>1723</v>
      </c>
      <c r="CW39" s="51" t="s">
        <v>1723</v>
      </c>
      <c r="CX39" s="51" t="s">
        <v>1723</v>
      </c>
      <c r="CZ39" s="193" t="str">
        <f t="shared" si="1"/>
        <v>Gestión de procesos</v>
      </c>
      <c r="DA39" s="244" t="str">
        <f t="shared" si="2"/>
        <v>Posibilidad de afectación reputacional por sanción de un ente de control o regulador , debido a errores (fallas o deficiencias) en la generación de la cuenta mensual de almacén con destino a la Subdirección Financiera</v>
      </c>
      <c r="DB39" s="244"/>
      <c r="DC39" s="244"/>
      <c r="DD39" s="244"/>
      <c r="DE39" s="244"/>
      <c r="DF39" s="244"/>
      <c r="DG39" s="244"/>
      <c r="DH39" s="193" t="str">
        <f t="shared" si="3"/>
        <v>Moderado</v>
      </c>
      <c r="DI39" s="193" t="str">
        <f t="shared" si="4"/>
        <v>Bajo</v>
      </c>
      <c r="DK39" s="187" t="e">
        <f>SUM(LEN(#REF!)-LEN(SUBSTITUTE(#REF!,"- Preventivo","")))/LEN("- Preventivo")</f>
        <v>#REF!</v>
      </c>
      <c r="DL39" s="187" t="e">
        <f t="shared" si="5"/>
        <v>#REF!</v>
      </c>
      <c r="DM39" s="187" t="e">
        <f>SUM(LEN(#REF!)-LEN(SUBSTITUTE(#REF!,"- Detectivo","")))/LEN("- Detectivo")</f>
        <v>#REF!</v>
      </c>
      <c r="DN39" s="187" t="e">
        <f t="shared" si="6"/>
        <v>#REF!</v>
      </c>
      <c r="DO39" s="187" t="e">
        <f>SUM(LEN(#REF!)-LEN(SUBSTITUTE(#REF!,"- Correctivo","")))/LEN("- Correctivo")</f>
        <v>#REF!</v>
      </c>
      <c r="DP39" s="187" t="e">
        <f t="shared" si="7"/>
        <v>#REF!</v>
      </c>
      <c r="DQ39" s="187" t="e">
        <f t="shared" si="19"/>
        <v>#REF!</v>
      </c>
      <c r="DR39" s="187" t="e">
        <f t="shared" si="8"/>
        <v>#REF!</v>
      </c>
      <c r="DS39" s="187" t="e">
        <f>SUM(LEN(#REF!)-LEN(SUBSTITUTE(#REF!,"- Documentado","")))/LEN("- Documentado")</f>
        <v>#REF!</v>
      </c>
      <c r="DT39" s="187" t="e">
        <f>SUM(LEN(#REF!)-LEN(SUBSTITUTE(#REF!,"- Documentado","")))/LEN("- Documentado")</f>
        <v>#REF!</v>
      </c>
      <c r="DU39" s="187" t="e">
        <f t="shared" si="9"/>
        <v>#REF!</v>
      </c>
      <c r="DV39" s="187" t="e">
        <f>SUM(LEN(#REF!)-LEN(SUBSTITUTE(#REF!,"- Continua","")))/LEN("- Continua")</f>
        <v>#REF!</v>
      </c>
      <c r="DW39" s="187" t="e">
        <f>SUM(LEN(#REF!)-LEN(SUBSTITUTE(#REF!,"- Continua","")))/LEN("- Continua")</f>
        <v>#REF!</v>
      </c>
      <c r="DX39" s="187" t="e">
        <f t="shared" si="10"/>
        <v>#REF!</v>
      </c>
      <c r="DY39" s="187" t="e">
        <f>SUM(LEN(#REF!)-LEN(SUBSTITUTE(#REF!,"- Con registro","")))/LEN("- Con registro")</f>
        <v>#REF!</v>
      </c>
      <c r="DZ39" s="187" t="e">
        <f>SUM(LEN(#REF!)-LEN(SUBSTITUTE(#REF!,"- Con registro","")))/LEN("- Con registro")</f>
        <v>#REF!</v>
      </c>
      <c r="EA39" s="187" t="e">
        <f t="shared" si="11"/>
        <v>#REF!</v>
      </c>
      <c r="EB39" s="192" t="e">
        <f t="shared" si="20"/>
        <v>#REF!</v>
      </c>
      <c r="EC39" s="192" t="e">
        <f t="shared" si="21"/>
        <v>#REF!</v>
      </c>
      <c r="ED39" s="240" t="e">
        <f t="shared" si="22"/>
        <v>#REF!</v>
      </c>
      <c r="EE39" s="241" t="e">
        <f t="shared" si="23"/>
        <v>#REF!</v>
      </c>
      <c r="EF39" s="241"/>
      <c r="EG39" s="241"/>
      <c r="EH39" s="241"/>
      <c r="EI39" s="241"/>
      <c r="EJ39" s="241"/>
      <c r="EK39" s="241"/>
      <c r="EL39" s="241"/>
      <c r="EM39" s="241"/>
      <c r="EN39" s="241"/>
      <c r="EP39" s="225" t="str">
        <f t="shared" si="24"/>
        <v/>
      </c>
      <c r="EQ39" s="226" t="str">
        <f t="shared" si="25"/>
        <v/>
      </c>
      <c r="ER39" s="187" t="str">
        <f t="shared" si="26"/>
        <v/>
      </c>
      <c r="ES39" s="239" t="str">
        <f t="shared" si="16"/>
        <v/>
      </c>
      <c r="ET39" s="239" t="str">
        <f t="shared" si="17"/>
        <v/>
      </c>
      <c r="EU39" s="187" t="str">
        <f t="shared" si="18"/>
        <v/>
      </c>
    </row>
    <row r="40" spans="1:151" ht="399.95" customHeight="1" x14ac:dyDescent="0.2">
      <c r="A40" s="230" t="s">
        <v>190</v>
      </c>
      <c r="B40" s="208" t="s">
        <v>1308</v>
      </c>
      <c r="C40" s="208" t="s">
        <v>1309</v>
      </c>
      <c r="D40" s="230" t="s">
        <v>1644</v>
      </c>
      <c r="E40" s="231" t="s">
        <v>1287</v>
      </c>
      <c r="F40" s="208" t="s">
        <v>1310</v>
      </c>
      <c r="G40" s="231">
        <v>141</v>
      </c>
      <c r="H40" s="231" t="s">
        <v>1865</v>
      </c>
      <c r="I40" s="195" t="s">
        <v>648</v>
      </c>
      <c r="J40" s="230" t="s">
        <v>63</v>
      </c>
      <c r="K40" s="231" t="s">
        <v>357</v>
      </c>
      <c r="L40" s="208" t="s">
        <v>258</v>
      </c>
      <c r="M40" s="214" t="s">
        <v>649</v>
      </c>
      <c r="N40" s="208" t="s">
        <v>650</v>
      </c>
      <c r="O40" s="208" t="s">
        <v>651</v>
      </c>
      <c r="P40" s="208" t="s">
        <v>368</v>
      </c>
      <c r="Q40" s="208" t="s">
        <v>332</v>
      </c>
      <c r="R40" s="208" t="s">
        <v>635</v>
      </c>
      <c r="S40" s="208" t="s">
        <v>1685</v>
      </c>
      <c r="T40" s="208" t="s">
        <v>360</v>
      </c>
      <c r="U40" s="232" t="s">
        <v>316</v>
      </c>
      <c r="V40" s="233">
        <v>0.2</v>
      </c>
      <c r="W40" s="232" t="s">
        <v>77</v>
      </c>
      <c r="X40" s="233">
        <v>0.8</v>
      </c>
      <c r="Y40" s="67" t="s">
        <v>272</v>
      </c>
      <c r="Z40" s="208" t="s">
        <v>652</v>
      </c>
      <c r="AA40" s="232" t="s">
        <v>316</v>
      </c>
      <c r="AB40" s="237">
        <v>1.48176E-2</v>
      </c>
      <c r="AC40" s="232" t="s">
        <v>77</v>
      </c>
      <c r="AD40" s="237">
        <v>0.8</v>
      </c>
      <c r="AE40" s="67" t="s">
        <v>272</v>
      </c>
      <c r="AF40" s="208" t="s">
        <v>524</v>
      </c>
      <c r="AG40" s="230" t="s">
        <v>363</v>
      </c>
      <c r="AH40" s="234" t="s">
        <v>2128</v>
      </c>
      <c r="AI40" s="234" t="s">
        <v>2130</v>
      </c>
      <c r="AJ40" s="234" t="s">
        <v>2129</v>
      </c>
      <c r="AK40" s="234" t="s">
        <v>2131</v>
      </c>
      <c r="AL40" s="234" t="s">
        <v>2040</v>
      </c>
      <c r="AM40" s="234" t="s">
        <v>2127</v>
      </c>
      <c r="AN40" s="208" t="s">
        <v>653</v>
      </c>
      <c r="AO40" s="208" t="s">
        <v>1645</v>
      </c>
      <c r="AP40" s="208" t="s">
        <v>654</v>
      </c>
      <c r="AQ40" s="209">
        <v>43349</v>
      </c>
      <c r="AR40" s="210" t="s">
        <v>338</v>
      </c>
      <c r="AS40" s="211" t="s">
        <v>583</v>
      </c>
      <c r="AT40" s="212">
        <v>43592</v>
      </c>
      <c r="AU40" s="213" t="s">
        <v>584</v>
      </c>
      <c r="AV40" s="214" t="s">
        <v>655</v>
      </c>
      <c r="AW40" s="212">
        <v>43776</v>
      </c>
      <c r="AX40" s="210" t="s">
        <v>656</v>
      </c>
      <c r="AY40" s="211" t="s">
        <v>657</v>
      </c>
      <c r="AZ40" s="212">
        <v>43902</v>
      </c>
      <c r="BA40" s="213" t="s">
        <v>344</v>
      </c>
      <c r="BB40" s="214" t="s">
        <v>658</v>
      </c>
      <c r="BC40" s="212">
        <v>43923</v>
      </c>
      <c r="BD40" s="210" t="s">
        <v>642</v>
      </c>
      <c r="BE40" s="211" t="s">
        <v>659</v>
      </c>
      <c r="BF40" s="212">
        <v>44112</v>
      </c>
      <c r="BG40" s="213" t="s">
        <v>338</v>
      </c>
      <c r="BH40" s="214" t="s">
        <v>660</v>
      </c>
      <c r="BI40" s="212">
        <v>44168</v>
      </c>
      <c r="BJ40" s="210" t="s">
        <v>346</v>
      </c>
      <c r="BK40" s="211" t="s">
        <v>645</v>
      </c>
      <c r="BL40" s="212">
        <v>44251</v>
      </c>
      <c r="BM40" s="213" t="s">
        <v>397</v>
      </c>
      <c r="BN40" s="214" t="s">
        <v>661</v>
      </c>
      <c r="BO40" s="212">
        <v>44452</v>
      </c>
      <c r="BP40" s="210" t="s">
        <v>465</v>
      </c>
      <c r="BQ40" s="211" t="s">
        <v>662</v>
      </c>
      <c r="BR40" s="212">
        <v>44533</v>
      </c>
      <c r="BS40" s="213" t="s">
        <v>338</v>
      </c>
      <c r="BT40" s="214" t="s">
        <v>663</v>
      </c>
      <c r="BU40" s="212">
        <v>44898</v>
      </c>
      <c r="BV40" s="210" t="s">
        <v>338</v>
      </c>
      <c r="BW40" s="211" t="s">
        <v>1312</v>
      </c>
      <c r="BX40" s="212" t="s">
        <v>352</v>
      </c>
      <c r="BY40" s="213" t="s">
        <v>353</v>
      </c>
      <c r="BZ40" s="215" t="s">
        <v>352</v>
      </c>
      <c r="CA40" s="165">
        <f t="shared" si="0"/>
        <v>2</v>
      </c>
      <c r="CB40" s="51"/>
      <c r="CC40" s="51" t="s">
        <v>2193</v>
      </c>
      <c r="CD40" s="51" t="s">
        <v>1704</v>
      </c>
      <c r="CE40" s="51" t="s">
        <v>1697</v>
      </c>
      <c r="CF40" s="51" t="s">
        <v>1694</v>
      </c>
      <c r="CG40" s="51" t="s">
        <v>1694</v>
      </c>
      <c r="CH40" s="51" t="s">
        <v>1718</v>
      </c>
      <c r="CI40" s="51" t="s">
        <v>1694</v>
      </c>
      <c r="CJ40" s="51" t="s">
        <v>1723</v>
      </c>
      <c r="CK40" s="51"/>
      <c r="CL40" s="51" t="s">
        <v>1723</v>
      </c>
      <c r="CM40" s="51" t="s">
        <v>1738</v>
      </c>
      <c r="CN40" s="51" t="s">
        <v>1723</v>
      </c>
      <c r="CO40" s="51" t="s">
        <v>1723</v>
      </c>
      <c r="CP40" s="51" t="s">
        <v>1723</v>
      </c>
      <c r="CQ40" s="51" t="s">
        <v>1723</v>
      </c>
      <c r="CR40" s="51" t="s">
        <v>1758</v>
      </c>
      <c r="CS40" s="51" t="s">
        <v>1723</v>
      </c>
      <c r="CT40" s="51" t="s">
        <v>1723</v>
      </c>
      <c r="CU40" s="51" t="s">
        <v>1723</v>
      </c>
      <c r="CV40" s="51" t="s">
        <v>1723</v>
      </c>
      <c r="CW40" s="51" t="s">
        <v>1723</v>
      </c>
      <c r="CX40" s="51" t="s">
        <v>1723</v>
      </c>
      <c r="CZ40" s="193" t="str">
        <f t="shared" si="1"/>
        <v>Corrupción</v>
      </c>
      <c r="DA40" s="244" t="str">
        <f t="shared" si="2"/>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DB40" s="244"/>
      <c r="DC40" s="244"/>
      <c r="DD40" s="244"/>
      <c r="DE40" s="244"/>
      <c r="DF40" s="244"/>
      <c r="DG40" s="244"/>
      <c r="DH40" s="193" t="str">
        <f t="shared" si="3"/>
        <v>Alto</v>
      </c>
      <c r="DI40" s="193" t="str">
        <f t="shared" si="4"/>
        <v>Alto</v>
      </c>
      <c r="DK40" s="187" t="e">
        <f>SUM(LEN(#REF!)-LEN(SUBSTITUTE(#REF!,"- Preventivo","")))/LEN("- Preventivo")</f>
        <v>#REF!</v>
      </c>
      <c r="DL40" s="187" t="e">
        <f t="shared" si="5"/>
        <v>#REF!</v>
      </c>
      <c r="DM40" s="187" t="e">
        <f>SUM(LEN(#REF!)-LEN(SUBSTITUTE(#REF!,"- Detectivo","")))/LEN("- Detectivo")</f>
        <v>#REF!</v>
      </c>
      <c r="DN40" s="187" t="e">
        <f t="shared" si="6"/>
        <v>#REF!</v>
      </c>
      <c r="DO40" s="187" t="e">
        <f>SUM(LEN(#REF!)-LEN(SUBSTITUTE(#REF!,"- Correctivo","")))/LEN("- Correctivo")</f>
        <v>#REF!</v>
      </c>
      <c r="DP40" s="187" t="e">
        <f t="shared" si="7"/>
        <v>#REF!</v>
      </c>
      <c r="DQ40" s="187" t="e">
        <f t="shared" si="19"/>
        <v>#REF!</v>
      </c>
      <c r="DR40" s="187" t="e">
        <f t="shared" si="8"/>
        <v>#REF!</v>
      </c>
      <c r="DS40" s="187" t="e">
        <f>SUM(LEN(#REF!)-LEN(SUBSTITUTE(#REF!,"- Documentado","")))/LEN("- Documentado")</f>
        <v>#REF!</v>
      </c>
      <c r="DT40" s="187" t="e">
        <f>SUM(LEN(#REF!)-LEN(SUBSTITUTE(#REF!,"- Documentado","")))/LEN("- Documentado")</f>
        <v>#REF!</v>
      </c>
      <c r="DU40" s="187" t="e">
        <f t="shared" si="9"/>
        <v>#REF!</v>
      </c>
      <c r="DV40" s="187" t="e">
        <f>SUM(LEN(#REF!)-LEN(SUBSTITUTE(#REF!,"- Continua","")))/LEN("- Continua")</f>
        <v>#REF!</v>
      </c>
      <c r="DW40" s="187" t="e">
        <f>SUM(LEN(#REF!)-LEN(SUBSTITUTE(#REF!,"- Continua","")))/LEN("- Continua")</f>
        <v>#REF!</v>
      </c>
      <c r="DX40" s="187" t="e">
        <f t="shared" si="10"/>
        <v>#REF!</v>
      </c>
      <c r="DY40" s="187" t="e">
        <f>SUM(LEN(#REF!)-LEN(SUBSTITUTE(#REF!,"- Con registro","")))/LEN("- Con registro")</f>
        <v>#REF!</v>
      </c>
      <c r="DZ40" s="187" t="e">
        <f>SUM(LEN(#REF!)-LEN(SUBSTITUTE(#REF!,"- Con registro","")))/LEN("- Con registro")</f>
        <v>#REF!</v>
      </c>
      <c r="EA40" s="187" t="e">
        <f t="shared" si="11"/>
        <v>#REF!</v>
      </c>
      <c r="EB40" s="192" t="e">
        <f t="shared" si="20"/>
        <v>#REF!</v>
      </c>
      <c r="EC40" s="192" t="e">
        <f t="shared" si="21"/>
        <v>#REF!</v>
      </c>
      <c r="ED40" s="240" t="e">
        <f t="shared" si="22"/>
        <v>#REF!</v>
      </c>
      <c r="EE40" s="241" t="e">
        <f t="shared" si="23"/>
        <v>#REF!</v>
      </c>
      <c r="EF40" s="241"/>
      <c r="EG40" s="241"/>
      <c r="EH40" s="241"/>
      <c r="EI40" s="241"/>
      <c r="EJ40" s="241"/>
      <c r="EK40" s="241"/>
      <c r="EL40" s="241"/>
      <c r="EM40" s="241"/>
      <c r="EN40" s="241"/>
      <c r="EP40" s="225" t="str">
        <f t="shared" si="24"/>
        <v/>
      </c>
      <c r="EQ40" s="226" t="str">
        <f t="shared" si="25"/>
        <v/>
      </c>
      <c r="ER40" s="187" t="str">
        <f t="shared" si="26"/>
        <v/>
      </c>
      <c r="ES40" s="239" t="str">
        <f t="shared" si="16"/>
        <v/>
      </c>
      <c r="ET40" s="239" t="str">
        <f t="shared" si="17"/>
        <v/>
      </c>
      <c r="EU40" s="187" t="str">
        <f t="shared" si="18"/>
        <v/>
      </c>
    </row>
    <row r="41" spans="1:151" ht="399.95" customHeight="1" x14ac:dyDescent="0.2">
      <c r="A41" s="230" t="s">
        <v>190</v>
      </c>
      <c r="B41" s="208" t="s">
        <v>1308</v>
      </c>
      <c r="C41" s="208" t="s">
        <v>1309</v>
      </c>
      <c r="D41" s="230" t="s">
        <v>1644</v>
      </c>
      <c r="E41" s="231" t="s">
        <v>1287</v>
      </c>
      <c r="F41" s="208" t="s">
        <v>1310</v>
      </c>
      <c r="G41" s="231">
        <v>142</v>
      </c>
      <c r="H41" s="231" t="s">
        <v>1866</v>
      </c>
      <c r="I41" s="195" t="s">
        <v>664</v>
      </c>
      <c r="J41" s="230" t="s">
        <v>63</v>
      </c>
      <c r="K41" s="231" t="s">
        <v>357</v>
      </c>
      <c r="L41" s="208" t="s">
        <v>258</v>
      </c>
      <c r="M41" s="214" t="s">
        <v>649</v>
      </c>
      <c r="N41" s="208" t="s">
        <v>650</v>
      </c>
      <c r="O41" s="208" t="s">
        <v>665</v>
      </c>
      <c r="P41" s="208" t="s">
        <v>368</v>
      </c>
      <c r="Q41" s="208" t="s">
        <v>332</v>
      </c>
      <c r="R41" s="208" t="s">
        <v>635</v>
      </c>
      <c r="S41" s="208" t="s">
        <v>1685</v>
      </c>
      <c r="T41" s="208" t="s">
        <v>360</v>
      </c>
      <c r="U41" s="232" t="s">
        <v>316</v>
      </c>
      <c r="V41" s="233">
        <v>0.2</v>
      </c>
      <c r="W41" s="232" t="s">
        <v>77</v>
      </c>
      <c r="X41" s="233">
        <v>0.8</v>
      </c>
      <c r="Y41" s="67" t="s">
        <v>272</v>
      </c>
      <c r="Z41" s="208" t="s">
        <v>652</v>
      </c>
      <c r="AA41" s="232" t="s">
        <v>316</v>
      </c>
      <c r="AB41" s="237">
        <v>2.1167999999999999E-2</v>
      </c>
      <c r="AC41" s="232" t="s">
        <v>77</v>
      </c>
      <c r="AD41" s="237">
        <v>0.8</v>
      </c>
      <c r="AE41" s="67" t="s">
        <v>272</v>
      </c>
      <c r="AF41" s="208" t="s">
        <v>524</v>
      </c>
      <c r="AG41" s="230" t="s">
        <v>363</v>
      </c>
      <c r="AH41" s="234" t="s">
        <v>2128</v>
      </c>
      <c r="AI41" s="234" t="s">
        <v>2130</v>
      </c>
      <c r="AJ41" s="234" t="s">
        <v>2129</v>
      </c>
      <c r="AK41" s="234" t="s">
        <v>2131</v>
      </c>
      <c r="AL41" s="234" t="s">
        <v>2040</v>
      </c>
      <c r="AM41" s="234" t="s">
        <v>2127</v>
      </c>
      <c r="AN41" s="208" t="s">
        <v>666</v>
      </c>
      <c r="AO41" s="208" t="s">
        <v>1646</v>
      </c>
      <c r="AP41" s="208" t="s">
        <v>667</v>
      </c>
      <c r="AQ41" s="209">
        <v>43349</v>
      </c>
      <c r="AR41" s="210" t="s">
        <v>338</v>
      </c>
      <c r="AS41" s="211" t="s">
        <v>583</v>
      </c>
      <c r="AT41" s="212">
        <v>43592</v>
      </c>
      <c r="AU41" s="213" t="s">
        <v>465</v>
      </c>
      <c r="AV41" s="214" t="s">
        <v>668</v>
      </c>
      <c r="AW41" s="212">
        <v>43776</v>
      </c>
      <c r="AX41" s="210" t="s">
        <v>642</v>
      </c>
      <c r="AY41" s="211" t="s">
        <v>669</v>
      </c>
      <c r="AZ41" s="212">
        <v>43902</v>
      </c>
      <c r="BA41" s="213" t="s">
        <v>642</v>
      </c>
      <c r="BB41" s="214" t="s">
        <v>643</v>
      </c>
      <c r="BC41" s="212">
        <v>44112</v>
      </c>
      <c r="BD41" s="210" t="s">
        <v>584</v>
      </c>
      <c r="BE41" s="211" t="s">
        <v>670</v>
      </c>
      <c r="BF41" s="212">
        <v>44168</v>
      </c>
      <c r="BG41" s="213" t="s">
        <v>346</v>
      </c>
      <c r="BH41" s="214" t="s">
        <v>645</v>
      </c>
      <c r="BI41" s="212">
        <v>44251</v>
      </c>
      <c r="BJ41" s="210" t="s">
        <v>344</v>
      </c>
      <c r="BK41" s="211" t="s">
        <v>646</v>
      </c>
      <c r="BL41" s="212">
        <v>44533</v>
      </c>
      <c r="BM41" s="213" t="s">
        <v>338</v>
      </c>
      <c r="BN41" s="214" t="s">
        <v>671</v>
      </c>
      <c r="BO41" s="212">
        <v>44898</v>
      </c>
      <c r="BP41" s="210" t="s">
        <v>338</v>
      </c>
      <c r="BQ41" s="211" t="s">
        <v>1312</v>
      </c>
      <c r="BR41" s="212" t="s">
        <v>352</v>
      </c>
      <c r="BS41" s="213" t="s">
        <v>353</v>
      </c>
      <c r="BT41" s="214" t="s">
        <v>352</v>
      </c>
      <c r="BU41" s="212" t="s">
        <v>352</v>
      </c>
      <c r="BV41" s="210" t="s">
        <v>353</v>
      </c>
      <c r="BW41" s="211" t="s">
        <v>352</v>
      </c>
      <c r="BX41" s="212" t="s">
        <v>352</v>
      </c>
      <c r="BY41" s="213" t="s">
        <v>353</v>
      </c>
      <c r="BZ41" s="215" t="s">
        <v>352</v>
      </c>
      <c r="CA41" s="165">
        <f t="shared" si="0"/>
        <v>6</v>
      </c>
      <c r="CB41" s="51"/>
      <c r="CC41" s="51" t="s">
        <v>2193</v>
      </c>
      <c r="CD41" s="51" t="s">
        <v>1704</v>
      </c>
      <c r="CE41" s="51" t="s">
        <v>1697</v>
      </c>
      <c r="CF41" s="51" t="s">
        <v>1694</v>
      </c>
      <c r="CG41" s="51" t="s">
        <v>1694</v>
      </c>
      <c r="CH41" s="51" t="s">
        <v>1718</v>
      </c>
      <c r="CI41" s="51" t="s">
        <v>1694</v>
      </c>
      <c r="CJ41" s="51" t="s">
        <v>1723</v>
      </c>
      <c r="CK41" s="51"/>
      <c r="CL41" s="51" t="s">
        <v>1723</v>
      </c>
      <c r="CM41" s="51" t="s">
        <v>1738</v>
      </c>
      <c r="CN41" s="51" t="s">
        <v>1723</v>
      </c>
      <c r="CO41" s="51" t="s">
        <v>1723</v>
      </c>
      <c r="CP41" s="51" t="s">
        <v>1723</v>
      </c>
      <c r="CQ41" s="51" t="s">
        <v>1723</v>
      </c>
      <c r="CR41" s="51" t="s">
        <v>1758</v>
      </c>
      <c r="CS41" s="51" t="s">
        <v>1723</v>
      </c>
      <c r="CT41" s="51" t="s">
        <v>1723</v>
      </c>
      <c r="CU41" s="51" t="s">
        <v>1723</v>
      </c>
      <c r="CV41" s="51" t="s">
        <v>1723</v>
      </c>
      <c r="CW41" s="51" t="s">
        <v>1723</v>
      </c>
      <c r="CX41" s="51" t="s">
        <v>1723</v>
      </c>
      <c r="CZ41" s="193" t="str">
        <f t="shared" si="1"/>
        <v>Corrupción</v>
      </c>
      <c r="DA41" s="244" t="str">
        <f t="shared" si="2"/>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DB41" s="244"/>
      <c r="DC41" s="244"/>
      <c r="DD41" s="244"/>
      <c r="DE41" s="244"/>
      <c r="DF41" s="244"/>
      <c r="DG41" s="244"/>
      <c r="DH41" s="193" t="str">
        <f t="shared" si="3"/>
        <v>Alto</v>
      </c>
      <c r="DI41" s="193" t="str">
        <f t="shared" si="4"/>
        <v>Alto</v>
      </c>
      <c r="DK41" s="187" t="e">
        <f>SUM(LEN(#REF!)-LEN(SUBSTITUTE(#REF!,"- Preventivo","")))/LEN("- Preventivo")</f>
        <v>#REF!</v>
      </c>
      <c r="DL41" s="187" t="e">
        <f t="shared" si="5"/>
        <v>#REF!</v>
      </c>
      <c r="DM41" s="187" t="e">
        <f>SUM(LEN(#REF!)-LEN(SUBSTITUTE(#REF!,"- Detectivo","")))/LEN("- Detectivo")</f>
        <v>#REF!</v>
      </c>
      <c r="DN41" s="187" t="e">
        <f t="shared" si="6"/>
        <v>#REF!</v>
      </c>
      <c r="DO41" s="187" t="e">
        <f>SUM(LEN(#REF!)-LEN(SUBSTITUTE(#REF!,"- Correctivo","")))/LEN("- Correctivo")</f>
        <v>#REF!</v>
      </c>
      <c r="DP41" s="187" t="e">
        <f t="shared" si="7"/>
        <v>#REF!</v>
      </c>
      <c r="DQ41" s="187" t="e">
        <f t="shared" si="19"/>
        <v>#REF!</v>
      </c>
      <c r="DR41" s="187" t="e">
        <f t="shared" si="8"/>
        <v>#REF!</v>
      </c>
      <c r="DS41" s="187" t="e">
        <f>SUM(LEN(#REF!)-LEN(SUBSTITUTE(#REF!,"- Documentado","")))/LEN("- Documentado")</f>
        <v>#REF!</v>
      </c>
      <c r="DT41" s="187" t="e">
        <f>SUM(LEN(#REF!)-LEN(SUBSTITUTE(#REF!,"- Documentado","")))/LEN("- Documentado")</f>
        <v>#REF!</v>
      </c>
      <c r="DU41" s="187" t="e">
        <f t="shared" si="9"/>
        <v>#REF!</v>
      </c>
      <c r="DV41" s="187" t="e">
        <f>SUM(LEN(#REF!)-LEN(SUBSTITUTE(#REF!,"- Continua","")))/LEN("- Continua")</f>
        <v>#REF!</v>
      </c>
      <c r="DW41" s="187" t="e">
        <f>SUM(LEN(#REF!)-LEN(SUBSTITUTE(#REF!,"- Continua","")))/LEN("- Continua")</f>
        <v>#REF!</v>
      </c>
      <c r="DX41" s="187" t="e">
        <f t="shared" si="10"/>
        <v>#REF!</v>
      </c>
      <c r="DY41" s="187" t="e">
        <f>SUM(LEN(#REF!)-LEN(SUBSTITUTE(#REF!,"- Con registro","")))/LEN("- Con registro")</f>
        <v>#REF!</v>
      </c>
      <c r="DZ41" s="187" t="e">
        <f>SUM(LEN(#REF!)-LEN(SUBSTITUTE(#REF!,"- Con registro","")))/LEN("- Con registro")</f>
        <v>#REF!</v>
      </c>
      <c r="EA41" s="187" t="e">
        <f t="shared" si="11"/>
        <v>#REF!</v>
      </c>
      <c r="EB41" s="192" t="e">
        <f t="shared" si="20"/>
        <v>#REF!</v>
      </c>
      <c r="EC41" s="192" t="e">
        <f t="shared" si="21"/>
        <v>#REF!</v>
      </c>
      <c r="ED41" s="240" t="e">
        <f t="shared" si="22"/>
        <v>#REF!</v>
      </c>
      <c r="EE41" s="241" t="e">
        <f t="shared" si="23"/>
        <v>#REF!</v>
      </c>
      <c r="EF41" s="241"/>
      <c r="EG41" s="241"/>
      <c r="EH41" s="241"/>
      <c r="EI41" s="241"/>
      <c r="EJ41" s="241"/>
      <c r="EK41" s="241"/>
      <c r="EL41" s="241"/>
      <c r="EM41" s="241"/>
      <c r="EN41" s="241"/>
      <c r="EP41" s="225" t="str">
        <f t="shared" si="24"/>
        <v/>
      </c>
      <c r="EQ41" s="226" t="str">
        <f t="shared" si="25"/>
        <v/>
      </c>
      <c r="ER41" s="187" t="str">
        <f t="shared" si="26"/>
        <v/>
      </c>
      <c r="ES41" s="239" t="str">
        <f t="shared" si="16"/>
        <v/>
      </c>
      <c r="ET41" s="239" t="str">
        <f t="shared" si="17"/>
        <v/>
      </c>
      <c r="EU41" s="187" t="str">
        <f t="shared" si="18"/>
        <v/>
      </c>
    </row>
    <row r="42" spans="1:151" ht="399.95" customHeight="1" x14ac:dyDescent="0.2">
      <c r="A42" s="230" t="s">
        <v>190</v>
      </c>
      <c r="B42" s="208" t="s">
        <v>1308</v>
      </c>
      <c r="C42" s="208" t="s">
        <v>1309</v>
      </c>
      <c r="D42" s="230" t="s">
        <v>1644</v>
      </c>
      <c r="E42" s="231" t="s">
        <v>1287</v>
      </c>
      <c r="F42" s="208" t="s">
        <v>1313</v>
      </c>
      <c r="G42" s="231">
        <v>144</v>
      </c>
      <c r="H42" s="231" t="s">
        <v>1867</v>
      </c>
      <c r="I42" s="195" t="s">
        <v>860</v>
      </c>
      <c r="J42" s="230" t="s">
        <v>35</v>
      </c>
      <c r="K42" s="231" t="s">
        <v>582</v>
      </c>
      <c r="L42" s="208" t="s">
        <v>325</v>
      </c>
      <c r="M42" s="214" t="s">
        <v>861</v>
      </c>
      <c r="N42" s="208" t="s">
        <v>862</v>
      </c>
      <c r="O42" s="208" t="s">
        <v>863</v>
      </c>
      <c r="P42" s="208" t="s">
        <v>368</v>
      </c>
      <c r="Q42" s="208" t="s">
        <v>332</v>
      </c>
      <c r="R42" s="208" t="s">
        <v>369</v>
      </c>
      <c r="S42" s="208" t="s">
        <v>1687</v>
      </c>
      <c r="T42" s="208" t="s">
        <v>334</v>
      </c>
      <c r="U42" s="232" t="s">
        <v>314</v>
      </c>
      <c r="V42" s="233">
        <v>0.4</v>
      </c>
      <c r="W42" s="232" t="s">
        <v>101</v>
      </c>
      <c r="X42" s="233">
        <v>0.6</v>
      </c>
      <c r="Y42" s="67" t="s">
        <v>84</v>
      </c>
      <c r="Z42" s="208" t="s">
        <v>1314</v>
      </c>
      <c r="AA42" s="232" t="s">
        <v>316</v>
      </c>
      <c r="AB42" s="237">
        <v>0.16799999999999998</v>
      </c>
      <c r="AC42" s="232" t="s">
        <v>101</v>
      </c>
      <c r="AD42" s="237">
        <v>0.44999999999999996</v>
      </c>
      <c r="AE42" s="67" t="s">
        <v>84</v>
      </c>
      <c r="AF42" s="208" t="s">
        <v>1315</v>
      </c>
      <c r="AG42" s="230" t="s">
        <v>363</v>
      </c>
      <c r="AH42" s="234" t="s">
        <v>2061</v>
      </c>
      <c r="AI42" s="234" t="s">
        <v>2062</v>
      </c>
      <c r="AJ42" s="234" t="s">
        <v>2063</v>
      </c>
      <c r="AK42" s="234" t="s">
        <v>2064</v>
      </c>
      <c r="AL42" s="234" t="s">
        <v>2065</v>
      </c>
      <c r="AM42" s="234" t="s">
        <v>2155</v>
      </c>
      <c r="AN42" s="208" t="s">
        <v>1316</v>
      </c>
      <c r="AO42" s="208" t="s">
        <v>1647</v>
      </c>
      <c r="AP42" s="208" t="s">
        <v>1317</v>
      </c>
      <c r="AQ42" s="209">
        <v>43593</v>
      </c>
      <c r="AR42" s="210" t="s">
        <v>338</v>
      </c>
      <c r="AS42" s="211" t="s">
        <v>868</v>
      </c>
      <c r="AT42" s="212">
        <v>43784</v>
      </c>
      <c r="AU42" s="213" t="s">
        <v>340</v>
      </c>
      <c r="AV42" s="214" t="s">
        <v>869</v>
      </c>
      <c r="AW42" s="212">
        <v>43895</v>
      </c>
      <c r="AX42" s="210" t="s">
        <v>389</v>
      </c>
      <c r="AY42" s="211" t="s">
        <v>586</v>
      </c>
      <c r="AZ42" s="212">
        <v>44062</v>
      </c>
      <c r="BA42" s="213" t="s">
        <v>397</v>
      </c>
      <c r="BB42" s="214" t="s">
        <v>587</v>
      </c>
      <c r="BC42" s="212">
        <v>44169</v>
      </c>
      <c r="BD42" s="210" t="s">
        <v>433</v>
      </c>
      <c r="BE42" s="211" t="s">
        <v>870</v>
      </c>
      <c r="BF42" s="212">
        <v>44246</v>
      </c>
      <c r="BG42" s="213" t="s">
        <v>389</v>
      </c>
      <c r="BH42" s="214" t="s">
        <v>871</v>
      </c>
      <c r="BI42" s="212">
        <v>44442</v>
      </c>
      <c r="BJ42" s="210" t="s">
        <v>387</v>
      </c>
      <c r="BK42" s="211" t="s">
        <v>872</v>
      </c>
      <c r="BL42" s="212">
        <v>44536</v>
      </c>
      <c r="BM42" s="213" t="s">
        <v>433</v>
      </c>
      <c r="BN42" s="214" t="s">
        <v>351</v>
      </c>
      <c r="BO42" s="212">
        <v>44897</v>
      </c>
      <c r="BP42" s="210" t="s">
        <v>344</v>
      </c>
      <c r="BQ42" s="211" t="s">
        <v>1318</v>
      </c>
      <c r="BR42" s="212">
        <v>44898</v>
      </c>
      <c r="BS42" s="213" t="s">
        <v>338</v>
      </c>
      <c r="BT42" s="214" t="s">
        <v>1312</v>
      </c>
      <c r="BU42" s="212" t="s">
        <v>352</v>
      </c>
      <c r="BV42" s="210" t="s">
        <v>353</v>
      </c>
      <c r="BW42" s="211" t="s">
        <v>352</v>
      </c>
      <c r="BX42" s="212" t="s">
        <v>352</v>
      </c>
      <c r="BY42" s="213" t="s">
        <v>353</v>
      </c>
      <c r="BZ42" s="215" t="s">
        <v>352</v>
      </c>
      <c r="CA42" s="165">
        <f t="shared" si="0"/>
        <v>4</v>
      </c>
      <c r="CB42" s="51" t="s">
        <v>1817</v>
      </c>
      <c r="CC42" s="51" t="s">
        <v>1930</v>
      </c>
      <c r="CD42" s="51" t="s">
        <v>1704</v>
      </c>
      <c r="CE42" s="51" t="s">
        <v>1697</v>
      </c>
      <c r="CF42" s="51" t="s">
        <v>1694</v>
      </c>
      <c r="CG42" s="51" t="s">
        <v>1694</v>
      </c>
      <c r="CH42" s="51" t="s">
        <v>1718</v>
      </c>
      <c r="CI42" s="51" t="s">
        <v>1694</v>
      </c>
      <c r="CJ42" s="51" t="s">
        <v>1723</v>
      </c>
      <c r="CK42" s="51"/>
      <c r="CL42" s="51" t="s">
        <v>1723</v>
      </c>
      <c r="CM42" s="51" t="s">
        <v>1723</v>
      </c>
      <c r="CN42" s="51" t="s">
        <v>1723</v>
      </c>
      <c r="CO42" s="51" t="s">
        <v>1723</v>
      </c>
      <c r="CP42" s="51" t="s">
        <v>1723</v>
      </c>
      <c r="CQ42" s="51" t="s">
        <v>1723</v>
      </c>
      <c r="CR42" s="51" t="s">
        <v>1758</v>
      </c>
      <c r="CS42" s="51" t="s">
        <v>1723</v>
      </c>
      <c r="CT42" s="51" t="s">
        <v>1723</v>
      </c>
      <c r="CU42" s="51" t="s">
        <v>1723</v>
      </c>
      <c r="CV42" s="51" t="s">
        <v>1723</v>
      </c>
      <c r="CW42" s="51" t="s">
        <v>1723</v>
      </c>
      <c r="CX42" s="51" t="s">
        <v>1723</v>
      </c>
      <c r="CZ42" s="193" t="str">
        <f t="shared" si="1"/>
        <v>Gestión de procesos</v>
      </c>
      <c r="DA42" s="244" t="str">
        <f t="shared" si="2"/>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B42" s="244"/>
      <c r="DC42" s="244"/>
      <c r="DD42" s="244"/>
      <c r="DE42" s="244"/>
      <c r="DF42" s="244"/>
      <c r="DG42" s="244"/>
      <c r="DH42" s="193" t="str">
        <f t="shared" si="3"/>
        <v>Moderado</v>
      </c>
      <c r="DI42" s="193" t="str">
        <f t="shared" si="4"/>
        <v>Moderado</v>
      </c>
      <c r="DK42" s="187" t="e">
        <f>SUM(LEN(#REF!)-LEN(SUBSTITUTE(#REF!,"- Preventivo","")))/LEN("- Preventivo")</f>
        <v>#REF!</v>
      </c>
      <c r="DL42" s="187" t="e">
        <f t="shared" si="5"/>
        <v>#REF!</v>
      </c>
      <c r="DM42" s="187" t="e">
        <f>SUM(LEN(#REF!)-LEN(SUBSTITUTE(#REF!,"- Detectivo","")))/LEN("- Detectivo")</f>
        <v>#REF!</v>
      </c>
      <c r="DN42" s="187" t="e">
        <f t="shared" si="6"/>
        <v>#REF!</v>
      </c>
      <c r="DO42" s="187" t="e">
        <f>SUM(LEN(#REF!)-LEN(SUBSTITUTE(#REF!,"- Correctivo","")))/LEN("- Correctivo")</f>
        <v>#REF!</v>
      </c>
      <c r="DP42" s="187" t="e">
        <f t="shared" si="7"/>
        <v>#REF!</v>
      </c>
      <c r="DQ42" s="187" t="e">
        <f t="shared" si="19"/>
        <v>#REF!</v>
      </c>
      <c r="DR42" s="187" t="e">
        <f t="shared" si="8"/>
        <v>#REF!</v>
      </c>
      <c r="DS42" s="187" t="e">
        <f>SUM(LEN(#REF!)-LEN(SUBSTITUTE(#REF!,"- Documentado","")))/LEN("- Documentado")</f>
        <v>#REF!</v>
      </c>
      <c r="DT42" s="187" t="e">
        <f>SUM(LEN(#REF!)-LEN(SUBSTITUTE(#REF!,"- Documentado","")))/LEN("- Documentado")</f>
        <v>#REF!</v>
      </c>
      <c r="DU42" s="187" t="e">
        <f t="shared" si="9"/>
        <v>#REF!</v>
      </c>
      <c r="DV42" s="187" t="e">
        <f>SUM(LEN(#REF!)-LEN(SUBSTITUTE(#REF!,"- Continua","")))/LEN("- Continua")</f>
        <v>#REF!</v>
      </c>
      <c r="DW42" s="187" t="e">
        <f>SUM(LEN(#REF!)-LEN(SUBSTITUTE(#REF!,"- Continua","")))/LEN("- Continua")</f>
        <v>#REF!</v>
      </c>
      <c r="DX42" s="187" t="e">
        <f t="shared" si="10"/>
        <v>#REF!</v>
      </c>
      <c r="DY42" s="187" t="e">
        <f>SUM(LEN(#REF!)-LEN(SUBSTITUTE(#REF!,"- Con registro","")))/LEN("- Con registro")</f>
        <v>#REF!</v>
      </c>
      <c r="DZ42" s="187" t="e">
        <f>SUM(LEN(#REF!)-LEN(SUBSTITUTE(#REF!,"- Con registro","")))/LEN("- Con registro")</f>
        <v>#REF!</v>
      </c>
      <c r="EA42" s="187" t="e">
        <f t="shared" si="11"/>
        <v>#REF!</v>
      </c>
      <c r="EB42" s="192" t="e">
        <f t="shared" si="20"/>
        <v>#REF!</v>
      </c>
      <c r="EC42" s="192" t="e">
        <f t="shared" si="21"/>
        <v>#REF!</v>
      </c>
      <c r="ED42" s="240" t="e">
        <f t="shared" si="22"/>
        <v>#REF!</v>
      </c>
      <c r="EE42" s="241" t="e">
        <f t="shared" si="23"/>
        <v>#REF!</v>
      </c>
      <c r="EF42" s="241"/>
      <c r="EG42" s="241"/>
      <c r="EH42" s="241"/>
      <c r="EI42" s="241"/>
      <c r="EJ42" s="241"/>
      <c r="EK42" s="241"/>
      <c r="EL42" s="241"/>
      <c r="EM42" s="241"/>
      <c r="EN42" s="241"/>
      <c r="EP42" s="225" t="str">
        <f t="shared" si="24"/>
        <v/>
      </c>
      <c r="EQ42" s="226" t="str">
        <f t="shared" si="25"/>
        <v/>
      </c>
      <c r="ER42" s="187" t="str">
        <f t="shared" si="26"/>
        <v/>
      </c>
      <c r="ES42" s="239" t="str">
        <f t="shared" si="16"/>
        <v/>
      </c>
      <c r="ET42" s="239" t="str">
        <f t="shared" si="17"/>
        <v/>
      </c>
      <c r="EU42" s="187" t="str">
        <f t="shared" si="18"/>
        <v/>
      </c>
    </row>
    <row r="43" spans="1:151" ht="399.95" customHeight="1" x14ac:dyDescent="0.2">
      <c r="A43" s="230" t="s">
        <v>190</v>
      </c>
      <c r="B43" s="208" t="s">
        <v>1308</v>
      </c>
      <c r="C43" s="208" t="s">
        <v>1309</v>
      </c>
      <c r="D43" s="230" t="s">
        <v>1644</v>
      </c>
      <c r="E43" s="231" t="s">
        <v>1287</v>
      </c>
      <c r="F43" s="208" t="s">
        <v>2164</v>
      </c>
      <c r="G43" s="231">
        <v>145</v>
      </c>
      <c r="H43" s="231" t="s">
        <v>1868</v>
      </c>
      <c r="I43" s="195" t="s">
        <v>914</v>
      </c>
      <c r="J43" s="230" t="s">
        <v>35</v>
      </c>
      <c r="K43" s="231" t="s">
        <v>365</v>
      </c>
      <c r="L43" s="208" t="s">
        <v>258</v>
      </c>
      <c r="M43" s="214" t="s">
        <v>915</v>
      </c>
      <c r="N43" s="234" t="s">
        <v>1724</v>
      </c>
      <c r="O43" s="208" t="s">
        <v>916</v>
      </c>
      <c r="P43" s="208" t="s">
        <v>368</v>
      </c>
      <c r="Q43" s="208" t="s">
        <v>332</v>
      </c>
      <c r="R43" s="208" t="s">
        <v>359</v>
      </c>
      <c r="S43" s="208" t="s">
        <v>1686</v>
      </c>
      <c r="T43" s="208" t="s">
        <v>428</v>
      </c>
      <c r="U43" s="232" t="s">
        <v>318</v>
      </c>
      <c r="V43" s="233">
        <v>0.8</v>
      </c>
      <c r="W43" s="232" t="s">
        <v>101</v>
      </c>
      <c r="X43" s="233">
        <v>0.6</v>
      </c>
      <c r="Y43" s="67" t="s">
        <v>272</v>
      </c>
      <c r="Z43" s="208" t="s">
        <v>1670</v>
      </c>
      <c r="AA43" s="232" t="s">
        <v>316</v>
      </c>
      <c r="AB43" s="237">
        <v>2.4893567999999998E-2</v>
      </c>
      <c r="AC43" s="232" t="s">
        <v>121</v>
      </c>
      <c r="AD43" s="237">
        <v>0.33749999999999997</v>
      </c>
      <c r="AE43" s="67" t="s">
        <v>271</v>
      </c>
      <c r="AF43" s="208" t="s">
        <v>1671</v>
      </c>
      <c r="AG43" s="230" t="s">
        <v>337</v>
      </c>
      <c r="AH43" s="208" t="s">
        <v>2021</v>
      </c>
      <c r="AI43" s="208" t="s">
        <v>2021</v>
      </c>
      <c r="AJ43" s="208" t="s">
        <v>2021</v>
      </c>
      <c r="AK43" s="208" t="s">
        <v>2021</v>
      </c>
      <c r="AL43" s="208" t="s">
        <v>2021</v>
      </c>
      <c r="AM43" s="208" t="s">
        <v>2021</v>
      </c>
      <c r="AN43" s="208" t="s">
        <v>1319</v>
      </c>
      <c r="AO43" s="208" t="s">
        <v>1648</v>
      </c>
      <c r="AP43" s="208" t="s">
        <v>1320</v>
      </c>
      <c r="AQ43" s="209">
        <v>43592</v>
      </c>
      <c r="AR43" s="210" t="s">
        <v>338</v>
      </c>
      <c r="AS43" s="211" t="s">
        <v>917</v>
      </c>
      <c r="AT43" s="212">
        <v>43768</v>
      </c>
      <c r="AU43" s="213" t="s">
        <v>581</v>
      </c>
      <c r="AV43" s="214" t="s">
        <v>918</v>
      </c>
      <c r="AW43" s="212">
        <v>43902</v>
      </c>
      <c r="AX43" s="210" t="s">
        <v>397</v>
      </c>
      <c r="AY43" s="211" t="s">
        <v>919</v>
      </c>
      <c r="AZ43" s="212">
        <v>44071</v>
      </c>
      <c r="BA43" s="213" t="s">
        <v>389</v>
      </c>
      <c r="BB43" s="214" t="s">
        <v>920</v>
      </c>
      <c r="BC43" s="212">
        <v>44167</v>
      </c>
      <c r="BD43" s="210" t="s">
        <v>397</v>
      </c>
      <c r="BE43" s="211" t="s">
        <v>912</v>
      </c>
      <c r="BF43" s="212">
        <v>44243</v>
      </c>
      <c r="BG43" s="213" t="s">
        <v>397</v>
      </c>
      <c r="BH43" s="214" t="s">
        <v>892</v>
      </c>
      <c r="BI43" s="212">
        <v>44407</v>
      </c>
      <c r="BJ43" s="210" t="s">
        <v>465</v>
      </c>
      <c r="BK43" s="211" t="s">
        <v>893</v>
      </c>
      <c r="BL43" s="212">
        <v>44546</v>
      </c>
      <c r="BM43" s="213" t="s">
        <v>338</v>
      </c>
      <c r="BN43" s="214" t="s">
        <v>894</v>
      </c>
      <c r="BO43" s="212">
        <v>44802</v>
      </c>
      <c r="BP43" s="210" t="s">
        <v>346</v>
      </c>
      <c r="BQ43" s="211" t="s">
        <v>1158</v>
      </c>
      <c r="BR43" s="212">
        <v>44898</v>
      </c>
      <c r="BS43" s="213" t="s">
        <v>344</v>
      </c>
      <c r="BT43" s="214" t="s">
        <v>1281</v>
      </c>
      <c r="BU43" s="212">
        <v>45169</v>
      </c>
      <c r="BV43" s="210" t="s">
        <v>1985</v>
      </c>
      <c r="BW43" s="211" t="s">
        <v>2191</v>
      </c>
      <c r="BX43" s="212" t="s">
        <v>352</v>
      </c>
      <c r="BY43" s="213" t="s">
        <v>353</v>
      </c>
      <c r="BZ43" s="215" t="s">
        <v>352</v>
      </c>
      <c r="CA43" s="165">
        <f t="shared" si="0"/>
        <v>2</v>
      </c>
      <c r="CB43" s="51"/>
      <c r="CC43" s="51" t="s">
        <v>2193</v>
      </c>
      <c r="CD43" s="51" t="s">
        <v>1704</v>
      </c>
      <c r="CE43" s="51" t="s">
        <v>1697</v>
      </c>
      <c r="CF43" s="51" t="s">
        <v>1694</v>
      </c>
      <c r="CG43" s="51" t="s">
        <v>1694</v>
      </c>
      <c r="CH43" s="51" t="s">
        <v>1718</v>
      </c>
      <c r="CI43" s="51" t="s">
        <v>1694</v>
      </c>
      <c r="CJ43" s="51" t="s">
        <v>1723</v>
      </c>
      <c r="CK43" s="51"/>
      <c r="CL43" s="51" t="s">
        <v>1723</v>
      </c>
      <c r="CM43" s="51" t="s">
        <v>1723</v>
      </c>
      <c r="CN43" s="51" t="s">
        <v>1723</v>
      </c>
      <c r="CO43" s="51" t="s">
        <v>1723</v>
      </c>
      <c r="CP43" s="51" t="s">
        <v>1723</v>
      </c>
      <c r="CQ43" s="51" t="s">
        <v>1723</v>
      </c>
      <c r="CR43" s="51" t="s">
        <v>1759</v>
      </c>
      <c r="CS43" s="51" t="s">
        <v>1723</v>
      </c>
      <c r="CT43" s="51" t="s">
        <v>1723</v>
      </c>
      <c r="CU43" s="51" t="s">
        <v>1723</v>
      </c>
      <c r="CV43" s="51" t="s">
        <v>1723</v>
      </c>
      <c r="CW43" s="51" t="s">
        <v>1723</v>
      </c>
      <c r="CX43" s="51" t="s">
        <v>1723</v>
      </c>
      <c r="CZ43" s="193" t="str">
        <f t="shared" si="1"/>
        <v>Gestión de procesos</v>
      </c>
      <c r="DA43" s="244" t="str">
        <f t="shared" si="2"/>
        <v>Posibilidad de afectación reputacional por ausencia o retrasos  en los mantenimientos de las edificaciones, maquinaria y equipos de la Entidad, debido a decisiones erróneas o no acertadas en la priorización para su intervención</v>
      </c>
      <c r="DB43" s="244"/>
      <c r="DC43" s="244"/>
      <c r="DD43" s="244"/>
      <c r="DE43" s="244"/>
      <c r="DF43" s="244"/>
      <c r="DG43" s="244"/>
      <c r="DH43" s="193" t="str">
        <f t="shared" si="3"/>
        <v>Alto</v>
      </c>
      <c r="DI43" s="193" t="str">
        <f t="shared" si="4"/>
        <v>Bajo</v>
      </c>
      <c r="DK43" s="187" t="e">
        <f>SUM(LEN(#REF!)-LEN(SUBSTITUTE(#REF!,"- Preventivo","")))/LEN("- Preventivo")</f>
        <v>#REF!</v>
      </c>
      <c r="DL43" s="187" t="e">
        <f t="shared" si="5"/>
        <v>#REF!</v>
      </c>
      <c r="DM43" s="187" t="e">
        <f>SUM(LEN(#REF!)-LEN(SUBSTITUTE(#REF!,"- Detectivo","")))/LEN("- Detectivo")</f>
        <v>#REF!</v>
      </c>
      <c r="DN43" s="187" t="e">
        <f t="shared" si="6"/>
        <v>#REF!</v>
      </c>
      <c r="DO43" s="187" t="e">
        <f>SUM(LEN(#REF!)-LEN(SUBSTITUTE(#REF!,"- Correctivo","")))/LEN("- Correctivo")</f>
        <v>#REF!</v>
      </c>
      <c r="DP43" s="187" t="e">
        <f t="shared" si="7"/>
        <v>#REF!</v>
      </c>
      <c r="DQ43" s="187" t="e">
        <f t="shared" si="19"/>
        <v>#REF!</v>
      </c>
      <c r="DR43" s="187" t="e">
        <f t="shared" si="8"/>
        <v>#REF!</v>
      </c>
      <c r="DS43" s="187" t="e">
        <f>SUM(LEN(#REF!)-LEN(SUBSTITUTE(#REF!,"- Documentado","")))/LEN("- Documentado")</f>
        <v>#REF!</v>
      </c>
      <c r="DT43" s="187" t="e">
        <f>SUM(LEN(#REF!)-LEN(SUBSTITUTE(#REF!,"- Documentado","")))/LEN("- Documentado")</f>
        <v>#REF!</v>
      </c>
      <c r="DU43" s="187" t="e">
        <f t="shared" si="9"/>
        <v>#REF!</v>
      </c>
      <c r="DV43" s="187" t="e">
        <f>SUM(LEN(#REF!)-LEN(SUBSTITUTE(#REF!,"- Continua","")))/LEN("- Continua")</f>
        <v>#REF!</v>
      </c>
      <c r="DW43" s="187" t="e">
        <f>SUM(LEN(#REF!)-LEN(SUBSTITUTE(#REF!,"- Continua","")))/LEN("- Continua")</f>
        <v>#REF!</v>
      </c>
      <c r="DX43" s="187" t="e">
        <f t="shared" si="10"/>
        <v>#REF!</v>
      </c>
      <c r="DY43" s="187" t="e">
        <f>SUM(LEN(#REF!)-LEN(SUBSTITUTE(#REF!,"- Con registro","")))/LEN("- Con registro")</f>
        <v>#REF!</v>
      </c>
      <c r="DZ43" s="187" t="e">
        <f>SUM(LEN(#REF!)-LEN(SUBSTITUTE(#REF!,"- Con registro","")))/LEN("- Con registro")</f>
        <v>#REF!</v>
      </c>
      <c r="EA43" s="187" t="e">
        <f t="shared" si="11"/>
        <v>#REF!</v>
      </c>
      <c r="EB43" s="192" t="e">
        <f t="shared" si="20"/>
        <v>#REF!</v>
      </c>
      <c r="EC43" s="192" t="e">
        <f t="shared" si="21"/>
        <v>#REF!</v>
      </c>
      <c r="ED43" s="240" t="e">
        <f t="shared" si="22"/>
        <v>#REF!</v>
      </c>
      <c r="EE43" s="241" t="e">
        <f t="shared" si="23"/>
        <v>#REF!</v>
      </c>
      <c r="EF43" s="241"/>
      <c r="EG43" s="241"/>
      <c r="EH43" s="241"/>
      <c r="EI43" s="241"/>
      <c r="EJ43" s="241"/>
      <c r="EK43" s="241"/>
      <c r="EL43" s="241"/>
      <c r="EM43" s="241"/>
      <c r="EN43" s="241"/>
      <c r="EP43" s="225">
        <f t="shared" si="24"/>
        <v>45169</v>
      </c>
      <c r="EQ43" s="226">
        <f t="shared" si="25"/>
        <v>45169</v>
      </c>
      <c r="ER43" s="187" t="str">
        <f t="shared" si="26"/>
        <v>Riesgos</v>
      </c>
      <c r="ES43" s="239" t="str">
        <f t="shared" si="16"/>
        <v>ID_145: Posibilidad de afectación reputacional por ausencia o retrasos  en los mantenimientos de las edificaciones, maquinaria y equipos de la Entidad, debido a decisiones erróneas o no acertadas en la priorización para su intervención</v>
      </c>
      <c r="ET43" s="239" t="str">
        <f t="shared" si="17"/>
        <v>Ajuste en Identificación del riesgo en el Mapa de riesgos de Gestión de Recursos Físicos</v>
      </c>
      <c r="EU43" s="187" t="str">
        <f t="shared" si="18"/>
        <v>Solicitud de cambio realizada y aprobada por la Subdirección de Servicios Administrativos a través del Aplicativo DARUMA</v>
      </c>
    </row>
    <row r="44" spans="1:151" ht="399.95" customHeight="1" x14ac:dyDescent="0.2">
      <c r="A44" s="230" t="s">
        <v>1649</v>
      </c>
      <c r="B44" s="208" t="s">
        <v>1321</v>
      </c>
      <c r="C44" s="208" t="s">
        <v>1322</v>
      </c>
      <c r="D44" s="230" t="s">
        <v>1644</v>
      </c>
      <c r="E44" s="231" t="s">
        <v>1287</v>
      </c>
      <c r="F44" s="208" t="s">
        <v>1323</v>
      </c>
      <c r="G44" s="231">
        <v>152</v>
      </c>
      <c r="H44" s="231" t="s">
        <v>1869</v>
      </c>
      <c r="I44" s="195" t="s">
        <v>1324</v>
      </c>
      <c r="J44" s="230" t="s">
        <v>35</v>
      </c>
      <c r="K44" s="231" t="s">
        <v>365</v>
      </c>
      <c r="L44" s="208" t="s">
        <v>258</v>
      </c>
      <c r="M44" s="214" t="s">
        <v>1325</v>
      </c>
      <c r="N44" s="208" t="s">
        <v>1326</v>
      </c>
      <c r="O44" s="208" t="s">
        <v>895</v>
      </c>
      <c r="P44" s="208" t="s">
        <v>368</v>
      </c>
      <c r="Q44" s="208" t="s">
        <v>332</v>
      </c>
      <c r="R44" s="208" t="s">
        <v>369</v>
      </c>
      <c r="S44" s="208" t="s">
        <v>1685</v>
      </c>
      <c r="T44" s="208" t="s">
        <v>360</v>
      </c>
      <c r="U44" s="232" t="s">
        <v>318</v>
      </c>
      <c r="V44" s="233">
        <v>0.8</v>
      </c>
      <c r="W44" s="232" t="s">
        <v>101</v>
      </c>
      <c r="X44" s="233">
        <v>0.6</v>
      </c>
      <c r="Y44" s="67" t="s">
        <v>272</v>
      </c>
      <c r="Z44" s="208" t="s">
        <v>896</v>
      </c>
      <c r="AA44" s="232" t="s">
        <v>316</v>
      </c>
      <c r="AB44" s="237">
        <v>5.9270399999999987E-2</v>
      </c>
      <c r="AC44" s="232" t="s">
        <v>121</v>
      </c>
      <c r="AD44" s="237">
        <v>0.25312499999999999</v>
      </c>
      <c r="AE44" s="67" t="s">
        <v>271</v>
      </c>
      <c r="AF44" s="208" t="s">
        <v>897</v>
      </c>
      <c r="AG44" s="230" t="s">
        <v>337</v>
      </c>
      <c r="AH44" s="208" t="s">
        <v>2021</v>
      </c>
      <c r="AI44" s="208" t="s">
        <v>2021</v>
      </c>
      <c r="AJ44" s="208" t="s">
        <v>2021</v>
      </c>
      <c r="AK44" s="208" t="s">
        <v>2021</v>
      </c>
      <c r="AL44" s="208" t="s">
        <v>2021</v>
      </c>
      <c r="AM44" s="208" t="s">
        <v>2021</v>
      </c>
      <c r="AN44" s="208" t="s">
        <v>1650</v>
      </c>
      <c r="AO44" s="208" t="s">
        <v>1651</v>
      </c>
      <c r="AP44" s="208" t="s">
        <v>1652</v>
      </c>
      <c r="AQ44" s="209">
        <v>43349</v>
      </c>
      <c r="AR44" s="210" t="s">
        <v>338</v>
      </c>
      <c r="AS44" s="211" t="s">
        <v>583</v>
      </c>
      <c r="AT44" s="212">
        <v>43592</v>
      </c>
      <c r="AU44" s="213" t="s">
        <v>549</v>
      </c>
      <c r="AV44" s="214" t="s">
        <v>898</v>
      </c>
      <c r="AW44" s="212">
        <v>43768</v>
      </c>
      <c r="AX44" s="210" t="s">
        <v>338</v>
      </c>
      <c r="AY44" s="211" t="s">
        <v>899</v>
      </c>
      <c r="AZ44" s="212">
        <v>43902</v>
      </c>
      <c r="BA44" s="213" t="s">
        <v>580</v>
      </c>
      <c r="BB44" s="214" t="s">
        <v>900</v>
      </c>
      <c r="BC44" s="212">
        <v>44071</v>
      </c>
      <c r="BD44" s="210" t="s">
        <v>387</v>
      </c>
      <c r="BE44" s="211" t="s">
        <v>901</v>
      </c>
      <c r="BF44" s="212">
        <v>44167</v>
      </c>
      <c r="BG44" s="213" t="s">
        <v>581</v>
      </c>
      <c r="BH44" s="214" t="s">
        <v>902</v>
      </c>
      <c r="BI44" s="212">
        <v>44243</v>
      </c>
      <c r="BJ44" s="210" t="s">
        <v>397</v>
      </c>
      <c r="BK44" s="211" t="s">
        <v>892</v>
      </c>
      <c r="BL44" s="212">
        <v>44407</v>
      </c>
      <c r="BM44" s="213" t="s">
        <v>465</v>
      </c>
      <c r="BN44" s="214" t="s">
        <v>893</v>
      </c>
      <c r="BO44" s="212">
        <v>44546</v>
      </c>
      <c r="BP44" s="210" t="s">
        <v>338</v>
      </c>
      <c r="BQ44" s="211" t="s">
        <v>894</v>
      </c>
      <c r="BR44" s="212">
        <v>44802</v>
      </c>
      <c r="BS44" s="213" t="s">
        <v>346</v>
      </c>
      <c r="BT44" s="214" t="s">
        <v>1156</v>
      </c>
      <c r="BU44" s="212">
        <v>44909</v>
      </c>
      <c r="BV44" s="210" t="s">
        <v>344</v>
      </c>
      <c r="BW44" s="211" t="s">
        <v>1327</v>
      </c>
      <c r="BX44" s="212" t="s">
        <v>352</v>
      </c>
      <c r="BY44" s="213" t="s">
        <v>353</v>
      </c>
      <c r="BZ44" s="215" t="s">
        <v>352</v>
      </c>
      <c r="CA44" s="165">
        <f t="shared" ref="CA44:CA75" si="27">COUNTBLANK(A44:BZ44)</f>
        <v>2</v>
      </c>
      <c r="CB44" s="51" t="s">
        <v>1816</v>
      </c>
      <c r="CC44" s="51" t="s">
        <v>2193</v>
      </c>
      <c r="CD44" s="51" t="s">
        <v>1705</v>
      </c>
      <c r="CE44" s="51" t="s">
        <v>1697</v>
      </c>
      <c r="CF44" s="51" t="s">
        <v>1694</v>
      </c>
      <c r="CG44" s="51" t="s">
        <v>1694</v>
      </c>
      <c r="CH44" s="51" t="s">
        <v>1718</v>
      </c>
      <c r="CI44" s="51" t="s">
        <v>1694</v>
      </c>
      <c r="CJ44" s="51" t="s">
        <v>1723</v>
      </c>
      <c r="CK44" s="51"/>
      <c r="CL44" s="51" t="s">
        <v>1723</v>
      </c>
      <c r="CM44" s="51" t="s">
        <v>1723</v>
      </c>
      <c r="CN44" s="51" t="s">
        <v>1723</v>
      </c>
      <c r="CO44" s="51" t="s">
        <v>1938</v>
      </c>
      <c r="CP44" s="51" t="s">
        <v>1723</v>
      </c>
      <c r="CQ44" s="51" t="s">
        <v>1938</v>
      </c>
      <c r="CR44" s="51" t="s">
        <v>1760</v>
      </c>
      <c r="CS44" s="51" t="s">
        <v>1723</v>
      </c>
      <c r="CT44" s="51" t="s">
        <v>1723</v>
      </c>
      <c r="CU44" s="51" t="s">
        <v>1723</v>
      </c>
      <c r="CV44" s="51" t="s">
        <v>1723</v>
      </c>
      <c r="CW44" s="51" t="s">
        <v>1723</v>
      </c>
      <c r="CX44" s="51" t="s">
        <v>1723</v>
      </c>
      <c r="CZ44" s="193" t="str">
        <f t="shared" ref="CZ44:CZ75" si="28">J44</f>
        <v>Gestión de procesos</v>
      </c>
      <c r="DA44" s="244" t="str">
        <f t="shared" ref="DA44:DA75" si="29">I44</f>
        <v>Posibilidad de afectación reputacional por pérdida de credibilidad en la atención a las solicitudes de servicios administrativos, debido a errores (fallas o deficiencias) en la prestación de servicios administrativos.</v>
      </c>
      <c r="DB44" s="244"/>
      <c r="DC44" s="244"/>
      <c r="DD44" s="244"/>
      <c r="DE44" s="244"/>
      <c r="DF44" s="244"/>
      <c r="DG44" s="244"/>
      <c r="DH44" s="193" t="str">
        <f t="shared" ref="DH44:DH75" si="30">Y44</f>
        <v>Alto</v>
      </c>
      <c r="DI44" s="193" t="str">
        <f t="shared" ref="DI44:DI75" si="31">AE44</f>
        <v>Bajo</v>
      </c>
      <c r="DK44" s="187" t="e">
        <f>SUM(LEN(#REF!)-LEN(SUBSTITUTE(#REF!,"- Preventivo","")))/LEN("- Preventivo")</f>
        <v>#REF!</v>
      </c>
      <c r="DL44" s="187" t="e">
        <f t="shared" ref="DL44:DL75" si="32">SUMIFS($DK$12:$DK$99,$A$12:$A$99,A44)</f>
        <v>#REF!</v>
      </c>
      <c r="DM44" s="187" t="e">
        <f>SUM(LEN(#REF!)-LEN(SUBSTITUTE(#REF!,"- Detectivo","")))/LEN("- Detectivo")</f>
        <v>#REF!</v>
      </c>
      <c r="DN44" s="187" t="e">
        <f t="shared" ref="DN44:DN75" si="33">SUMIFS($DM$12:$DM$99,$A$12:$A$99,A44)</f>
        <v>#REF!</v>
      </c>
      <c r="DO44" s="187" t="e">
        <f>SUM(LEN(#REF!)-LEN(SUBSTITUTE(#REF!,"- Correctivo","")))/LEN("- Correctivo")</f>
        <v>#REF!</v>
      </c>
      <c r="DP44" s="187" t="e">
        <f t="shared" ref="DP44:DP75" si="34">SUMIFS($DO$12:$DO$99,$A$12:$A$99,A44)</f>
        <v>#REF!</v>
      </c>
      <c r="DQ44" s="187" t="e">
        <f t="shared" si="19"/>
        <v>#REF!</v>
      </c>
      <c r="DR44" s="187" t="e">
        <f t="shared" ref="DR44:DR75" si="35">SUMIFS($DQ$12:$DQ$99,$A$12:$A$99,A44)</f>
        <v>#REF!</v>
      </c>
      <c r="DS44" s="187" t="e">
        <f>SUM(LEN(#REF!)-LEN(SUBSTITUTE(#REF!,"- Documentado","")))/LEN("- Documentado")</f>
        <v>#REF!</v>
      </c>
      <c r="DT44" s="187" t="e">
        <f>SUM(LEN(#REF!)-LEN(SUBSTITUTE(#REF!,"- Documentado","")))/LEN("- Documentado")</f>
        <v>#REF!</v>
      </c>
      <c r="DU44" s="187" t="e">
        <f t="shared" ref="DU44:DU75" si="36">SUMIFS($DS$12:$DS$99,$A$12:$A$99,A44)+SUMIFS($DT$12:$DT$99,$A$12:$A$99,A44)</f>
        <v>#REF!</v>
      </c>
      <c r="DV44" s="187" t="e">
        <f>SUM(LEN(#REF!)-LEN(SUBSTITUTE(#REF!,"- Continua","")))/LEN("- Continua")</f>
        <v>#REF!</v>
      </c>
      <c r="DW44" s="187" t="e">
        <f>SUM(LEN(#REF!)-LEN(SUBSTITUTE(#REF!,"- Continua","")))/LEN("- Continua")</f>
        <v>#REF!</v>
      </c>
      <c r="DX44" s="187" t="e">
        <f t="shared" ref="DX44:DX75" si="37">SUMIFS($DV$12:$DV$99,$A$12:$A$99,A44)+SUMIFS($DW$12:$DW$99,$A$12:$A$99,A44)</f>
        <v>#REF!</v>
      </c>
      <c r="DY44" s="187" t="e">
        <f>SUM(LEN(#REF!)-LEN(SUBSTITUTE(#REF!,"- Con registro","")))/LEN("- Con registro")</f>
        <v>#REF!</v>
      </c>
      <c r="DZ44" s="187" t="e">
        <f>SUM(LEN(#REF!)-LEN(SUBSTITUTE(#REF!,"- Con registro","")))/LEN("- Con registro")</f>
        <v>#REF!</v>
      </c>
      <c r="EA44" s="187" t="e">
        <f t="shared" ref="EA44:EA75" si="38">SUMIFS($DY$12:$DY$99,$A$12:$A$99,A44)+SUMIFS($DZ$12:$DZ$99,$A$12:$A$99,A44)</f>
        <v>#REF!</v>
      </c>
      <c r="EB44" s="192" t="e">
        <f t="shared" si="20"/>
        <v>#REF!</v>
      </c>
      <c r="EC44" s="192" t="e">
        <f t="shared" si="21"/>
        <v>#REF!</v>
      </c>
      <c r="ED44" s="240" t="e">
        <f t="shared" si="22"/>
        <v>#REF!</v>
      </c>
      <c r="EE44" s="241" t="e">
        <f t="shared" si="23"/>
        <v>#REF!</v>
      </c>
      <c r="EF44" s="241"/>
      <c r="EG44" s="241"/>
      <c r="EH44" s="241"/>
      <c r="EI44" s="241"/>
      <c r="EJ44" s="241"/>
      <c r="EK44" s="241"/>
      <c r="EL44" s="241"/>
      <c r="EM44" s="241"/>
      <c r="EN44" s="241"/>
      <c r="EP44" s="225" t="str">
        <f t="shared" si="24"/>
        <v/>
      </c>
      <c r="EQ44" s="226" t="str">
        <f t="shared" si="25"/>
        <v/>
      </c>
      <c r="ER44" s="187" t="str">
        <f t="shared" si="26"/>
        <v/>
      </c>
      <c r="ES44" s="239" t="str">
        <f t="shared" ref="ES44:ES75" si="39">IF(ER44="","",CONCATENATE("ID_",G44,": ",I44))</f>
        <v/>
      </c>
      <c r="ET44" s="239" t="str">
        <f t="shared" ref="ET44:ET75" si="40">IF(ES44="","",CONCATENATE("Ajuste en ",VLOOKUP(EP44,AQ44:BZ44,(MATCH(EP44,AQ44:BZ44,10)+1))," en el Mapa de riesgos de ",A44))</f>
        <v/>
      </c>
      <c r="EU44" s="187" t="str">
        <f t="shared" ref="EU44:EU75" si="41">IF(ET44="","",CONCATENATE("Solicitud de cambio realizada y aprobada por la ",L44," a través del Aplicativo DARUMA"))</f>
        <v/>
      </c>
    </row>
    <row r="45" spans="1:151" ht="399.95" customHeight="1" x14ac:dyDescent="0.2">
      <c r="A45" s="230" t="s">
        <v>1649</v>
      </c>
      <c r="B45" s="208" t="s">
        <v>1321</v>
      </c>
      <c r="C45" s="208" t="s">
        <v>1322</v>
      </c>
      <c r="D45" s="230" t="s">
        <v>1644</v>
      </c>
      <c r="E45" s="231" t="s">
        <v>1287</v>
      </c>
      <c r="F45" s="208" t="s">
        <v>1328</v>
      </c>
      <c r="G45" s="231">
        <v>146</v>
      </c>
      <c r="H45" s="231" t="s">
        <v>1870</v>
      </c>
      <c r="I45" s="195" t="s">
        <v>1329</v>
      </c>
      <c r="J45" s="230" t="s">
        <v>63</v>
      </c>
      <c r="K45" s="231" t="s">
        <v>357</v>
      </c>
      <c r="L45" s="208" t="s">
        <v>258</v>
      </c>
      <c r="M45" s="214" t="s">
        <v>904</v>
      </c>
      <c r="N45" s="208" t="s">
        <v>905</v>
      </c>
      <c r="O45" s="208" t="s">
        <v>906</v>
      </c>
      <c r="P45" s="208" t="s">
        <v>368</v>
      </c>
      <c r="Q45" s="208" t="s">
        <v>332</v>
      </c>
      <c r="R45" s="208" t="s">
        <v>369</v>
      </c>
      <c r="S45" s="208" t="s">
        <v>1685</v>
      </c>
      <c r="T45" s="208" t="s">
        <v>360</v>
      </c>
      <c r="U45" s="232" t="s">
        <v>316</v>
      </c>
      <c r="V45" s="233">
        <v>0.2</v>
      </c>
      <c r="W45" s="232" t="s">
        <v>77</v>
      </c>
      <c r="X45" s="233">
        <v>0.8</v>
      </c>
      <c r="Y45" s="67" t="s">
        <v>272</v>
      </c>
      <c r="Z45" s="208" t="s">
        <v>907</v>
      </c>
      <c r="AA45" s="232" t="s">
        <v>316</v>
      </c>
      <c r="AB45" s="237">
        <v>2.4695999999999999E-2</v>
      </c>
      <c r="AC45" s="232" t="s">
        <v>77</v>
      </c>
      <c r="AD45" s="237">
        <v>0.8</v>
      </c>
      <c r="AE45" s="67" t="s">
        <v>272</v>
      </c>
      <c r="AF45" s="208" t="s">
        <v>908</v>
      </c>
      <c r="AG45" s="230" t="s">
        <v>363</v>
      </c>
      <c r="AH45" s="234" t="s">
        <v>2156</v>
      </c>
      <c r="AI45" s="234" t="s">
        <v>2067</v>
      </c>
      <c r="AJ45" s="234" t="s">
        <v>2068</v>
      </c>
      <c r="AK45" s="234" t="s">
        <v>2069</v>
      </c>
      <c r="AL45" s="234" t="s">
        <v>2070</v>
      </c>
      <c r="AM45" s="234" t="s">
        <v>2041</v>
      </c>
      <c r="AN45" s="208" t="s">
        <v>1653</v>
      </c>
      <c r="AO45" s="208" t="s">
        <v>1654</v>
      </c>
      <c r="AP45" s="208" t="s">
        <v>1655</v>
      </c>
      <c r="AQ45" s="209">
        <v>43592</v>
      </c>
      <c r="AR45" s="210" t="s">
        <v>338</v>
      </c>
      <c r="AS45" s="211" t="s">
        <v>830</v>
      </c>
      <c r="AT45" s="212">
        <v>43768</v>
      </c>
      <c r="AU45" s="213" t="s">
        <v>469</v>
      </c>
      <c r="AV45" s="214" t="s">
        <v>909</v>
      </c>
      <c r="AW45" s="212">
        <v>43902</v>
      </c>
      <c r="AX45" s="210" t="s">
        <v>527</v>
      </c>
      <c r="AY45" s="211" t="s">
        <v>910</v>
      </c>
      <c r="AZ45" s="212">
        <v>44071</v>
      </c>
      <c r="BA45" s="213" t="s">
        <v>349</v>
      </c>
      <c r="BB45" s="214" t="s">
        <v>911</v>
      </c>
      <c r="BC45" s="212">
        <v>44167</v>
      </c>
      <c r="BD45" s="210" t="s">
        <v>581</v>
      </c>
      <c r="BE45" s="211" t="s">
        <v>912</v>
      </c>
      <c r="BF45" s="212">
        <v>44243</v>
      </c>
      <c r="BG45" s="213" t="s">
        <v>465</v>
      </c>
      <c r="BH45" s="214" t="s">
        <v>892</v>
      </c>
      <c r="BI45" s="212">
        <v>44316</v>
      </c>
      <c r="BJ45" s="210" t="s">
        <v>346</v>
      </c>
      <c r="BK45" s="211" t="s">
        <v>903</v>
      </c>
      <c r="BL45" s="212">
        <v>44407</v>
      </c>
      <c r="BM45" s="213" t="s">
        <v>465</v>
      </c>
      <c r="BN45" s="214" t="s">
        <v>893</v>
      </c>
      <c r="BO45" s="212">
        <v>44546</v>
      </c>
      <c r="BP45" s="210" t="s">
        <v>338</v>
      </c>
      <c r="BQ45" s="211" t="s">
        <v>913</v>
      </c>
      <c r="BR45" s="212">
        <v>44802</v>
      </c>
      <c r="BS45" s="213" t="s">
        <v>346</v>
      </c>
      <c r="BT45" s="214" t="s">
        <v>1157</v>
      </c>
      <c r="BU45" s="212">
        <v>44909</v>
      </c>
      <c r="BV45" s="210" t="s">
        <v>397</v>
      </c>
      <c r="BW45" s="211" t="s">
        <v>1330</v>
      </c>
      <c r="BX45" s="212">
        <v>45077</v>
      </c>
      <c r="BY45" s="213" t="s">
        <v>1958</v>
      </c>
      <c r="BZ45" s="215" t="s">
        <v>2011</v>
      </c>
      <c r="CA45" s="165">
        <f t="shared" si="27"/>
        <v>0</v>
      </c>
      <c r="CB45" s="51" t="s">
        <v>1816</v>
      </c>
      <c r="CC45" s="51" t="s">
        <v>2193</v>
      </c>
      <c r="CD45" s="51" t="s">
        <v>1705</v>
      </c>
      <c r="CE45" s="51" t="s">
        <v>1723</v>
      </c>
      <c r="CF45" s="51" t="s">
        <v>1694</v>
      </c>
      <c r="CG45" s="51" t="s">
        <v>1694</v>
      </c>
      <c r="CH45" s="51" t="s">
        <v>1718</v>
      </c>
      <c r="CI45" s="51" t="s">
        <v>1694</v>
      </c>
      <c r="CJ45" s="51" t="s">
        <v>1723</v>
      </c>
      <c r="CK45" s="51"/>
      <c r="CL45" s="51" t="s">
        <v>1723</v>
      </c>
      <c r="CM45" s="51" t="s">
        <v>1738</v>
      </c>
      <c r="CN45" s="51" t="s">
        <v>1723</v>
      </c>
      <c r="CO45" s="51" t="s">
        <v>1723</v>
      </c>
      <c r="CP45" s="51" t="s">
        <v>1723</v>
      </c>
      <c r="CQ45" s="51" t="s">
        <v>1723</v>
      </c>
      <c r="CR45" s="51" t="s">
        <v>1761</v>
      </c>
      <c r="CS45" s="51" t="s">
        <v>1723</v>
      </c>
      <c r="CT45" s="51" t="s">
        <v>1723</v>
      </c>
      <c r="CU45" s="51" t="s">
        <v>1723</v>
      </c>
      <c r="CV45" s="51" t="s">
        <v>1723</v>
      </c>
      <c r="CW45" s="51" t="s">
        <v>1723</v>
      </c>
      <c r="CX45" s="51" t="s">
        <v>1723</v>
      </c>
      <c r="CZ45" s="193" t="str">
        <f t="shared" si="28"/>
        <v>Corrupción</v>
      </c>
      <c r="DA45" s="244" t="str">
        <f t="shared" si="29"/>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B45" s="244"/>
      <c r="DC45" s="244"/>
      <c r="DD45" s="244"/>
      <c r="DE45" s="244"/>
      <c r="DF45" s="244"/>
      <c r="DG45" s="244"/>
      <c r="DH45" s="193" t="str">
        <f t="shared" si="30"/>
        <v>Alto</v>
      </c>
      <c r="DI45" s="193" t="str">
        <f t="shared" si="31"/>
        <v>Alto</v>
      </c>
      <c r="DK45" s="187" t="e">
        <f>SUM(LEN(#REF!)-LEN(SUBSTITUTE(#REF!,"- Preventivo","")))/LEN("- Preventivo")</f>
        <v>#REF!</v>
      </c>
      <c r="DL45" s="187" t="e">
        <f t="shared" si="32"/>
        <v>#REF!</v>
      </c>
      <c r="DM45" s="187" t="e">
        <f>SUM(LEN(#REF!)-LEN(SUBSTITUTE(#REF!,"- Detectivo","")))/LEN("- Detectivo")</f>
        <v>#REF!</v>
      </c>
      <c r="DN45" s="187" t="e">
        <f t="shared" si="33"/>
        <v>#REF!</v>
      </c>
      <c r="DO45" s="187" t="e">
        <f>SUM(LEN(#REF!)-LEN(SUBSTITUTE(#REF!,"- Correctivo","")))/LEN("- Correctivo")</f>
        <v>#REF!</v>
      </c>
      <c r="DP45" s="187" t="e">
        <f t="shared" si="34"/>
        <v>#REF!</v>
      </c>
      <c r="DQ45" s="187" t="e">
        <f t="shared" si="19"/>
        <v>#REF!</v>
      </c>
      <c r="DR45" s="187" t="e">
        <f t="shared" si="35"/>
        <v>#REF!</v>
      </c>
      <c r="DS45" s="187" t="e">
        <f>SUM(LEN(#REF!)-LEN(SUBSTITUTE(#REF!,"- Documentado","")))/LEN("- Documentado")</f>
        <v>#REF!</v>
      </c>
      <c r="DT45" s="187" t="e">
        <f>SUM(LEN(#REF!)-LEN(SUBSTITUTE(#REF!,"- Documentado","")))/LEN("- Documentado")</f>
        <v>#REF!</v>
      </c>
      <c r="DU45" s="187" t="e">
        <f t="shared" si="36"/>
        <v>#REF!</v>
      </c>
      <c r="DV45" s="187" t="e">
        <f>SUM(LEN(#REF!)-LEN(SUBSTITUTE(#REF!,"- Continua","")))/LEN("- Continua")</f>
        <v>#REF!</v>
      </c>
      <c r="DW45" s="187" t="e">
        <f>SUM(LEN(#REF!)-LEN(SUBSTITUTE(#REF!,"- Continua","")))/LEN("- Continua")</f>
        <v>#REF!</v>
      </c>
      <c r="DX45" s="187" t="e">
        <f t="shared" si="37"/>
        <v>#REF!</v>
      </c>
      <c r="DY45" s="187" t="e">
        <f>SUM(LEN(#REF!)-LEN(SUBSTITUTE(#REF!,"- Con registro","")))/LEN("- Con registro")</f>
        <v>#REF!</v>
      </c>
      <c r="DZ45" s="187" t="e">
        <f>SUM(LEN(#REF!)-LEN(SUBSTITUTE(#REF!,"- Con registro","")))/LEN("- Con registro")</f>
        <v>#REF!</v>
      </c>
      <c r="EA45" s="187" t="e">
        <f t="shared" si="38"/>
        <v>#REF!</v>
      </c>
      <c r="EB45" s="192" t="e">
        <f t="shared" si="20"/>
        <v>#REF!</v>
      </c>
      <c r="EC45" s="192" t="e">
        <f t="shared" si="21"/>
        <v>#REF!</v>
      </c>
      <c r="ED45" s="240" t="e">
        <f t="shared" si="22"/>
        <v>#REF!</v>
      </c>
      <c r="EE45" s="241" t="e">
        <f t="shared" si="23"/>
        <v>#REF!</v>
      </c>
      <c r="EF45" s="241"/>
      <c r="EG45" s="241"/>
      <c r="EH45" s="241"/>
      <c r="EI45" s="241"/>
      <c r="EJ45" s="241"/>
      <c r="EK45" s="241"/>
      <c r="EL45" s="241"/>
      <c r="EM45" s="241"/>
      <c r="EN45" s="241"/>
      <c r="EP45" s="225">
        <f t="shared" si="24"/>
        <v>45077</v>
      </c>
      <c r="EQ45" s="226">
        <f t="shared" si="25"/>
        <v>45169</v>
      </c>
      <c r="ER45" s="187" t="str">
        <f t="shared" si="26"/>
        <v>Riesgos</v>
      </c>
      <c r="ES45" s="239" t="str">
        <f t="shared" si="39"/>
        <v>ID_146: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T45" s="239" t="str">
        <f t="shared" si="40"/>
        <v>Ajuste en Establecimiento de controles en el Mapa de riesgos de Gestión de Servicios Administrativos y Tecnológicos</v>
      </c>
      <c r="EU45" s="187" t="str">
        <f t="shared" si="41"/>
        <v>Solicitud de cambio realizada y aprobada por la Subdirección de Servicios Administrativos a través del Aplicativo DARUMA</v>
      </c>
    </row>
    <row r="46" spans="1:151" ht="399.95" customHeight="1" x14ac:dyDescent="0.2">
      <c r="A46" s="230" t="s">
        <v>1649</v>
      </c>
      <c r="B46" s="208" t="s">
        <v>1321</v>
      </c>
      <c r="C46" s="208" t="s">
        <v>1322</v>
      </c>
      <c r="D46" s="230" t="s">
        <v>1644</v>
      </c>
      <c r="E46" s="231" t="s">
        <v>1287</v>
      </c>
      <c r="F46" s="208" t="s">
        <v>1331</v>
      </c>
      <c r="G46" s="231">
        <v>148</v>
      </c>
      <c r="H46" s="231" t="s">
        <v>1871</v>
      </c>
      <c r="I46" s="195" t="s">
        <v>865</v>
      </c>
      <c r="J46" s="230" t="s">
        <v>35</v>
      </c>
      <c r="K46" s="231" t="s">
        <v>582</v>
      </c>
      <c r="L46" s="208" t="s">
        <v>325</v>
      </c>
      <c r="M46" s="214" t="s">
        <v>1332</v>
      </c>
      <c r="N46" s="208" t="s">
        <v>1333</v>
      </c>
      <c r="O46" s="208" t="s">
        <v>866</v>
      </c>
      <c r="P46" s="208" t="s">
        <v>368</v>
      </c>
      <c r="Q46" s="208" t="s">
        <v>332</v>
      </c>
      <c r="R46" s="208" t="s">
        <v>369</v>
      </c>
      <c r="S46" s="208" t="s">
        <v>1687</v>
      </c>
      <c r="T46" s="208" t="s">
        <v>334</v>
      </c>
      <c r="U46" s="232" t="s">
        <v>317</v>
      </c>
      <c r="V46" s="233">
        <v>0.6</v>
      </c>
      <c r="W46" s="232" t="s">
        <v>101</v>
      </c>
      <c r="X46" s="233">
        <v>0.6</v>
      </c>
      <c r="Y46" s="67" t="s">
        <v>84</v>
      </c>
      <c r="Z46" s="208" t="s">
        <v>867</v>
      </c>
      <c r="AA46" s="232" t="s">
        <v>316</v>
      </c>
      <c r="AB46" s="237">
        <v>2.6671679999999996E-2</v>
      </c>
      <c r="AC46" s="232" t="s">
        <v>101</v>
      </c>
      <c r="AD46" s="237">
        <v>0.44999999999999996</v>
      </c>
      <c r="AE46" s="67" t="s">
        <v>84</v>
      </c>
      <c r="AF46" s="208" t="s">
        <v>1334</v>
      </c>
      <c r="AG46" s="230" t="s">
        <v>363</v>
      </c>
      <c r="AH46" s="234" t="s">
        <v>2157</v>
      </c>
      <c r="AI46" s="234" t="s">
        <v>2062</v>
      </c>
      <c r="AJ46" s="234" t="s">
        <v>2077</v>
      </c>
      <c r="AK46" s="234" t="s">
        <v>2142</v>
      </c>
      <c r="AL46" s="234" t="s">
        <v>2040</v>
      </c>
      <c r="AM46" s="234" t="s">
        <v>2066</v>
      </c>
      <c r="AN46" s="208" t="s">
        <v>1656</v>
      </c>
      <c r="AO46" s="208" t="s">
        <v>1647</v>
      </c>
      <c r="AP46" s="208" t="s">
        <v>1657</v>
      </c>
      <c r="AQ46" s="212">
        <v>43593</v>
      </c>
      <c r="AR46" s="213" t="s">
        <v>584</v>
      </c>
      <c r="AS46" s="214" t="s">
        <v>585</v>
      </c>
      <c r="AT46" s="212">
        <v>43784</v>
      </c>
      <c r="AU46" s="210" t="s">
        <v>500</v>
      </c>
      <c r="AV46" s="211" t="s">
        <v>1335</v>
      </c>
      <c r="AW46" s="212">
        <v>43895</v>
      </c>
      <c r="AX46" s="213" t="s">
        <v>527</v>
      </c>
      <c r="AY46" s="214" t="s">
        <v>1336</v>
      </c>
      <c r="AZ46" s="212">
        <v>44062</v>
      </c>
      <c r="BA46" s="210" t="s">
        <v>581</v>
      </c>
      <c r="BB46" s="211" t="s">
        <v>587</v>
      </c>
      <c r="BC46" s="212">
        <v>44102</v>
      </c>
      <c r="BD46" s="213" t="s">
        <v>465</v>
      </c>
      <c r="BE46" s="214" t="s">
        <v>588</v>
      </c>
      <c r="BF46" s="212">
        <v>44169</v>
      </c>
      <c r="BG46" s="210" t="s">
        <v>433</v>
      </c>
      <c r="BH46" s="211" t="s">
        <v>1337</v>
      </c>
      <c r="BI46" s="212">
        <v>44246</v>
      </c>
      <c r="BJ46" s="213" t="s">
        <v>389</v>
      </c>
      <c r="BK46" s="214" t="s">
        <v>1338</v>
      </c>
      <c r="BL46" s="212">
        <v>44316</v>
      </c>
      <c r="BM46" s="210" t="s">
        <v>349</v>
      </c>
      <c r="BN46" s="211" t="s">
        <v>1339</v>
      </c>
      <c r="BO46" s="212">
        <v>44447</v>
      </c>
      <c r="BP46" s="213" t="s">
        <v>389</v>
      </c>
      <c r="BQ46" s="214" t="s">
        <v>1340</v>
      </c>
      <c r="BR46" s="212">
        <v>44536</v>
      </c>
      <c r="BS46" s="210" t="s">
        <v>433</v>
      </c>
      <c r="BT46" s="211" t="s">
        <v>1341</v>
      </c>
      <c r="BU46" s="212">
        <v>44909</v>
      </c>
      <c r="BV46" s="213" t="s">
        <v>590</v>
      </c>
      <c r="BW46" s="216" t="s">
        <v>1342</v>
      </c>
      <c r="BX46" s="212">
        <v>45107</v>
      </c>
      <c r="BY46" s="213" t="s">
        <v>1985</v>
      </c>
      <c r="BZ46" s="215" t="s">
        <v>1990</v>
      </c>
      <c r="CA46" s="165">
        <f t="shared" si="27"/>
        <v>0</v>
      </c>
      <c r="CB46" s="51" t="s">
        <v>1817</v>
      </c>
      <c r="CC46" s="51" t="s">
        <v>1930</v>
      </c>
      <c r="CD46" s="51" t="s">
        <v>1705</v>
      </c>
      <c r="CE46" s="51" t="s">
        <v>1697</v>
      </c>
      <c r="CF46" s="51" t="s">
        <v>1694</v>
      </c>
      <c r="CG46" s="51" t="s">
        <v>1694</v>
      </c>
      <c r="CH46" s="51" t="s">
        <v>1718</v>
      </c>
      <c r="CI46" s="51" t="s">
        <v>1694</v>
      </c>
      <c r="CJ46" s="51" t="s">
        <v>1723</v>
      </c>
      <c r="CK46" s="51"/>
      <c r="CL46" s="51" t="s">
        <v>1723</v>
      </c>
      <c r="CM46" s="51" t="s">
        <v>1723</v>
      </c>
      <c r="CN46" s="51" t="s">
        <v>1723</v>
      </c>
      <c r="CO46" s="51" t="s">
        <v>1723</v>
      </c>
      <c r="CP46" s="51" t="s">
        <v>1723</v>
      </c>
      <c r="CQ46" s="51" t="s">
        <v>1723</v>
      </c>
      <c r="CR46" s="51" t="s">
        <v>1762</v>
      </c>
      <c r="CS46" s="51" t="s">
        <v>1723</v>
      </c>
      <c r="CT46" s="51" t="s">
        <v>1723</v>
      </c>
      <c r="CU46" s="51" t="s">
        <v>1723</v>
      </c>
      <c r="CV46" s="51" t="s">
        <v>1723</v>
      </c>
      <c r="CW46" s="51" t="s">
        <v>1723</v>
      </c>
      <c r="CX46" s="51" t="s">
        <v>1723</v>
      </c>
      <c r="CZ46" s="193" t="str">
        <f t="shared" si="28"/>
        <v>Gestión de procesos</v>
      </c>
      <c r="DA46" s="244" t="str">
        <f t="shared" si="29"/>
        <v>Posibilidad de afectación reputacional por baja disponibilidad de los servicios tecnológicos, debido a errores (Fallas o Deficiencias)  en la administración y gestión de los recursos de infraestructura tecnológica</v>
      </c>
      <c r="DB46" s="244"/>
      <c r="DC46" s="244"/>
      <c r="DD46" s="244"/>
      <c r="DE46" s="244"/>
      <c r="DF46" s="244"/>
      <c r="DG46" s="244"/>
      <c r="DH46" s="193" t="str">
        <f t="shared" si="30"/>
        <v>Moderado</v>
      </c>
      <c r="DI46" s="193" t="str">
        <f t="shared" si="31"/>
        <v>Moderado</v>
      </c>
      <c r="DK46" s="187" t="e">
        <f>SUM(LEN(#REF!)-LEN(SUBSTITUTE(#REF!,"- Preventivo","")))/LEN("- Preventivo")</f>
        <v>#REF!</v>
      </c>
      <c r="DL46" s="187" t="e">
        <f t="shared" si="32"/>
        <v>#REF!</v>
      </c>
      <c r="DM46" s="187" t="e">
        <f>SUM(LEN(#REF!)-LEN(SUBSTITUTE(#REF!,"- Detectivo","")))/LEN("- Detectivo")</f>
        <v>#REF!</v>
      </c>
      <c r="DN46" s="187" t="e">
        <f t="shared" si="33"/>
        <v>#REF!</v>
      </c>
      <c r="DO46" s="187" t="e">
        <f>SUM(LEN(#REF!)-LEN(SUBSTITUTE(#REF!,"- Correctivo","")))/LEN("- Correctivo")</f>
        <v>#REF!</v>
      </c>
      <c r="DP46" s="187" t="e">
        <f t="shared" si="34"/>
        <v>#REF!</v>
      </c>
      <c r="DQ46" s="187" t="e">
        <f t="shared" si="19"/>
        <v>#REF!</v>
      </c>
      <c r="DR46" s="187" t="e">
        <f t="shared" si="35"/>
        <v>#REF!</v>
      </c>
      <c r="DS46" s="187" t="e">
        <f>SUM(LEN(#REF!)-LEN(SUBSTITUTE(#REF!,"- Documentado","")))/LEN("- Documentado")</f>
        <v>#REF!</v>
      </c>
      <c r="DT46" s="187" t="e">
        <f>SUM(LEN(#REF!)-LEN(SUBSTITUTE(#REF!,"- Documentado","")))/LEN("- Documentado")</f>
        <v>#REF!</v>
      </c>
      <c r="DU46" s="187" t="e">
        <f t="shared" si="36"/>
        <v>#REF!</v>
      </c>
      <c r="DV46" s="187" t="e">
        <f>SUM(LEN(#REF!)-LEN(SUBSTITUTE(#REF!,"- Continua","")))/LEN("- Continua")</f>
        <v>#REF!</v>
      </c>
      <c r="DW46" s="187" t="e">
        <f>SUM(LEN(#REF!)-LEN(SUBSTITUTE(#REF!,"- Continua","")))/LEN("- Continua")</f>
        <v>#REF!</v>
      </c>
      <c r="DX46" s="187" t="e">
        <f t="shared" si="37"/>
        <v>#REF!</v>
      </c>
      <c r="DY46" s="187" t="e">
        <f>SUM(LEN(#REF!)-LEN(SUBSTITUTE(#REF!,"- Con registro","")))/LEN("- Con registro")</f>
        <v>#REF!</v>
      </c>
      <c r="DZ46" s="187" t="e">
        <f>SUM(LEN(#REF!)-LEN(SUBSTITUTE(#REF!,"- Con registro","")))/LEN("- Con registro")</f>
        <v>#REF!</v>
      </c>
      <c r="EA46" s="187" t="e">
        <f t="shared" si="38"/>
        <v>#REF!</v>
      </c>
      <c r="EB46" s="192" t="e">
        <f t="shared" si="20"/>
        <v>#REF!</v>
      </c>
      <c r="EC46" s="192" t="e">
        <f t="shared" si="21"/>
        <v>#REF!</v>
      </c>
      <c r="ED46" s="240" t="e">
        <f t="shared" si="22"/>
        <v>#REF!</v>
      </c>
      <c r="EE46" s="241" t="e">
        <f t="shared" si="23"/>
        <v>#REF!</v>
      </c>
      <c r="EF46" s="241"/>
      <c r="EG46" s="241"/>
      <c r="EH46" s="241"/>
      <c r="EI46" s="241"/>
      <c r="EJ46" s="241"/>
      <c r="EK46" s="241"/>
      <c r="EL46" s="241"/>
      <c r="EM46" s="241"/>
      <c r="EN46" s="241"/>
      <c r="EP46" s="225">
        <f t="shared" si="24"/>
        <v>45107</v>
      </c>
      <c r="EQ46" s="226">
        <f t="shared" si="25"/>
        <v>45169</v>
      </c>
      <c r="ER46" s="187" t="str">
        <f t="shared" si="26"/>
        <v>Riesgos</v>
      </c>
      <c r="ES46" s="239" t="str">
        <f t="shared" si="39"/>
        <v>ID_148: Posibilidad de afectación reputacional por baja disponibilidad de los servicios tecnológicos, debido a errores (Fallas o Deficiencias)  en la administración y gestión de los recursos de infraestructura tecnológica</v>
      </c>
      <c r="ET46" s="239" t="str">
        <f t="shared" si="40"/>
        <v>Ajuste en Identificación del riesgo en el Mapa de riesgos de Gestión de Servicios Administrativos y Tecnológicos</v>
      </c>
      <c r="EU46" s="187" t="str">
        <f t="shared" si="41"/>
        <v>Solicitud de cambio realizada y aprobada por la Oficina de Tecnologías de la Información y las Comunicaciones a través del Aplicativo DARUMA</v>
      </c>
    </row>
    <row r="47" spans="1:151" ht="399.95" customHeight="1" x14ac:dyDescent="0.2">
      <c r="A47" s="230" t="s">
        <v>1649</v>
      </c>
      <c r="B47" s="208" t="s">
        <v>1321</v>
      </c>
      <c r="C47" s="208" t="s">
        <v>1322</v>
      </c>
      <c r="D47" s="230" t="s">
        <v>1644</v>
      </c>
      <c r="E47" s="231" t="s">
        <v>1287</v>
      </c>
      <c r="F47" s="208" t="s">
        <v>1343</v>
      </c>
      <c r="G47" s="231">
        <v>149</v>
      </c>
      <c r="H47" s="231" t="s">
        <v>1872</v>
      </c>
      <c r="I47" s="195" t="s">
        <v>591</v>
      </c>
      <c r="J47" s="230" t="s">
        <v>35</v>
      </c>
      <c r="K47" s="231" t="s">
        <v>365</v>
      </c>
      <c r="L47" s="208" t="s">
        <v>325</v>
      </c>
      <c r="M47" s="214" t="s">
        <v>592</v>
      </c>
      <c r="N47" s="208" t="s">
        <v>589</v>
      </c>
      <c r="O47" s="208" t="s">
        <v>593</v>
      </c>
      <c r="P47" s="208" t="s">
        <v>331</v>
      </c>
      <c r="Q47" s="208" t="s">
        <v>332</v>
      </c>
      <c r="R47" s="208" t="s">
        <v>369</v>
      </c>
      <c r="S47" s="208" t="s">
        <v>1685</v>
      </c>
      <c r="T47" s="234" t="s">
        <v>360</v>
      </c>
      <c r="U47" s="232" t="s">
        <v>314</v>
      </c>
      <c r="V47" s="233">
        <v>0.4</v>
      </c>
      <c r="W47" s="232" t="s">
        <v>121</v>
      </c>
      <c r="X47" s="233">
        <v>0.4</v>
      </c>
      <c r="Y47" s="67" t="s">
        <v>84</v>
      </c>
      <c r="Z47" s="208" t="s">
        <v>594</v>
      </c>
      <c r="AA47" s="232" t="s">
        <v>316</v>
      </c>
      <c r="AB47" s="237">
        <v>0.1008</v>
      </c>
      <c r="AC47" s="232" t="s">
        <v>121</v>
      </c>
      <c r="AD47" s="237">
        <v>0.30000000000000004</v>
      </c>
      <c r="AE47" s="67" t="s">
        <v>271</v>
      </c>
      <c r="AF47" s="208" t="s">
        <v>1344</v>
      </c>
      <c r="AG47" s="230" t="s">
        <v>337</v>
      </c>
      <c r="AH47" s="208" t="s">
        <v>2021</v>
      </c>
      <c r="AI47" s="208" t="s">
        <v>2021</v>
      </c>
      <c r="AJ47" s="208" t="s">
        <v>2021</v>
      </c>
      <c r="AK47" s="208" t="s">
        <v>2021</v>
      </c>
      <c r="AL47" s="208" t="s">
        <v>2021</v>
      </c>
      <c r="AM47" s="208" t="s">
        <v>2021</v>
      </c>
      <c r="AN47" s="208" t="s">
        <v>1658</v>
      </c>
      <c r="AO47" s="208" t="s">
        <v>1659</v>
      </c>
      <c r="AP47" s="208" t="s">
        <v>1660</v>
      </c>
      <c r="AQ47" s="209">
        <v>43350</v>
      </c>
      <c r="AR47" s="210" t="s">
        <v>338</v>
      </c>
      <c r="AS47" s="211" t="s">
        <v>830</v>
      </c>
      <c r="AT47" s="212">
        <v>43593</v>
      </c>
      <c r="AU47" s="213" t="s">
        <v>590</v>
      </c>
      <c r="AV47" s="214" t="s">
        <v>1345</v>
      </c>
      <c r="AW47" s="212">
        <v>43784</v>
      </c>
      <c r="AX47" s="210" t="s">
        <v>581</v>
      </c>
      <c r="AY47" s="211" t="s">
        <v>1346</v>
      </c>
      <c r="AZ47" s="212">
        <v>43895</v>
      </c>
      <c r="BA47" s="213" t="s">
        <v>389</v>
      </c>
      <c r="BB47" s="214" t="s">
        <v>1347</v>
      </c>
      <c r="BC47" s="212">
        <v>44062</v>
      </c>
      <c r="BD47" s="210" t="s">
        <v>344</v>
      </c>
      <c r="BE47" s="211" t="s">
        <v>595</v>
      </c>
      <c r="BF47" s="212">
        <v>44169</v>
      </c>
      <c r="BG47" s="213" t="s">
        <v>342</v>
      </c>
      <c r="BH47" s="214" t="s">
        <v>596</v>
      </c>
      <c r="BI47" s="212">
        <v>44246</v>
      </c>
      <c r="BJ47" s="210" t="s">
        <v>349</v>
      </c>
      <c r="BK47" s="211" t="s">
        <v>1348</v>
      </c>
      <c r="BL47" s="212">
        <v>44442</v>
      </c>
      <c r="BM47" s="213" t="s">
        <v>346</v>
      </c>
      <c r="BN47" s="214" t="s">
        <v>1349</v>
      </c>
      <c r="BO47" s="212">
        <v>44545</v>
      </c>
      <c r="BP47" s="210" t="s">
        <v>338</v>
      </c>
      <c r="BQ47" s="211" t="s">
        <v>1350</v>
      </c>
      <c r="BR47" s="212">
        <v>44909</v>
      </c>
      <c r="BS47" s="213" t="s">
        <v>344</v>
      </c>
      <c r="BT47" s="214" t="s">
        <v>1281</v>
      </c>
      <c r="BU47" s="212" t="s">
        <v>352</v>
      </c>
      <c r="BV47" s="210" t="s">
        <v>353</v>
      </c>
      <c r="BW47" s="211" t="s">
        <v>352</v>
      </c>
      <c r="BX47" s="212" t="s">
        <v>352</v>
      </c>
      <c r="BY47" s="213" t="s">
        <v>353</v>
      </c>
      <c r="BZ47" s="215" t="s">
        <v>352</v>
      </c>
      <c r="CA47" s="165">
        <f t="shared" si="27"/>
        <v>4</v>
      </c>
      <c r="CB47" s="51" t="s">
        <v>1817</v>
      </c>
      <c r="CC47" s="51" t="s">
        <v>1930</v>
      </c>
      <c r="CD47" s="51" t="s">
        <v>1705</v>
      </c>
      <c r="CE47" s="51" t="s">
        <v>1697</v>
      </c>
      <c r="CF47" s="51" t="s">
        <v>1694</v>
      </c>
      <c r="CG47" s="51" t="s">
        <v>1694</v>
      </c>
      <c r="CH47" s="51" t="s">
        <v>1718</v>
      </c>
      <c r="CI47" s="51" t="s">
        <v>1694</v>
      </c>
      <c r="CJ47" s="51" t="s">
        <v>1723</v>
      </c>
      <c r="CK47" s="51"/>
      <c r="CL47" s="51" t="s">
        <v>1723</v>
      </c>
      <c r="CM47" s="51" t="s">
        <v>1723</v>
      </c>
      <c r="CN47" s="51" t="s">
        <v>1723</v>
      </c>
      <c r="CO47" s="51" t="s">
        <v>1938</v>
      </c>
      <c r="CP47" s="51" t="s">
        <v>1723</v>
      </c>
      <c r="CQ47" s="51" t="s">
        <v>1938</v>
      </c>
      <c r="CR47" s="51" t="s">
        <v>1763</v>
      </c>
      <c r="CS47" s="51" t="s">
        <v>1723</v>
      </c>
      <c r="CT47" s="51" t="s">
        <v>1723</v>
      </c>
      <c r="CU47" s="51" t="s">
        <v>1723</v>
      </c>
      <c r="CV47" s="51" t="s">
        <v>1723</v>
      </c>
      <c r="CW47" s="51" t="s">
        <v>1723</v>
      </c>
      <c r="CX47" s="51" t="s">
        <v>1723</v>
      </c>
      <c r="CZ47" s="193" t="str">
        <f t="shared" si="28"/>
        <v>Gestión de procesos</v>
      </c>
      <c r="DA47" s="244" t="str">
        <f t="shared" si="29"/>
        <v>Posibilidad de afectación reputacional por hallazgos de auditoría interna o externa, debido a supervisión inadecuada en el desarrollo de soluciones tecnológicas</v>
      </c>
      <c r="DB47" s="244"/>
      <c r="DC47" s="244"/>
      <c r="DD47" s="244"/>
      <c r="DE47" s="244"/>
      <c r="DF47" s="244"/>
      <c r="DG47" s="244"/>
      <c r="DH47" s="193" t="str">
        <f t="shared" si="30"/>
        <v>Moderado</v>
      </c>
      <c r="DI47" s="193" t="str">
        <f t="shared" si="31"/>
        <v>Bajo</v>
      </c>
      <c r="DK47" s="187" t="e">
        <f>SUM(LEN(#REF!)-LEN(SUBSTITUTE(#REF!,"- Preventivo","")))/LEN("- Preventivo")</f>
        <v>#REF!</v>
      </c>
      <c r="DL47" s="187" t="e">
        <f t="shared" si="32"/>
        <v>#REF!</v>
      </c>
      <c r="DM47" s="187" t="e">
        <f>SUM(LEN(#REF!)-LEN(SUBSTITUTE(#REF!,"- Detectivo","")))/LEN("- Detectivo")</f>
        <v>#REF!</v>
      </c>
      <c r="DN47" s="187" t="e">
        <f t="shared" si="33"/>
        <v>#REF!</v>
      </c>
      <c r="DO47" s="187" t="e">
        <f>SUM(LEN(#REF!)-LEN(SUBSTITUTE(#REF!,"- Correctivo","")))/LEN("- Correctivo")</f>
        <v>#REF!</v>
      </c>
      <c r="DP47" s="187" t="e">
        <f t="shared" si="34"/>
        <v>#REF!</v>
      </c>
      <c r="DQ47" s="187" t="e">
        <f t="shared" si="19"/>
        <v>#REF!</v>
      </c>
      <c r="DR47" s="187" t="e">
        <f t="shared" si="35"/>
        <v>#REF!</v>
      </c>
      <c r="DS47" s="187" t="e">
        <f>SUM(LEN(#REF!)-LEN(SUBSTITUTE(#REF!,"- Documentado","")))/LEN("- Documentado")</f>
        <v>#REF!</v>
      </c>
      <c r="DT47" s="187" t="e">
        <f>SUM(LEN(#REF!)-LEN(SUBSTITUTE(#REF!,"- Documentado","")))/LEN("- Documentado")</f>
        <v>#REF!</v>
      </c>
      <c r="DU47" s="187" t="e">
        <f t="shared" si="36"/>
        <v>#REF!</v>
      </c>
      <c r="DV47" s="187" t="e">
        <f>SUM(LEN(#REF!)-LEN(SUBSTITUTE(#REF!,"- Continua","")))/LEN("- Continua")</f>
        <v>#REF!</v>
      </c>
      <c r="DW47" s="187" t="e">
        <f>SUM(LEN(#REF!)-LEN(SUBSTITUTE(#REF!,"- Continua","")))/LEN("- Continua")</f>
        <v>#REF!</v>
      </c>
      <c r="DX47" s="187" t="e">
        <f t="shared" si="37"/>
        <v>#REF!</v>
      </c>
      <c r="DY47" s="187" t="e">
        <f>SUM(LEN(#REF!)-LEN(SUBSTITUTE(#REF!,"- Con registro","")))/LEN("- Con registro")</f>
        <v>#REF!</v>
      </c>
      <c r="DZ47" s="187" t="e">
        <f>SUM(LEN(#REF!)-LEN(SUBSTITUTE(#REF!,"- Con registro","")))/LEN("- Con registro")</f>
        <v>#REF!</v>
      </c>
      <c r="EA47" s="187" t="e">
        <f t="shared" si="38"/>
        <v>#REF!</v>
      </c>
      <c r="EB47" s="192" t="e">
        <f t="shared" si="20"/>
        <v>#REF!</v>
      </c>
      <c r="EC47" s="192" t="e">
        <f t="shared" si="21"/>
        <v>#REF!</v>
      </c>
      <c r="ED47" s="240" t="e">
        <f t="shared" si="22"/>
        <v>#REF!</v>
      </c>
      <c r="EE47" s="241" t="e">
        <f t="shared" si="23"/>
        <v>#REF!</v>
      </c>
      <c r="EF47" s="241"/>
      <c r="EG47" s="241"/>
      <c r="EH47" s="241"/>
      <c r="EI47" s="241"/>
      <c r="EJ47" s="241"/>
      <c r="EK47" s="241"/>
      <c r="EL47" s="241"/>
      <c r="EM47" s="241"/>
      <c r="EN47" s="241"/>
      <c r="EP47" s="225" t="str">
        <f t="shared" si="24"/>
        <v/>
      </c>
      <c r="EQ47" s="226" t="str">
        <f t="shared" si="25"/>
        <v/>
      </c>
      <c r="ER47" s="187" t="str">
        <f t="shared" si="26"/>
        <v/>
      </c>
      <c r="ES47" s="239" t="str">
        <f t="shared" si="39"/>
        <v/>
      </c>
      <c r="ET47" s="239" t="str">
        <f t="shared" si="40"/>
        <v/>
      </c>
      <c r="EU47" s="187" t="str">
        <f t="shared" si="41"/>
        <v/>
      </c>
    </row>
    <row r="48" spans="1:151" ht="399.95" customHeight="1" x14ac:dyDescent="0.2">
      <c r="A48" s="230" t="s">
        <v>1649</v>
      </c>
      <c r="B48" s="208" t="s">
        <v>1321</v>
      </c>
      <c r="C48" s="208" t="s">
        <v>1322</v>
      </c>
      <c r="D48" s="230" t="s">
        <v>1644</v>
      </c>
      <c r="E48" s="231" t="s">
        <v>1287</v>
      </c>
      <c r="F48" s="208" t="s">
        <v>1351</v>
      </c>
      <c r="G48" s="231">
        <v>150</v>
      </c>
      <c r="H48" s="231" t="s">
        <v>1873</v>
      </c>
      <c r="I48" s="195" t="s">
        <v>921</v>
      </c>
      <c r="J48" s="230" t="s">
        <v>35</v>
      </c>
      <c r="K48" s="231" t="s">
        <v>365</v>
      </c>
      <c r="L48" s="208" t="s">
        <v>1691</v>
      </c>
      <c r="M48" s="214" t="s">
        <v>1352</v>
      </c>
      <c r="N48" s="208" t="s">
        <v>922</v>
      </c>
      <c r="O48" s="208" t="s">
        <v>923</v>
      </c>
      <c r="P48" s="208" t="s">
        <v>368</v>
      </c>
      <c r="Q48" s="208" t="s">
        <v>332</v>
      </c>
      <c r="R48" s="208" t="s">
        <v>369</v>
      </c>
      <c r="S48" s="208" t="s">
        <v>1685</v>
      </c>
      <c r="T48" s="208" t="s">
        <v>360</v>
      </c>
      <c r="U48" s="232" t="s">
        <v>317</v>
      </c>
      <c r="V48" s="233">
        <v>0.6</v>
      </c>
      <c r="W48" s="232" t="s">
        <v>121</v>
      </c>
      <c r="X48" s="233">
        <v>0.4</v>
      </c>
      <c r="Y48" s="67" t="s">
        <v>84</v>
      </c>
      <c r="Z48" s="208" t="s">
        <v>924</v>
      </c>
      <c r="AA48" s="232" t="s">
        <v>316</v>
      </c>
      <c r="AB48" s="237">
        <v>0.1512</v>
      </c>
      <c r="AC48" s="232" t="s">
        <v>121</v>
      </c>
      <c r="AD48" s="237">
        <v>0.22500000000000003</v>
      </c>
      <c r="AE48" s="67" t="s">
        <v>271</v>
      </c>
      <c r="AF48" s="208" t="s">
        <v>683</v>
      </c>
      <c r="AG48" s="230" t="s">
        <v>337</v>
      </c>
      <c r="AH48" s="208" t="s">
        <v>2021</v>
      </c>
      <c r="AI48" s="208" t="s">
        <v>2021</v>
      </c>
      <c r="AJ48" s="208" t="s">
        <v>2021</v>
      </c>
      <c r="AK48" s="208" t="s">
        <v>2021</v>
      </c>
      <c r="AL48" s="208" t="s">
        <v>2021</v>
      </c>
      <c r="AM48" s="208" t="s">
        <v>2021</v>
      </c>
      <c r="AN48" s="208" t="s">
        <v>1661</v>
      </c>
      <c r="AO48" s="208" t="s">
        <v>1662</v>
      </c>
      <c r="AP48" s="208" t="s">
        <v>1663</v>
      </c>
      <c r="AQ48" s="209">
        <v>43350</v>
      </c>
      <c r="AR48" s="210" t="s">
        <v>338</v>
      </c>
      <c r="AS48" s="211" t="s">
        <v>405</v>
      </c>
      <c r="AT48" s="212">
        <v>43593</v>
      </c>
      <c r="AU48" s="213" t="s">
        <v>433</v>
      </c>
      <c r="AV48" s="214" t="s">
        <v>808</v>
      </c>
      <c r="AW48" s="212">
        <v>43783</v>
      </c>
      <c r="AX48" s="210" t="s">
        <v>338</v>
      </c>
      <c r="AY48" s="211" t="s">
        <v>1353</v>
      </c>
      <c r="AZ48" s="212">
        <v>43914</v>
      </c>
      <c r="BA48" s="213" t="s">
        <v>338</v>
      </c>
      <c r="BB48" s="214" t="s">
        <v>1354</v>
      </c>
      <c r="BC48" s="212">
        <v>44074</v>
      </c>
      <c r="BD48" s="210" t="s">
        <v>375</v>
      </c>
      <c r="BE48" s="211" t="s">
        <v>925</v>
      </c>
      <c r="BF48" s="212">
        <v>44168</v>
      </c>
      <c r="BG48" s="213" t="s">
        <v>465</v>
      </c>
      <c r="BH48" s="214" t="s">
        <v>927</v>
      </c>
      <c r="BI48" s="212">
        <v>44249</v>
      </c>
      <c r="BJ48" s="210" t="s">
        <v>338</v>
      </c>
      <c r="BK48" s="211" t="s">
        <v>1355</v>
      </c>
      <c r="BL48" s="212">
        <v>44540</v>
      </c>
      <c r="BM48" s="213" t="s">
        <v>338</v>
      </c>
      <c r="BN48" s="214" t="s">
        <v>926</v>
      </c>
      <c r="BO48" s="212">
        <v>44909</v>
      </c>
      <c r="BP48" s="210" t="s">
        <v>694</v>
      </c>
      <c r="BQ48" s="211" t="s">
        <v>1356</v>
      </c>
      <c r="BR48" s="212">
        <v>45063</v>
      </c>
      <c r="BS48" s="213" t="s">
        <v>1958</v>
      </c>
      <c r="BT48" s="214" t="s">
        <v>1987</v>
      </c>
      <c r="BU48" s="212" t="s">
        <v>352</v>
      </c>
      <c r="BV48" s="210" t="s">
        <v>353</v>
      </c>
      <c r="BW48" s="211" t="s">
        <v>352</v>
      </c>
      <c r="BX48" s="212" t="s">
        <v>352</v>
      </c>
      <c r="BY48" s="213" t="s">
        <v>353</v>
      </c>
      <c r="BZ48" s="215" t="s">
        <v>352</v>
      </c>
      <c r="CA48" s="165">
        <f t="shared" si="27"/>
        <v>4</v>
      </c>
      <c r="CB48" s="51" t="s">
        <v>1926</v>
      </c>
      <c r="CC48" s="51" t="s">
        <v>1818</v>
      </c>
      <c r="CD48" s="51" t="s">
        <v>1705</v>
      </c>
      <c r="CE48" s="51" t="s">
        <v>1697</v>
      </c>
      <c r="CF48" s="51" t="s">
        <v>1694</v>
      </c>
      <c r="CG48" s="51" t="s">
        <v>1694</v>
      </c>
      <c r="CH48" s="51" t="s">
        <v>1718</v>
      </c>
      <c r="CI48" s="51" t="s">
        <v>1694</v>
      </c>
      <c r="CJ48" s="51" t="s">
        <v>1723</v>
      </c>
      <c r="CK48" s="51"/>
      <c r="CL48" s="51" t="s">
        <v>1723</v>
      </c>
      <c r="CM48" s="51" t="s">
        <v>1723</v>
      </c>
      <c r="CN48" s="51" t="s">
        <v>1723</v>
      </c>
      <c r="CO48" s="51" t="s">
        <v>1938</v>
      </c>
      <c r="CP48" s="51" t="s">
        <v>1723</v>
      </c>
      <c r="CQ48" s="51" t="s">
        <v>1938</v>
      </c>
      <c r="CR48" s="51" t="s">
        <v>1765</v>
      </c>
      <c r="CS48" s="51" t="s">
        <v>1723</v>
      </c>
      <c r="CT48" s="51" t="s">
        <v>1723</v>
      </c>
      <c r="CU48" s="51" t="s">
        <v>1723</v>
      </c>
      <c r="CV48" s="51" t="s">
        <v>1723</v>
      </c>
      <c r="CW48" s="51" t="s">
        <v>1723</v>
      </c>
      <c r="CX48" s="51" t="s">
        <v>1723</v>
      </c>
      <c r="CZ48" s="193" t="str">
        <f t="shared" si="28"/>
        <v>Gestión de procesos</v>
      </c>
      <c r="DA48" s="244" t="str">
        <f t="shared" si="29"/>
        <v>Posibilidad de afectación reputacional por incumplimiento en la entrega de comunicaciones oficiales y tramite de actos administrativos, debido a errores (fallas o deficiencias) en la gestión, trámite y/o expedición de los mismos</v>
      </c>
      <c r="DB48" s="244"/>
      <c r="DC48" s="244"/>
      <c r="DD48" s="244"/>
      <c r="DE48" s="244"/>
      <c r="DF48" s="244"/>
      <c r="DG48" s="244"/>
      <c r="DH48" s="193" t="str">
        <f t="shared" si="30"/>
        <v>Moderado</v>
      </c>
      <c r="DI48" s="193" t="str">
        <f t="shared" si="31"/>
        <v>Bajo</v>
      </c>
      <c r="DK48" s="187" t="e">
        <f>SUM(LEN(#REF!)-LEN(SUBSTITUTE(#REF!,"- Preventivo","")))/LEN("- Preventivo")</f>
        <v>#REF!</v>
      </c>
      <c r="DL48" s="187" t="e">
        <f t="shared" si="32"/>
        <v>#REF!</v>
      </c>
      <c r="DM48" s="187" t="e">
        <f>SUM(LEN(#REF!)-LEN(SUBSTITUTE(#REF!,"- Detectivo","")))/LEN("- Detectivo")</f>
        <v>#REF!</v>
      </c>
      <c r="DN48" s="187" t="e">
        <f t="shared" si="33"/>
        <v>#REF!</v>
      </c>
      <c r="DO48" s="187" t="e">
        <f>SUM(LEN(#REF!)-LEN(SUBSTITUTE(#REF!,"- Correctivo","")))/LEN("- Correctivo")</f>
        <v>#REF!</v>
      </c>
      <c r="DP48" s="187" t="e">
        <f t="shared" si="34"/>
        <v>#REF!</v>
      </c>
      <c r="DQ48" s="187" t="e">
        <f t="shared" si="19"/>
        <v>#REF!</v>
      </c>
      <c r="DR48" s="187" t="e">
        <f t="shared" si="35"/>
        <v>#REF!</v>
      </c>
      <c r="DS48" s="187" t="e">
        <f>SUM(LEN(#REF!)-LEN(SUBSTITUTE(#REF!,"- Documentado","")))/LEN("- Documentado")</f>
        <v>#REF!</v>
      </c>
      <c r="DT48" s="187" t="e">
        <f>SUM(LEN(#REF!)-LEN(SUBSTITUTE(#REF!,"- Documentado","")))/LEN("- Documentado")</f>
        <v>#REF!</v>
      </c>
      <c r="DU48" s="187" t="e">
        <f t="shared" si="36"/>
        <v>#REF!</v>
      </c>
      <c r="DV48" s="187" t="e">
        <f>SUM(LEN(#REF!)-LEN(SUBSTITUTE(#REF!,"- Continua","")))/LEN("- Continua")</f>
        <v>#REF!</v>
      </c>
      <c r="DW48" s="187" t="e">
        <f>SUM(LEN(#REF!)-LEN(SUBSTITUTE(#REF!,"- Continua","")))/LEN("- Continua")</f>
        <v>#REF!</v>
      </c>
      <c r="DX48" s="187" t="e">
        <f t="shared" si="37"/>
        <v>#REF!</v>
      </c>
      <c r="DY48" s="187" t="e">
        <f>SUM(LEN(#REF!)-LEN(SUBSTITUTE(#REF!,"- Con registro","")))/LEN("- Con registro")</f>
        <v>#REF!</v>
      </c>
      <c r="DZ48" s="187" t="e">
        <f>SUM(LEN(#REF!)-LEN(SUBSTITUTE(#REF!,"- Con registro","")))/LEN("- Con registro")</f>
        <v>#REF!</v>
      </c>
      <c r="EA48" s="187" t="e">
        <f t="shared" si="38"/>
        <v>#REF!</v>
      </c>
      <c r="EB48" s="192" t="e">
        <f t="shared" si="20"/>
        <v>#REF!</v>
      </c>
      <c r="EC48" s="192" t="e">
        <f t="shared" si="21"/>
        <v>#REF!</v>
      </c>
      <c r="ED48" s="240" t="e">
        <f t="shared" si="22"/>
        <v>#REF!</v>
      </c>
      <c r="EE48" s="241" t="e">
        <f t="shared" si="23"/>
        <v>#REF!</v>
      </c>
      <c r="EF48" s="241"/>
      <c r="EG48" s="241"/>
      <c r="EH48" s="241"/>
      <c r="EI48" s="241"/>
      <c r="EJ48" s="241"/>
      <c r="EK48" s="241"/>
      <c r="EL48" s="241"/>
      <c r="EM48" s="241"/>
      <c r="EN48" s="241"/>
      <c r="EP48" s="225">
        <f t="shared" si="24"/>
        <v>45063</v>
      </c>
      <c r="EQ48" s="226">
        <f t="shared" si="25"/>
        <v>45169</v>
      </c>
      <c r="ER48" s="187" t="str">
        <f t="shared" si="26"/>
        <v>Riesgos</v>
      </c>
      <c r="ES48" s="239" t="str">
        <f t="shared" si="39"/>
        <v>ID_150: Posibilidad de afectación reputacional por incumplimiento en la entrega de comunicaciones oficiales y tramite de actos administrativos, debido a errores (fallas o deficiencias) en la gestión, trámite y/o expedición de los mismos</v>
      </c>
      <c r="ET48" s="239" t="str">
        <f t="shared" si="40"/>
        <v>Ajuste en Establecimiento de controles en el Mapa de riesgos de Gestión de Servicios Administrativos y Tecnológicos</v>
      </c>
      <c r="EU48" s="187" t="str">
        <f t="shared" si="41"/>
        <v>Solicitud de cambio realizada y aprobada por la Subdirección de Gestión Documental a través del Aplicativo DARUMA</v>
      </c>
    </row>
    <row r="49" spans="1:151" ht="399.95" customHeight="1" x14ac:dyDescent="0.2">
      <c r="A49" s="230" t="s">
        <v>1649</v>
      </c>
      <c r="B49" s="208" t="s">
        <v>1321</v>
      </c>
      <c r="C49" s="208" t="s">
        <v>1322</v>
      </c>
      <c r="D49" s="230" t="s">
        <v>1644</v>
      </c>
      <c r="E49" s="231" t="s">
        <v>1287</v>
      </c>
      <c r="F49" s="208" t="s">
        <v>2166</v>
      </c>
      <c r="G49" s="231">
        <v>151</v>
      </c>
      <c r="H49" s="231" t="s">
        <v>1874</v>
      </c>
      <c r="I49" s="195" t="s">
        <v>1692</v>
      </c>
      <c r="J49" s="230" t="s">
        <v>35</v>
      </c>
      <c r="K49" s="231" t="s">
        <v>365</v>
      </c>
      <c r="L49" s="208" t="s">
        <v>1691</v>
      </c>
      <c r="M49" s="214" t="s">
        <v>1357</v>
      </c>
      <c r="N49" s="208" t="s">
        <v>929</v>
      </c>
      <c r="O49" s="208" t="s">
        <v>1358</v>
      </c>
      <c r="P49" s="208" t="s">
        <v>368</v>
      </c>
      <c r="Q49" s="208" t="s">
        <v>332</v>
      </c>
      <c r="R49" s="208" t="s">
        <v>369</v>
      </c>
      <c r="S49" s="208" t="s">
        <v>1686</v>
      </c>
      <c r="T49" s="208" t="s">
        <v>428</v>
      </c>
      <c r="U49" s="232" t="s">
        <v>317</v>
      </c>
      <c r="V49" s="233">
        <v>0.6</v>
      </c>
      <c r="W49" s="232" t="s">
        <v>121</v>
      </c>
      <c r="X49" s="233">
        <v>0.4</v>
      </c>
      <c r="Y49" s="67" t="s">
        <v>84</v>
      </c>
      <c r="Z49" s="208" t="s">
        <v>924</v>
      </c>
      <c r="AA49" s="232" t="s">
        <v>316</v>
      </c>
      <c r="AB49" s="237">
        <v>0.1512</v>
      </c>
      <c r="AC49" s="232" t="s">
        <v>315</v>
      </c>
      <c r="AD49" s="237">
        <v>0.16875000000000001</v>
      </c>
      <c r="AE49" s="67" t="s">
        <v>271</v>
      </c>
      <c r="AF49" s="208" t="s">
        <v>676</v>
      </c>
      <c r="AG49" s="230" t="s">
        <v>337</v>
      </c>
      <c r="AH49" s="208" t="s">
        <v>2021</v>
      </c>
      <c r="AI49" s="208" t="s">
        <v>2021</v>
      </c>
      <c r="AJ49" s="208" t="s">
        <v>2021</v>
      </c>
      <c r="AK49" s="208" t="s">
        <v>2021</v>
      </c>
      <c r="AL49" s="208" t="s">
        <v>2021</v>
      </c>
      <c r="AM49" s="208" t="s">
        <v>2021</v>
      </c>
      <c r="AN49" s="208" t="s">
        <v>1664</v>
      </c>
      <c r="AO49" s="208" t="s">
        <v>1665</v>
      </c>
      <c r="AP49" s="208" t="s">
        <v>1666</v>
      </c>
      <c r="AQ49" s="209">
        <v>43350</v>
      </c>
      <c r="AR49" s="210" t="s">
        <v>338</v>
      </c>
      <c r="AS49" s="211" t="s">
        <v>405</v>
      </c>
      <c r="AT49" s="212">
        <v>43593</v>
      </c>
      <c r="AU49" s="213" t="s">
        <v>338</v>
      </c>
      <c r="AV49" s="214" t="s">
        <v>808</v>
      </c>
      <c r="AW49" s="212">
        <v>43783</v>
      </c>
      <c r="AX49" s="210" t="s">
        <v>338</v>
      </c>
      <c r="AY49" s="211" t="s">
        <v>1359</v>
      </c>
      <c r="AZ49" s="212">
        <v>43914</v>
      </c>
      <c r="BA49" s="213" t="s">
        <v>389</v>
      </c>
      <c r="BB49" s="214" t="s">
        <v>1360</v>
      </c>
      <c r="BC49" s="212">
        <v>44074</v>
      </c>
      <c r="BD49" s="210" t="s">
        <v>387</v>
      </c>
      <c r="BE49" s="211" t="s">
        <v>925</v>
      </c>
      <c r="BF49" s="212">
        <v>44168</v>
      </c>
      <c r="BG49" s="213" t="s">
        <v>465</v>
      </c>
      <c r="BH49" s="214" t="s">
        <v>927</v>
      </c>
      <c r="BI49" s="212">
        <v>44249</v>
      </c>
      <c r="BJ49" s="210" t="s">
        <v>465</v>
      </c>
      <c r="BK49" s="211" t="s">
        <v>1361</v>
      </c>
      <c r="BL49" s="212">
        <v>44540</v>
      </c>
      <c r="BM49" s="213" t="s">
        <v>338</v>
      </c>
      <c r="BN49" s="214" t="s">
        <v>928</v>
      </c>
      <c r="BO49" s="212">
        <v>44909</v>
      </c>
      <c r="BP49" s="210" t="s">
        <v>549</v>
      </c>
      <c r="BQ49" s="211" t="s">
        <v>1362</v>
      </c>
      <c r="BR49" s="212">
        <v>45063</v>
      </c>
      <c r="BS49" s="213" t="s">
        <v>1958</v>
      </c>
      <c r="BT49" s="214" t="s">
        <v>1988</v>
      </c>
      <c r="BU49" s="212">
        <v>45147</v>
      </c>
      <c r="BV49" s="210" t="s">
        <v>1985</v>
      </c>
      <c r="BW49" s="211" t="s">
        <v>2167</v>
      </c>
      <c r="BX49" s="212" t="s">
        <v>352</v>
      </c>
      <c r="BY49" s="213" t="s">
        <v>353</v>
      </c>
      <c r="BZ49" s="215" t="s">
        <v>352</v>
      </c>
      <c r="CA49" s="165">
        <f t="shared" si="27"/>
        <v>2</v>
      </c>
      <c r="CB49" s="51" t="s">
        <v>1926</v>
      </c>
      <c r="CC49" s="51" t="s">
        <v>1818</v>
      </c>
      <c r="CD49" s="51" t="s">
        <v>1705</v>
      </c>
      <c r="CE49" s="51" t="s">
        <v>1697</v>
      </c>
      <c r="CF49" s="51" t="s">
        <v>1694</v>
      </c>
      <c r="CG49" s="51" t="s">
        <v>1694</v>
      </c>
      <c r="CH49" s="51" t="s">
        <v>1718</v>
      </c>
      <c r="CI49" s="51" t="s">
        <v>1694</v>
      </c>
      <c r="CJ49" s="51" t="s">
        <v>1723</v>
      </c>
      <c r="CK49" s="51"/>
      <c r="CL49" s="51" t="s">
        <v>1723</v>
      </c>
      <c r="CM49" s="51" t="s">
        <v>1723</v>
      </c>
      <c r="CN49" s="51" t="s">
        <v>1723</v>
      </c>
      <c r="CO49" s="51" t="s">
        <v>1938</v>
      </c>
      <c r="CP49" s="51" t="s">
        <v>1723</v>
      </c>
      <c r="CQ49" s="51" t="s">
        <v>1938</v>
      </c>
      <c r="CR49" s="51" t="s">
        <v>1764</v>
      </c>
      <c r="CS49" s="51" t="s">
        <v>1723</v>
      </c>
      <c r="CT49" s="51" t="s">
        <v>1723</v>
      </c>
      <c r="CU49" s="51" t="s">
        <v>1723</v>
      </c>
      <c r="CV49" s="51" t="s">
        <v>1723</v>
      </c>
      <c r="CW49" s="51" t="s">
        <v>1723</v>
      </c>
      <c r="CX49" s="51" t="s">
        <v>1723</v>
      </c>
      <c r="CZ49" s="193" t="str">
        <f t="shared" si="28"/>
        <v>Gestión de procesos</v>
      </c>
      <c r="DA49" s="244" t="str">
        <f t="shared" si="29"/>
        <v xml:space="preserve">Posibilidad de afectación reputacional por inconsistencias en los planes o instrumentos archivísticos, debido a errores (fallas o deficiencias) en la aplicación de los lineamientos  para su implementación o actualización </v>
      </c>
      <c r="DB49" s="244"/>
      <c r="DC49" s="244"/>
      <c r="DD49" s="244"/>
      <c r="DE49" s="244"/>
      <c r="DF49" s="244"/>
      <c r="DG49" s="244"/>
      <c r="DH49" s="193" t="str">
        <f t="shared" si="30"/>
        <v>Moderado</v>
      </c>
      <c r="DI49" s="193" t="str">
        <f t="shared" si="31"/>
        <v>Bajo</v>
      </c>
      <c r="DK49" s="187" t="e">
        <f>SUM(LEN(#REF!)-LEN(SUBSTITUTE(#REF!,"- Preventivo","")))/LEN("- Preventivo")</f>
        <v>#REF!</v>
      </c>
      <c r="DL49" s="187" t="e">
        <f t="shared" si="32"/>
        <v>#REF!</v>
      </c>
      <c r="DM49" s="187" t="e">
        <f>SUM(LEN(#REF!)-LEN(SUBSTITUTE(#REF!,"- Detectivo","")))/LEN("- Detectivo")</f>
        <v>#REF!</v>
      </c>
      <c r="DN49" s="187" t="e">
        <f t="shared" si="33"/>
        <v>#REF!</v>
      </c>
      <c r="DO49" s="187" t="e">
        <f>SUM(LEN(#REF!)-LEN(SUBSTITUTE(#REF!,"- Correctivo","")))/LEN("- Correctivo")</f>
        <v>#REF!</v>
      </c>
      <c r="DP49" s="187" t="e">
        <f t="shared" si="34"/>
        <v>#REF!</v>
      </c>
      <c r="DQ49" s="187" t="e">
        <f t="shared" si="19"/>
        <v>#REF!</v>
      </c>
      <c r="DR49" s="187" t="e">
        <f t="shared" si="35"/>
        <v>#REF!</v>
      </c>
      <c r="DS49" s="187" t="e">
        <f>SUM(LEN(#REF!)-LEN(SUBSTITUTE(#REF!,"- Documentado","")))/LEN("- Documentado")</f>
        <v>#REF!</v>
      </c>
      <c r="DT49" s="187" t="e">
        <f>SUM(LEN(#REF!)-LEN(SUBSTITUTE(#REF!,"- Documentado","")))/LEN("- Documentado")</f>
        <v>#REF!</v>
      </c>
      <c r="DU49" s="187" t="e">
        <f t="shared" si="36"/>
        <v>#REF!</v>
      </c>
      <c r="DV49" s="187" t="e">
        <f>SUM(LEN(#REF!)-LEN(SUBSTITUTE(#REF!,"- Continua","")))/LEN("- Continua")</f>
        <v>#REF!</v>
      </c>
      <c r="DW49" s="187" t="e">
        <f>SUM(LEN(#REF!)-LEN(SUBSTITUTE(#REF!,"- Continua","")))/LEN("- Continua")</f>
        <v>#REF!</v>
      </c>
      <c r="DX49" s="187" t="e">
        <f t="shared" si="37"/>
        <v>#REF!</v>
      </c>
      <c r="DY49" s="187" t="e">
        <f>SUM(LEN(#REF!)-LEN(SUBSTITUTE(#REF!,"- Con registro","")))/LEN("- Con registro")</f>
        <v>#REF!</v>
      </c>
      <c r="DZ49" s="187" t="e">
        <f>SUM(LEN(#REF!)-LEN(SUBSTITUTE(#REF!,"- Con registro","")))/LEN("- Con registro")</f>
        <v>#REF!</v>
      </c>
      <c r="EA49" s="187" t="e">
        <f t="shared" si="38"/>
        <v>#REF!</v>
      </c>
      <c r="EB49" s="192" t="e">
        <f t="shared" si="20"/>
        <v>#REF!</v>
      </c>
      <c r="EC49" s="192" t="e">
        <f t="shared" si="21"/>
        <v>#REF!</v>
      </c>
      <c r="ED49" s="240" t="e">
        <f t="shared" si="22"/>
        <v>#REF!</v>
      </c>
      <c r="EE49" s="241" t="e">
        <f t="shared" si="23"/>
        <v>#REF!</v>
      </c>
      <c r="EF49" s="241"/>
      <c r="EG49" s="241"/>
      <c r="EH49" s="241"/>
      <c r="EI49" s="241"/>
      <c r="EJ49" s="241"/>
      <c r="EK49" s="241"/>
      <c r="EL49" s="241"/>
      <c r="EM49" s="241"/>
      <c r="EN49" s="241"/>
      <c r="EP49" s="225">
        <f t="shared" si="24"/>
        <v>45063</v>
      </c>
      <c r="EQ49" s="226">
        <f t="shared" si="25"/>
        <v>45169</v>
      </c>
      <c r="ER49" s="187" t="str">
        <f t="shared" si="26"/>
        <v>Riesgos</v>
      </c>
      <c r="ES49" s="239" t="str">
        <f t="shared" si="39"/>
        <v xml:space="preserve">ID_151: Posibilidad de afectación reputacional por inconsistencias en los planes o instrumentos archivísticos, debido a errores (fallas o deficiencias) en la aplicación de los lineamientos  para su implementación o actualización </v>
      </c>
      <c r="ET49" s="239" t="str">
        <f t="shared" si="40"/>
        <v>Ajuste en Establecimiento de controles en el Mapa de riesgos de Gestión de Servicios Administrativos y Tecnológicos</v>
      </c>
      <c r="EU49" s="187" t="str">
        <f t="shared" si="41"/>
        <v>Solicitud de cambio realizada y aprobada por la Subdirección de Gestión Documental a través del Aplicativo DARUMA</v>
      </c>
    </row>
    <row r="50" spans="1:151" ht="399.95" customHeight="1" x14ac:dyDescent="0.2">
      <c r="A50" s="230" t="s">
        <v>1649</v>
      </c>
      <c r="B50" s="208" t="s">
        <v>1321</v>
      </c>
      <c r="C50" s="208" t="s">
        <v>1322</v>
      </c>
      <c r="D50" s="230" t="s">
        <v>1644</v>
      </c>
      <c r="E50" s="231" t="s">
        <v>1287</v>
      </c>
      <c r="F50" s="208" t="s">
        <v>1351</v>
      </c>
      <c r="G50" s="231">
        <v>147</v>
      </c>
      <c r="H50" s="231" t="s">
        <v>1875</v>
      </c>
      <c r="I50" s="195" t="s">
        <v>1363</v>
      </c>
      <c r="J50" s="230" t="s">
        <v>63</v>
      </c>
      <c r="K50" s="231" t="s">
        <v>357</v>
      </c>
      <c r="L50" s="208" t="s">
        <v>1691</v>
      </c>
      <c r="M50" s="214" t="s">
        <v>1364</v>
      </c>
      <c r="N50" s="208" t="s">
        <v>1365</v>
      </c>
      <c r="O50" s="208" t="s">
        <v>1366</v>
      </c>
      <c r="P50" s="208" t="s">
        <v>368</v>
      </c>
      <c r="Q50" s="208" t="s">
        <v>332</v>
      </c>
      <c r="R50" s="208" t="s">
        <v>369</v>
      </c>
      <c r="S50" s="208" t="s">
        <v>1685</v>
      </c>
      <c r="T50" s="208" t="s">
        <v>360</v>
      </c>
      <c r="U50" s="232" t="s">
        <v>316</v>
      </c>
      <c r="V50" s="233">
        <v>0.2</v>
      </c>
      <c r="W50" s="232" t="s">
        <v>77</v>
      </c>
      <c r="X50" s="233">
        <v>0.8</v>
      </c>
      <c r="Y50" s="67" t="s">
        <v>272</v>
      </c>
      <c r="Z50" s="208" t="s">
        <v>930</v>
      </c>
      <c r="AA50" s="232" t="s">
        <v>316</v>
      </c>
      <c r="AB50" s="237">
        <v>8.3999999999999991E-2</v>
      </c>
      <c r="AC50" s="232" t="s">
        <v>77</v>
      </c>
      <c r="AD50" s="237">
        <v>0.8</v>
      </c>
      <c r="AE50" s="67" t="s">
        <v>272</v>
      </c>
      <c r="AF50" s="208" t="s">
        <v>524</v>
      </c>
      <c r="AG50" s="230" t="s">
        <v>363</v>
      </c>
      <c r="AH50" s="234" t="s">
        <v>2071</v>
      </c>
      <c r="AI50" s="234" t="s">
        <v>2072</v>
      </c>
      <c r="AJ50" s="234" t="s">
        <v>2073</v>
      </c>
      <c r="AK50" s="234" t="s">
        <v>2074</v>
      </c>
      <c r="AL50" s="234" t="s">
        <v>2075</v>
      </c>
      <c r="AM50" s="234" t="s">
        <v>2076</v>
      </c>
      <c r="AN50" s="208" t="s">
        <v>1667</v>
      </c>
      <c r="AO50" s="208" t="s">
        <v>1668</v>
      </c>
      <c r="AP50" s="208" t="s">
        <v>1669</v>
      </c>
      <c r="AQ50" s="209">
        <v>43593</v>
      </c>
      <c r="AR50" s="210" t="s">
        <v>338</v>
      </c>
      <c r="AS50" s="211" t="s">
        <v>405</v>
      </c>
      <c r="AT50" s="212">
        <v>43783</v>
      </c>
      <c r="AU50" s="213" t="s">
        <v>338</v>
      </c>
      <c r="AV50" s="214" t="s">
        <v>931</v>
      </c>
      <c r="AW50" s="212">
        <v>43914</v>
      </c>
      <c r="AX50" s="210" t="s">
        <v>527</v>
      </c>
      <c r="AY50" s="211" t="s">
        <v>1367</v>
      </c>
      <c r="AZ50" s="212">
        <v>44074</v>
      </c>
      <c r="BA50" s="213" t="s">
        <v>387</v>
      </c>
      <c r="BB50" s="214" t="s">
        <v>925</v>
      </c>
      <c r="BC50" s="212">
        <v>44909</v>
      </c>
      <c r="BD50" s="210" t="s">
        <v>762</v>
      </c>
      <c r="BE50" s="211" t="s">
        <v>1368</v>
      </c>
      <c r="BF50" s="212">
        <v>45063</v>
      </c>
      <c r="BG50" s="213" t="s">
        <v>1958</v>
      </c>
      <c r="BH50" s="214" t="s">
        <v>1989</v>
      </c>
      <c r="BI50" s="212" t="s">
        <v>352</v>
      </c>
      <c r="BJ50" s="210" t="s">
        <v>353</v>
      </c>
      <c r="BK50" s="211" t="s">
        <v>352</v>
      </c>
      <c r="BL50" s="212" t="s">
        <v>352</v>
      </c>
      <c r="BM50" s="213" t="s">
        <v>353</v>
      </c>
      <c r="BN50" s="214" t="s">
        <v>352</v>
      </c>
      <c r="BO50" s="212" t="s">
        <v>352</v>
      </c>
      <c r="BP50" s="210" t="s">
        <v>353</v>
      </c>
      <c r="BQ50" s="211" t="s">
        <v>352</v>
      </c>
      <c r="BR50" s="212" t="s">
        <v>352</v>
      </c>
      <c r="BS50" s="213" t="s">
        <v>353</v>
      </c>
      <c r="BT50" s="214" t="s">
        <v>352</v>
      </c>
      <c r="BU50" s="212" t="s">
        <v>352</v>
      </c>
      <c r="BV50" s="210" t="s">
        <v>353</v>
      </c>
      <c r="BW50" s="211" t="s">
        <v>352</v>
      </c>
      <c r="BX50" s="212" t="s">
        <v>352</v>
      </c>
      <c r="BY50" s="213" t="s">
        <v>353</v>
      </c>
      <c r="BZ50" s="215" t="s">
        <v>352</v>
      </c>
      <c r="CA50" s="165">
        <f t="shared" si="27"/>
        <v>12</v>
      </c>
      <c r="CB50" s="51" t="s">
        <v>1926</v>
      </c>
      <c r="CC50" s="51" t="s">
        <v>1818</v>
      </c>
      <c r="CD50" s="51" t="s">
        <v>1705</v>
      </c>
      <c r="CE50" s="51" t="s">
        <v>1697</v>
      </c>
      <c r="CF50" s="51" t="s">
        <v>1694</v>
      </c>
      <c r="CG50" s="51" t="s">
        <v>1694</v>
      </c>
      <c r="CH50" s="51" t="s">
        <v>1718</v>
      </c>
      <c r="CI50" s="51" t="s">
        <v>1694</v>
      </c>
      <c r="CJ50" s="51" t="s">
        <v>1723</v>
      </c>
      <c r="CK50" s="51"/>
      <c r="CL50" s="51" t="s">
        <v>1723</v>
      </c>
      <c r="CM50" s="51" t="s">
        <v>1738</v>
      </c>
      <c r="CN50" s="51" t="s">
        <v>1723</v>
      </c>
      <c r="CO50" s="51" t="s">
        <v>1723</v>
      </c>
      <c r="CP50" s="51" t="s">
        <v>1723</v>
      </c>
      <c r="CQ50" s="51" t="s">
        <v>1723</v>
      </c>
      <c r="CR50" s="51" t="s">
        <v>1766</v>
      </c>
      <c r="CS50" s="51" t="s">
        <v>1723</v>
      </c>
      <c r="CT50" s="51" t="s">
        <v>1723</v>
      </c>
      <c r="CU50" s="51" t="s">
        <v>1723</v>
      </c>
      <c r="CV50" s="51" t="s">
        <v>1723</v>
      </c>
      <c r="CW50" s="51" t="s">
        <v>1723</v>
      </c>
      <c r="CX50" s="51" t="s">
        <v>1723</v>
      </c>
      <c r="CZ50" s="193" t="str">
        <f t="shared" si="28"/>
        <v>Corrupción</v>
      </c>
      <c r="DA50" s="244" t="str">
        <f t="shared" si="29"/>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DB50" s="244"/>
      <c r="DC50" s="244"/>
      <c r="DD50" s="244"/>
      <c r="DE50" s="244"/>
      <c r="DF50" s="244"/>
      <c r="DG50" s="244"/>
      <c r="DH50" s="193" t="str">
        <f t="shared" si="30"/>
        <v>Alto</v>
      </c>
      <c r="DI50" s="193" t="str">
        <f t="shared" si="31"/>
        <v>Alto</v>
      </c>
      <c r="DK50" s="187" t="e">
        <f>SUM(LEN(#REF!)-LEN(SUBSTITUTE(#REF!,"- Preventivo","")))/LEN("- Preventivo")</f>
        <v>#REF!</v>
      </c>
      <c r="DL50" s="187" t="e">
        <f t="shared" si="32"/>
        <v>#REF!</v>
      </c>
      <c r="DM50" s="187" t="e">
        <f>SUM(LEN(#REF!)-LEN(SUBSTITUTE(#REF!,"- Detectivo","")))/LEN("- Detectivo")</f>
        <v>#REF!</v>
      </c>
      <c r="DN50" s="187" t="e">
        <f t="shared" si="33"/>
        <v>#REF!</v>
      </c>
      <c r="DO50" s="187" t="e">
        <f>SUM(LEN(#REF!)-LEN(SUBSTITUTE(#REF!,"- Correctivo","")))/LEN("- Correctivo")</f>
        <v>#REF!</v>
      </c>
      <c r="DP50" s="187" t="e">
        <f t="shared" si="34"/>
        <v>#REF!</v>
      </c>
      <c r="DQ50" s="187" t="e">
        <f t="shared" si="19"/>
        <v>#REF!</v>
      </c>
      <c r="DR50" s="187" t="e">
        <f t="shared" si="35"/>
        <v>#REF!</v>
      </c>
      <c r="DS50" s="187" t="e">
        <f>SUM(LEN(#REF!)-LEN(SUBSTITUTE(#REF!,"- Documentado","")))/LEN("- Documentado")</f>
        <v>#REF!</v>
      </c>
      <c r="DT50" s="187" t="e">
        <f>SUM(LEN(#REF!)-LEN(SUBSTITUTE(#REF!,"- Documentado","")))/LEN("- Documentado")</f>
        <v>#REF!</v>
      </c>
      <c r="DU50" s="187" t="e">
        <f t="shared" si="36"/>
        <v>#REF!</v>
      </c>
      <c r="DV50" s="187" t="e">
        <f>SUM(LEN(#REF!)-LEN(SUBSTITUTE(#REF!,"- Continua","")))/LEN("- Continua")</f>
        <v>#REF!</v>
      </c>
      <c r="DW50" s="187" t="e">
        <f>SUM(LEN(#REF!)-LEN(SUBSTITUTE(#REF!,"- Continua","")))/LEN("- Continua")</f>
        <v>#REF!</v>
      </c>
      <c r="DX50" s="187" t="e">
        <f t="shared" si="37"/>
        <v>#REF!</v>
      </c>
      <c r="DY50" s="187" t="e">
        <f>SUM(LEN(#REF!)-LEN(SUBSTITUTE(#REF!,"- Con registro","")))/LEN("- Con registro")</f>
        <v>#REF!</v>
      </c>
      <c r="DZ50" s="187" t="e">
        <f>SUM(LEN(#REF!)-LEN(SUBSTITUTE(#REF!,"- Con registro","")))/LEN("- Con registro")</f>
        <v>#REF!</v>
      </c>
      <c r="EA50" s="187" t="e">
        <f t="shared" si="38"/>
        <v>#REF!</v>
      </c>
      <c r="EB50" s="192" t="e">
        <f t="shared" si="20"/>
        <v>#REF!</v>
      </c>
      <c r="EC50" s="192" t="e">
        <f t="shared" si="21"/>
        <v>#REF!</v>
      </c>
      <c r="ED50" s="240" t="e">
        <f t="shared" si="22"/>
        <v>#REF!</v>
      </c>
      <c r="EE50" s="241" t="e">
        <f t="shared" si="23"/>
        <v>#REF!</v>
      </c>
      <c r="EF50" s="241"/>
      <c r="EG50" s="241"/>
      <c r="EH50" s="241"/>
      <c r="EI50" s="241"/>
      <c r="EJ50" s="241"/>
      <c r="EK50" s="241"/>
      <c r="EL50" s="241"/>
      <c r="EM50" s="241"/>
      <c r="EN50" s="241"/>
      <c r="EP50" s="225">
        <f t="shared" si="24"/>
        <v>45063</v>
      </c>
      <c r="EQ50" s="226">
        <f t="shared" si="25"/>
        <v>45169</v>
      </c>
      <c r="ER50" s="187" t="str">
        <f t="shared" si="26"/>
        <v>Riesgos</v>
      </c>
      <c r="ES50" s="239" t="str">
        <f t="shared" si="39"/>
        <v>ID_147: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ET50" s="239" t="str">
        <f t="shared" si="40"/>
        <v>Ajuste en Establecimiento de controles en el Mapa de riesgos de Gestión de Servicios Administrativos y Tecnológicos</v>
      </c>
      <c r="EU50" s="187" t="str">
        <f t="shared" si="41"/>
        <v>Solicitud de cambio realizada y aprobada por la Subdirección de Gestión Documental a través del Aplicativo DARUMA</v>
      </c>
    </row>
    <row r="51" spans="1:151" ht="399.95" customHeight="1" x14ac:dyDescent="0.2">
      <c r="A51" s="230" t="s">
        <v>1369</v>
      </c>
      <c r="B51" s="208" t="s">
        <v>1370</v>
      </c>
      <c r="C51" s="208" t="s">
        <v>1371</v>
      </c>
      <c r="D51" s="230" t="s">
        <v>151</v>
      </c>
      <c r="E51" s="231" t="s">
        <v>90</v>
      </c>
      <c r="F51" s="208" t="s">
        <v>1372</v>
      </c>
      <c r="G51" s="231">
        <v>153</v>
      </c>
      <c r="H51" s="231" t="s">
        <v>1876</v>
      </c>
      <c r="I51" s="195" t="s">
        <v>1373</v>
      </c>
      <c r="J51" s="230" t="s">
        <v>35</v>
      </c>
      <c r="K51" s="231" t="s">
        <v>365</v>
      </c>
      <c r="L51" s="208" t="s">
        <v>244</v>
      </c>
      <c r="M51" s="214" t="s">
        <v>1374</v>
      </c>
      <c r="N51" s="208" t="s">
        <v>1375</v>
      </c>
      <c r="O51" s="208" t="s">
        <v>1376</v>
      </c>
      <c r="P51" s="208" t="s">
        <v>368</v>
      </c>
      <c r="Q51" s="208" t="s">
        <v>332</v>
      </c>
      <c r="R51" s="208" t="s">
        <v>579</v>
      </c>
      <c r="S51" s="208" t="s">
        <v>1685</v>
      </c>
      <c r="T51" s="208" t="s">
        <v>360</v>
      </c>
      <c r="U51" s="232" t="s">
        <v>317</v>
      </c>
      <c r="V51" s="233">
        <v>0.6</v>
      </c>
      <c r="W51" s="232" t="s">
        <v>101</v>
      </c>
      <c r="X51" s="233">
        <v>0.6</v>
      </c>
      <c r="Y51" s="67" t="s">
        <v>84</v>
      </c>
      <c r="Z51" s="208" t="s">
        <v>1377</v>
      </c>
      <c r="AA51" s="232" t="s">
        <v>316</v>
      </c>
      <c r="AB51" s="237">
        <v>0.1764</v>
      </c>
      <c r="AC51" s="232" t="s">
        <v>121</v>
      </c>
      <c r="AD51" s="237">
        <v>0.33749999999999997</v>
      </c>
      <c r="AE51" s="67" t="s">
        <v>271</v>
      </c>
      <c r="AF51" s="208" t="s">
        <v>1378</v>
      </c>
      <c r="AG51" s="230" t="s">
        <v>337</v>
      </c>
      <c r="AH51" s="208" t="s">
        <v>2021</v>
      </c>
      <c r="AI51" s="208" t="s">
        <v>2021</v>
      </c>
      <c r="AJ51" s="208" t="s">
        <v>2021</v>
      </c>
      <c r="AK51" s="208" t="s">
        <v>2021</v>
      </c>
      <c r="AL51" s="208" t="s">
        <v>2021</v>
      </c>
      <c r="AM51" s="208" t="s">
        <v>2021</v>
      </c>
      <c r="AN51" s="208" t="s">
        <v>1379</v>
      </c>
      <c r="AO51" s="208" t="s">
        <v>1380</v>
      </c>
      <c r="AP51" s="208" t="s">
        <v>2144</v>
      </c>
      <c r="AQ51" s="209">
        <v>44911</v>
      </c>
      <c r="AR51" s="210" t="s">
        <v>549</v>
      </c>
      <c r="AS51" s="211" t="s">
        <v>1381</v>
      </c>
      <c r="AT51" s="212" t="s">
        <v>352</v>
      </c>
      <c r="AU51" s="213" t="s">
        <v>353</v>
      </c>
      <c r="AV51" s="214" t="s">
        <v>352</v>
      </c>
      <c r="AW51" s="212" t="s">
        <v>352</v>
      </c>
      <c r="AX51" s="210" t="s">
        <v>353</v>
      </c>
      <c r="AY51" s="211" t="s">
        <v>352</v>
      </c>
      <c r="AZ51" s="212" t="s">
        <v>352</v>
      </c>
      <c r="BA51" s="213" t="s">
        <v>353</v>
      </c>
      <c r="BB51" s="214" t="s">
        <v>352</v>
      </c>
      <c r="BC51" s="212" t="s">
        <v>352</v>
      </c>
      <c r="BD51" s="210" t="s">
        <v>353</v>
      </c>
      <c r="BE51" s="211" t="s">
        <v>352</v>
      </c>
      <c r="BF51" s="212" t="s">
        <v>352</v>
      </c>
      <c r="BG51" s="213" t="s">
        <v>353</v>
      </c>
      <c r="BH51" s="214" t="s">
        <v>352</v>
      </c>
      <c r="BI51" s="212" t="s">
        <v>352</v>
      </c>
      <c r="BJ51" s="210" t="s">
        <v>353</v>
      </c>
      <c r="BK51" s="211" t="s">
        <v>352</v>
      </c>
      <c r="BL51" s="212" t="s">
        <v>352</v>
      </c>
      <c r="BM51" s="213" t="s">
        <v>353</v>
      </c>
      <c r="BN51" s="214" t="s">
        <v>352</v>
      </c>
      <c r="BO51" s="212" t="s">
        <v>352</v>
      </c>
      <c r="BP51" s="210" t="s">
        <v>353</v>
      </c>
      <c r="BQ51" s="211" t="s">
        <v>352</v>
      </c>
      <c r="BR51" s="212" t="s">
        <v>352</v>
      </c>
      <c r="BS51" s="213" t="s">
        <v>353</v>
      </c>
      <c r="BT51" s="214" t="s">
        <v>352</v>
      </c>
      <c r="BU51" s="212" t="s">
        <v>352</v>
      </c>
      <c r="BV51" s="210" t="s">
        <v>353</v>
      </c>
      <c r="BW51" s="211" t="s">
        <v>352</v>
      </c>
      <c r="BX51" s="212" t="s">
        <v>352</v>
      </c>
      <c r="BY51" s="213" t="s">
        <v>353</v>
      </c>
      <c r="BZ51" s="215" t="s">
        <v>352</v>
      </c>
      <c r="CA51" s="165">
        <f t="shared" si="27"/>
        <v>22</v>
      </c>
      <c r="CB51" s="51" t="s">
        <v>1925</v>
      </c>
      <c r="CC51" s="51" t="s">
        <v>1928</v>
      </c>
      <c r="CD51" s="51" t="s">
        <v>1706</v>
      </c>
      <c r="CE51" s="51" t="s">
        <v>1697</v>
      </c>
      <c r="CF51" s="51" t="s">
        <v>1694</v>
      </c>
      <c r="CG51" s="51" t="s">
        <v>1694</v>
      </c>
      <c r="CH51" s="51" t="s">
        <v>1719</v>
      </c>
      <c r="CI51" s="51" t="s">
        <v>1694</v>
      </c>
      <c r="CJ51" s="51" t="s">
        <v>1723</v>
      </c>
      <c r="CK51" s="51"/>
      <c r="CL51" s="51" t="s">
        <v>1723</v>
      </c>
      <c r="CM51" s="51" t="s">
        <v>1723</v>
      </c>
      <c r="CN51" s="51" t="s">
        <v>1723</v>
      </c>
      <c r="CO51" s="51" t="s">
        <v>1723</v>
      </c>
      <c r="CP51" s="51" t="s">
        <v>1723</v>
      </c>
      <c r="CQ51" s="51" t="s">
        <v>1723</v>
      </c>
      <c r="CR51" s="51" t="s">
        <v>1767</v>
      </c>
      <c r="CS51" s="51" t="s">
        <v>1723</v>
      </c>
      <c r="CT51" s="51" t="s">
        <v>1723</v>
      </c>
      <c r="CU51" s="51" t="s">
        <v>1723</v>
      </c>
      <c r="CV51" s="51" t="s">
        <v>1723</v>
      </c>
      <c r="CW51" s="51" t="s">
        <v>1723</v>
      </c>
      <c r="CX51" s="51" t="s">
        <v>1723</v>
      </c>
      <c r="CZ51" s="193" t="str">
        <f t="shared" si="28"/>
        <v>Gestión de procesos</v>
      </c>
      <c r="DA51" s="244" t="str">
        <f t="shared" si="29"/>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B51" s="244"/>
      <c r="DC51" s="244"/>
      <c r="DD51" s="244"/>
      <c r="DE51" s="244"/>
      <c r="DF51" s="244"/>
      <c r="DG51" s="244"/>
      <c r="DH51" s="193" t="str">
        <f t="shared" si="30"/>
        <v>Moderado</v>
      </c>
      <c r="DI51" s="193" t="str">
        <f t="shared" si="31"/>
        <v>Bajo</v>
      </c>
      <c r="DK51" s="187" t="e">
        <f>SUM(LEN(#REF!)-LEN(SUBSTITUTE(#REF!,"- Preventivo","")))/LEN("- Preventivo")</f>
        <v>#REF!</v>
      </c>
      <c r="DL51" s="187" t="e">
        <f t="shared" si="32"/>
        <v>#REF!</v>
      </c>
      <c r="DM51" s="187" t="e">
        <f>SUM(LEN(#REF!)-LEN(SUBSTITUTE(#REF!,"- Detectivo","")))/LEN("- Detectivo")</f>
        <v>#REF!</v>
      </c>
      <c r="DN51" s="187" t="e">
        <f t="shared" si="33"/>
        <v>#REF!</v>
      </c>
      <c r="DO51" s="187" t="e">
        <f>SUM(LEN(#REF!)-LEN(SUBSTITUTE(#REF!,"- Correctivo","")))/LEN("- Correctivo")</f>
        <v>#REF!</v>
      </c>
      <c r="DP51" s="187" t="e">
        <f t="shared" si="34"/>
        <v>#REF!</v>
      </c>
      <c r="DQ51" s="187" t="e">
        <f t="shared" si="19"/>
        <v>#REF!</v>
      </c>
      <c r="DR51" s="187" t="e">
        <f t="shared" si="35"/>
        <v>#REF!</v>
      </c>
      <c r="DS51" s="187" t="e">
        <f>SUM(LEN(#REF!)-LEN(SUBSTITUTE(#REF!,"- Documentado","")))/LEN("- Documentado")</f>
        <v>#REF!</v>
      </c>
      <c r="DT51" s="187" t="e">
        <f>SUM(LEN(#REF!)-LEN(SUBSTITUTE(#REF!,"- Documentado","")))/LEN("- Documentado")</f>
        <v>#REF!</v>
      </c>
      <c r="DU51" s="187" t="e">
        <f t="shared" si="36"/>
        <v>#REF!</v>
      </c>
      <c r="DV51" s="187" t="e">
        <f>SUM(LEN(#REF!)-LEN(SUBSTITUTE(#REF!,"- Continua","")))/LEN("- Continua")</f>
        <v>#REF!</v>
      </c>
      <c r="DW51" s="187" t="e">
        <f>SUM(LEN(#REF!)-LEN(SUBSTITUTE(#REF!,"- Continua","")))/LEN("- Continua")</f>
        <v>#REF!</v>
      </c>
      <c r="DX51" s="187" t="e">
        <f t="shared" si="37"/>
        <v>#REF!</v>
      </c>
      <c r="DY51" s="187" t="e">
        <f>SUM(LEN(#REF!)-LEN(SUBSTITUTE(#REF!,"- Con registro","")))/LEN("- Con registro")</f>
        <v>#REF!</v>
      </c>
      <c r="DZ51" s="187" t="e">
        <f>SUM(LEN(#REF!)-LEN(SUBSTITUTE(#REF!,"- Con registro","")))/LEN("- Con registro")</f>
        <v>#REF!</v>
      </c>
      <c r="EA51" s="187" t="e">
        <f t="shared" si="38"/>
        <v>#REF!</v>
      </c>
      <c r="EB51" s="192" t="e">
        <f t="shared" si="20"/>
        <v>#REF!</v>
      </c>
      <c r="EC51" s="192" t="e">
        <f t="shared" si="21"/>
        <v>#REF!</v>
      </c>
      <c r="ED51" s="240" t="e">
        <f t="shared" si="22"/>
        <v>#REF!</v>
      </c>
      <c r="EE51" s="241" t="e">
        <f t="shared" si="23"/>
        <v>#REF!</v>
      </c>
      <c r="EF51" s="241"/>
      <c r="EG51" s="241"/>
      <c r="EH51" s="241"/>
      <c r="EI51" s="241"/>
      <c r="EJ51" s="241"/>
      <c r="EK51" s="241"/>
      <c r="EL51" s="241"/>
      <c r="EM51" s="241"/>
      <c r="EN51" s="241"/>
      <c r="EP51" s="225" t="str">
        <f t="shared" si="24"/>
        <v/>
      </c>
      <c r="EQ51" s="226" t="str">
        <f t="shared" si="25"/>
        <v/>
      </c>
      <c r="ER51" s="187" t="str">
        <f t="shared" si="26"/>
        <v/>
      </c>
      <c r="ES51" s="239" t="str">
        <f t="shared" si="39"/>
        <v/>
      </c>
      <c r="ET51" s="239" t="str">
        <f t="shared" si="40"/>
        <v/>
      </c>
      <c r="EU51" s="187" t="str">
        <f t="shared" si="41"/>
        <v/>
      </c>
    </row>
    <row r="52" spans="1:151" ht="399.95" customHeight="1" x14ac:dyDescent="0.2">
      <c r="A52" s="230" t="s">
        <v>1382</v>
      </c>
      <c r="B52" s="208" t="s">
        <v>1383</v>
      </c>
      <c r="C52" s="208" t="s">
        <v>1384</v>
      </c>
      <c r="D52" s="230" t="s">
        <v>197</v>
      </c>
      <c r="E52" s="231" t="s">
        <v>1287</v>
      </c>
      <c r="F52" s="208" t="s">
        <v>1385</v>
      </c>
      <c r="G52" s="231">
        <v>157</v>
      </c>
      <c r="H52" s="231" t="s">
        <v>1877</v>
      </c>
      <c r="I52" s="195" t="s">
        <v>932</v>
      </c>
      <c r="J52" s="230" t="s">
        <v>35</v>
      </c>
      <c r="K52" s="231" t="s">
        <v>365</v>
      </c>
      <c r="L52" s="208" t="s">
        <v>246</v>
      </c>
      <c r="M52" s="214" t="s">
        <v>1386</v>
      </c>
      <c r="N52" s="208" t="s">
        <v>1387</v>
      </c>
      <c r="O52" s="208" t="s">
        <v>933</v>
      </c>
      <c r="P52" s="208" t="s">
        <v>934</v>
      </c>
      <c r="Q52" s="208" t="s">
        <v>332</v>
      </c>
      <c r="R52" s="208" t="s">
        <v>359</v>
      </c>
      <c r="S52" s="208" t="s">
        <v>1685</v>
      </c>
      <c r="T52" s="208" t="s">
        <v>360</v>
      </c>
      <c r="U52" s="232" t="s">
        <v>318</v>
      </c>
      <c r="V52" s="233">
        <v>0.8</v>
      </c>
      <c r="W52" s="232" t="s">
        <v>121</v>
      </c>
      <c r="X52" s="233">
        <v>0.4</v>
      </c>
      <c r="Y52" s="67" t="s">
        <v>84</v>
      </c>
      <c r="Z52" s="208" t="s">
        <v>935</v>
      </c>
      <c r="AA52" s="232" t="s">
        <v>314</v>
      </c>
      <c r="AB52" s="237">
        <v>0.33599999999999997</v>
      </c>
      <c r="AC52" s="232" t="s">
        <v>315</v>
      </c>
      <c r="AD52" s="237">
        <v>0.16875000000000001</v>
      </c>
      <c r="AE52" s="67" t="s">
        <v>271</v>
      </c>
      <c r="AF52" s="208" t="s">
        <v>943</v>
      </c>
      <c r="AG52" s="230" t="s">
        <v>337</v>
      </c>
      <c r="AH52" s="208" t="s">
        <v>2021</v>
      </c>
      <c r="AI52" s="208" t="s">
        <v>2021</v>
      </c>
      <c r="AJ52" s="208" t="s">
        <v>2021</v>
      </c>
      <c r="AK52" s="208" t="s">
        <v>2021</v>
      </c>
      <c r="AL52" s="208" t="s">
        <v>2021</v>
      </c>
      <c r="AM52" s="208" t="s">
        <v>2021</v>
      </c>
      <c r="AN52" s="208" t="s">
        <v>1388</v>
      </c>
      <c r="AO52" s="208" t="s">
        <v>1389</v>
      </c>
      <c r="AP52" s="208" t="s">
        <v>1390</v>
      </c>
      <c r="AQ52" s="209">
        <v>43350</v>
      </c>
      <c r="AR52" s="210" t="s">
        <v>338</v>
      </c>
      <c r="AS52" s="211" t="s">
        <v>373</v>
      </c>
      <c r="AT52" s="212">
        <v>43594</v>
      </c>
      <c r="AU52" s="213" t="s">
        <v>549</v>
      </c>
      <c r="AV52" s="214" t="s">
        <v>936</v>
      </c>
      <c r="AW52" s="212">
        <v>43769</v>
      </c>
      <c r="AX52" s="210" t="s">
        <v>346</v>
      </c>
      <c r="AY52" s="211" t="s">
        <v>937</v>
      </c>
      <c r="AZ52" s="212">
        <v>43921</v>
      </c>
      <c r="BA52" s="213" t="s">
        <v>549</v>
      </c>
      <c r="BB52" s="214" t="s">
        <v>938</v>
      </c>
      <c r="BC52" s="212">
        <v>44249</v>
      </c>
      <c r="BD52" s="210" t="s">
        <v>349</v>
      </c>
      <c r="BE52" s="211" t="s">
        <v>881</v>
      </c>
      <c r="BF52" s="212">
        <v>44543</v>
      </c>
      <c r="BG52" s="213" t="s">
        <v>338</v>
      </c>
      <c r="BH52" s="214" t="s">
        <v>939</v>
      </c>
      <c r="BI52" s="212">
        <v>44911</v>
      </c>
      <c r="BJ52" s="210" t="s">
        <v>590</v>
      </c>
      <c r="BK52" s="211" t="s">
        <v>1391</v>
      </c>
      <c r="BL52" s="212" t="s">
        <v>352</v>
      </c>
      <c r="BM52" s="213" t="s">
        <v>353</v>
      </c>
      <c r="BN52" s="214" t="s">
        <v>352</v>
      </c>
      <c r="BO52" s="212" t="s">
        <v>352</v>
      </c>
      <c r="BP52" s="210" t="s">
        <v>353</v>
      </c>
      <c r="BQ52" s="211" t="s">
        <v>352</v>
      </c>
      <c r="BR52" s="212" t="s">
        <v>352</v>
      </c>
      <c r="BS52" s="213" t="s">
        <v>353</v>
      </c>
      <c r="BT52" s="214" t="s">
        <v>352</v>
      </c>
      <c r="BU52" s="212" t="s">
        <v>352</v>
      </c>
      <c r="BV52" s="210" t="s">
        <v>353</v>
      </c>
      <c r="BW52" s="211" t="s">
        <v>352</v>
      </c>
      <c r="BX52" s="212" t="s">
        <v>352</v>
      </c>
      <c r="BY52" s="213" t="s">
        <v>353</v>
      </c>
      <c r="BZ52" s="215" t="s">
        <v>352</v>
      </c>
      <c r="CA52" s="165">
        <f t="shared" si="27"/>
        <v>10</v>
      </c>
      <c r="CB52" s="51" t="s">
        <v>1814</v>
      </c>
      <c r="CC52" s="51" t="s">
        <v>1815</v>
      </c>
      <c r="CD52" s="51" t="s">
        <v>1707</v>
      </c>
      <c r="CE52" s="51" t="s">
        <v>1723</v>
      </c>
      <c r="CF52" s="51" t="s">
        <v>1694</v>
      </c>
      <c r="CG52" s="51" t="s">
        <v>1694</v>
      </c>
      <c r="CH52" s="51" t="s">
        <v>1718</v>
      </c>
      <c r="CI52" s="51" t="s">
        <v>1694</v>
      </c>
      <c r="CJ52" s="51" t="s">
        <v>1723</v>
      </c>
      <c r="CK52" s="51"/>
      <c r="CL52" s="51" t="s">
        <v>1723</v>
      </c>
      <c r="CM52" s="51" t="s">
        <v>1723</v>
      </c>
      <c r="CN52" s="51" t="s">
        <v>1723</v>
      </c>
      <c r="CO52" s="51" t="s">
        <v>1723</v>
      </c>
      <c r="CP52" s="51" t="s">
        <v>1723</v>
      </c>
      <c r="CQ52" s="51" t="s">
        <v>1723</v>
      </c>
      <c r="CR52" s="51" t="s">
        <v>1769</v>
      </c>
      <c r="CS52" s="51" t="s">
        <v>1723</v>
      </c>
      <c r="CT52" s="51" t="s">
        <v>1723</v>
      </c>
      <c r="CU52" s="51" t="s">
        <v>1723</v>
      </c>
      <c r="CV52" s="51" t="s">
        <v>1723</v>
      </c>
      <c r="CW52" s="51" t="s">
        <v>1723</v>
      </c>
      <c r="CX52" s="51" t="s">
        <v>1723</v>
      </c>
      <c r="CZ52" s="193" t="str">
        <f t="shared" si="28"/>
        <v>Gestión de procesos</v>
      </c>
      <c r="DA52" s="244" t="str">
        <f t="shared" si="29"/>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B52" s="244"/>
      <c r="DC52" s="244"/>
      <c r="DD52" s="244"/>
      <c r="DE52" s="244"/>
      <c r="DF52" s="244"/>
      <c r="DG52" s="244"/>
      <c r="DH52" s="193" t="str">
        <f t="shared" si="30"/>
        <v>Moderado</v>
      </c>
      <c r="DI52" s="193" t="str">
        <f t="shared" si="31"/>
        <v>Bajo</v>
      </c>
      <c r="DK52" s="187" t="e">
        <f>SUM(LEN(#REF!)-LEN(SUBSTITUTE(#REF!,"- Preventivo","")))/LEN("- Preventivo")</f>
        <v>#REF!</v>
      </c>
      <c r="DL52" s="187" t="e">
        <f t="shared" si="32"/>
        <v>#REF!</v>
      </c>
      <c r="DM52" s="187" t="e">
        <f>SUM(LEN(#REF!)-LEN(SUBSTITUTE(#REF!,"- Detectivo","")))/LEN("- Detectivo")</f>
        <v>#REF!</v>
      </c>
      <c r="DN52" s="187" t="e">
        <f t="shared" si="33"/>
        <v>#REF!</v>
      </c>
      <c r="DO52" s="187" t="e">
        <f>SUM(LEN(#REF!)-LEN(SUBSTITUTE(#REF!,"- Correctivo","")))/LEN("- Correctivo")</f>
        <v>#REF!</v>
      </c>
      <c r="DP52" s="187" t="e">
        <f t="shared" si="34"/>
        <v>#REF!</v>
      </c>
      <c r="DQ52" s="187" t="e">
        <f t="shared" si="19"/>
        <v>#REF!</v>
      </c>
      <c r="DR52" s="187" t="e">
        <f t="shared" si="35"/>
        <v>#REF!</v>
      </c>
      <c r="DS52" s="187" t="e">
        <f>SUM(LEN(#REF!)-LEN(SUBSTITUTE(#REF!,"- Documentado","")))/LEN("- Documentado")</f>
        <v>#REF!</v>
      </c>
      <c r="DT52" s="187" t="e">
        <f>SUM(LEN(#REF!)-LEN(SUBSTITUTE(#REF!,"- Documentado","")))/LEN("- Documentado")</f>
        <v>#REF!</v>
      </c>
      <c r="DU52" s="187" t="e">
        <f t="shared" si="36"/>
        <v>#REF!</v>
      </c>
      <c r="DV52" s="187" t="e">
        <f>SUM(LEN(#REF!)-LEN(SUBSTITUTE(#REF!,"- Continua","")))/LEN("- Continua")</f>
        <v>#REF!</v>
      </c>
      <c r="DW52" s="187" t="e">
        <f>SUM(LEN(#REF!)-LEN(SUBSTITUTE(#REF!,"- Continua","")))/LEN("- Continua")</f>
        <v>#REF!</v>
      </c>
      <c r="DX52" s="187" t="e">
        <f t="shared" si="37"/>
        <v>#REF!</v>
      </c>
      <c r="DY52" s="187" t="e">
        <f>SUM(LEN(#REF!)-LEN(SUBSTITUTE(#REF!,"- Con registro","")))/LEN("- Con registro")</f>
        <v>#REF!</v>
      </c>
      <c r="DZ52" s="187" t="e">
        <f>SUM(LEN(#REF!)-LEN(SUBSTITUTE(#REF!,"- Con registro","")))/LEN("- Con registro")</f>
        <v>#REF!</v>
      </c>
      <c r="EA52" s="187" t="e">
        <f t="shared" si="38"/>
        <v>#REF!</v>
      </c>
      <c r="EB52" s="192" t="e">
        <f t="shared" si="20"/>
        <v>#REF!</v>
      </c>
      <c r="EC52" s="192" t="e">
        <f t="shared" si="21"/>
        <v>#REF!</v>
      </c>
      <c r="ED52" s="240" t="e">
        <f t="shared" si="22"/>
        <v>#REF!</v>
      </c>
      <c r="EE52" s="241" t="e">
        <f t="shared" si="23"/>
        <v>#REF!</v>
      </c>
      <c r="EF52" s="241"/>
      <c r="EG52" s="241"/>
      <c r="EH52" s="241"/>
      <c r="EI52" s="241"/>
      <c r="EJ52" s="241"/>
      <c r="EK52" s="241"/>
      <c r="EL52" s="241"/>
      <c r="EM52" s="241"/>
      <c r="EN52" s="241"/>
      <c r="EP52" s="225" t="str">
        <f t="shared" si="24"/>
        <v/>
      </c>
      <c r="EQ52" s="226" t="str">
        <f t="shared" si="25"/>
        <v/>
      </c>
      <c r="ER52" s="187" t="str">
        <f t="shared" si="26"/>
        <v/>
      </c>
      <c r="ES52" s="239" t="str">
        <f t="shared" si="39"/>
        <v/>
      </c>
      <c r="ET52" s="239" t="str">
        <f t="shared" si="40"/>
        <v/>
      </c>
      <c r="EU52" s="187" t="str">
        <f t="shared" si="41"/>
        <v/>
      </c>
    </row>
    <row r="53" spans="1:151" ht="399.95" customHeight="1" x14ac:dyDescent="0.2">
      <c r="A53" s="230" t="s">
        <v>1382</v>
      </c>
      <c r="B53" s="208" t="s">
        <v>1383</v>
      </c>
      <c r="C53" s="208" t="s">
        <v>1384</v>
      </c>
      <c r="D53" s="230" t="s">
        <v>197</v>
      </c>
      <c r="E53" s="231" t="s">
        <v>1287</v>
      </c>
      <c r="F53" s="208" t="s">
        <v>1392</v>
      </c>
      <c r="G53" s="231">
        <v>158</v>
      </c>
      <c r="H53" s="231" t="s">
        <v>1878</v>
      </c>
      <c r="I53" s="195" t="s">
        <v>940</v>
      </c>
      <c r="J53" s="230" t="s">
        <v>35</v>
      </c>
      <c r="K53" s="231" t="s">
        <v>365</v>
      </c>
      <c r="L53" s="208" t="s">
        <v>246</v>
      </c>
      <c r="M53" s="214" t="s">
        <v>1386</v>
      </c>
      <c r="N53" s="208" t="s">
        <v>1387</v>
      </c>
      <c r="O53" s="208" t="s">
        <v>941</v>
      </c>
      <c r="P53" s="208" t="s">
        <v>934</v>
      </c>
      <c r="Q53" s="208" t="s">
        <v>332</v>
      </c>
      <c r="R53" s="208" t="s">
        <v>359</v>
      </c>
      <c r="S53" s="208" t="s">
        <v>1685</v>
      </c>
      <c r="T53" s="208" t="s">
        <v>360</v>
      </c>
      <c r="U53" s="232" t="s">
        <v>317</v>
      </c>
      <c r="V53" s="233">
        <v>0.6</v>
      </c>
      <c r="W53" s="232" t="s">
        <v>121</v>
      </c>
      <c r="X53" s="233">
        <v>0.4</v>
      </c>
      <c r="Y53" s="67" t="s">
        <v>84</v>
      </c>
      <c r="Z53" s="208" t="s">
        <v>942</v>
      </c>
      <c r="AA53" s="232" t="s">
        <v>316</v>
      </c>
      <c r="AB53" s="237">
        <v>0.1512</v>
      </c>
      <c r="AC53" s="232" t="s">
        <v>315</v>
      </c>
      <c r="AD53" s="237">
        <v>0.16875000000000001</v>
      </c>
      <c r="AE53" s="67" t="s">
        <v>271</v>
      </c>
      <c r="AF53" s="208" t="s">
        <v>943</v>
      </c>
      <c r="AG53" s="230" t="s">
        <v>337</v>
      </c>
      <c r="AH53" s="208" t="s">
        <v>2021</v>
      </c>
      <c r="AI53" s="208" t="s">
        <v>2021</v>
      </c>
      <c r="AJ53" s="208" t="s">
        <v>2021</v>
      </c>
      <c r="AK53" s="208" t="s">
        <v>2021</v>
      </c>
      <c r="AL53" s="208" t="s">
        <v>2021</v>
      </c>
      <c r="AM53" s="208" t="s">
        <v>2021</v>
      </c>
      <c r="AN53" s="208" t="s">
        <v>1393</v>
      </c>
      <c r="AO53" s="208" t="s">
        <v>1394</v>
      </c>
      <c r="AP53" s="208" t="s">
        <v>1395</v>
      </c>
      <c r="AQ53" s="209">
        <v>43350</v>
      </c>
      <c r="AR53" s="210" t="s">
        <v>338</v>
      </c>
      <c r="AS53" s="211" t="s">
        <v>373</v>
      </c>
      <c r="AT53" s="212">
        <v>43594</v>
      </c>
      <c r="AU53" s="213" t="s">
        <v>549</v>
      </c>
      <c r="AV53" s="214" t="s">
        <v>944</v>
      </c>
      <c r="AW53" s="212">
        <v>43769</v>
      </c>
      <c r="AX53" s="210" t="s">
        <v>346</v>
      </c>
      <c r="AY53" s="211" t="s">
        <v>937</v>
      </c>
      <c r="AZ53" s="212">
        <v>43921</v>
      </c>
      <c r="BA53" s="213" t="s">
        <v>642</v>
      </c>
      <c r="BB53" s="214" t="s">
        <v>945</v>
      </c>
      <c r="BC53" s="212">
        <v>44249</v>
      </c>
      <c r="BD53" s="210" t="s">
        <v>349</v>
      </c>
      <c r="BE53" s="211" t="s">
        <v>881</v>
      </c>
      <c r="BF53" s="212">
        <v>44543</v>
      </c>
      <c r="BG53" s="213" t="s">
        <v>549</v>
      </c>
      <c r="BH53" s="214" t="s">
        <v>946</v>
      </c>
      <c r="BI53" s="212">
        <v>44911</v>
      </c>
      <c r="BJ53" s="210" t="s">
        <v>349</v>
      </c>
      <c r="BK53" s="211" t="s">
        <v>1396</v>
      </c>
      <c r="BL53" s="212" t="s">
        <v>352</v>
      </c>
      <c r="BM53" s="213" t="s">
        <v>353</v>
      </c>
      <c r="BN53" s="214" t="s">
        <v>352</v>
      </c>
      <c r="BO53" s="212" t="s">
        <v>352</v>
      </c>
      <c r="BP53" s="210" t="s">
        <v>353</v>
      </c>
      <c r="BQ53" s="211" t="s">
        <v>352</v>
      </c>
      <c r="BR53" s="212" t="s">
        <v>352</v>
      </c>
      <c r="BS53" s="213" t="s">
        <v>353</v>
      </c>
      <c r="BT53" s="214" t="s">
        <v>352</v>
      </c>
      <c r="BU53" s="212" t="s">
        <v>352</v>
      </c>
      <c r="BV53" s="210" t="s">
        <v>353</v>
      </c>
      <c r="BW53" s="211" t="s">
        <v>352</v>
      </c>
      <c r="BX53" s="212" t="s">
        <v>352</v>
      </c>
      <c r="BY53" s="213" t="s">
        <v>353</v>
      </c>
      <c r="BZ53" s="215" t="s">
        <v>352</v>
      </c>
      <c r="CA53" s="165">
        <f t="shared" si="27"/>
        <v>10</v>
      </c>
      <c r="CB53" s="51" t="s">
        <v>1814</v>
      </c>
      <c r="CC53" s="51" t="s">
        <v>1815</v>
      </c>
      <c r="CD53" s="51" t="s">
        <v>1707</v>
      </c>
      <c r="CE53" s="51" t="s">
        <v>1723</v>
      </c>
      <c r="CF53" s="51" t="s">
        <v>1694</v>
      </c>
      <c r="CG53" s="51" t="s">
        <v>1694</v>
      </c>
      <c r="CH53" s="51" t="s">
        <v>1718</v>
      </c>
      <c r="CI53" s="51" t="s">
        <v>1694</v>
      </c>
      <c r="CJ53" s="51" t="s">
        <v>1723</v>
      </c>
      <c r="CK53" s="51"/>
      <c r="CL53" s="51" t="s">
        <v>1723</v>
      </c>
      <c r="CM53" s="51" t="s">
        <v>1723</v>
      </c>
      <c r="CN53" s="51" t="s">
        <v>1723</v>
      </c>
      <c r="CO53" s="51" t="s">
        <v>1723</v>
      </c>
      <c r="CP53" s="51" t="s">
        <v>1723</v>
      </c>
      <c r="CQ53" s="51" t="s">
        <v>1723</v>
      </c>
      <c r="CR53" s="51" t="s">
        <v>1768</v>
      </c>
      <c r="CS53" s="51" t="s">
        <v>1723</v>
      </c>
      <c r="CT53" s="51" t="s">
        <v>1723</v>
      </c>
      <c r="CU53" s="51" t="s">
        <v>1723</v>
      </c>
      <c r="CV53" s="51" t="s">
        <v>1723</v>
      </c>
      <c r="CW53" s="51" t="s">
        <v>1723</v>
      </c>
      <c r="CX53" s="51" t="s">
        <v>1723</v>
      </c>
      <c r="CZ53" s="193" t="str">
        <f t="shared" si="28"/>
        <v>Gestión de procesos</v>
      </c>
      <c r="DA53" s="244" t="str">
        <f t="shared" si="29"/>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v>
      </c>
      <c r="DB53" s="244"/>
      <c r="DC53" s="244"/>
      <c r="DD53" s="244"/>
      <c r="DE53" s="244"/>
      <c r="DF53" s="244"/>
      <c r="DG53" s="244"/>
      <c r="DH53" s="193" t="str">
        <f t="shared" si="30"/>
        <v>Moderado</v>
      </c>
      <c r="DI53" s="193" t="str">
        <f t="shared" si="31"/>
        <v>Bajo</v>
      </c>
      <c r="DK53" s="187" t="e">
        <f>SUM(LEN(#REF!)-LEN(SUBSTITUTE(#REF!,"- Preventivo","")))/LEN("- Preventivo")</f>
        <v>#REF!</v>
      </c>
      <c r="DL53" s="187" t="e">
        <f t="shared" si="32"/>
        <v>#REF!</v>
      </c>
      <c r="DM53" s="187" t="e">
        <f>SUM(LEN(#REF!)-LEN(SUBSTITUTE(#REF!,"- Detectivo","")))/LEN("- Detectivo")</f>
        <v>#REF!</v>
      </c>
      <c r="DN53" s="187" t="e">
        <f t="shared" si="33"/>
        <v>#REF!</v>
      </c>
      <c r="DO53" s="187" t="e">
        <f>SUM(LEN(#REF!)-LEN(SUBSTITUTE(#REF!,"- Correctivo","")))/LEN("- Correctivo")</f>
        <v>#REF!</v>
      </c>
      <c r="DP53" s="187" t="e">
        <f t="shared" si="34"/>
        <v>#REF!</v>
      </c>
      <c r="DQ53" s="187" t="e">
        <f t="shared" si="19"/>
        <v>#REF!</v>
      </c>
      <c r="DR53" s="187" t="e">
        <f t="shared" si="35"/>
        <v>#REF!</v>
      </c>
      <c r="DS53" s="187" t="e">
        <f>SUM(LEN(#REF!)-LEN(SUBSTITUTE(#REF!,"- Documentado","")))/LEN("- Documentado")</f>
        <v>#REF!</v>
      </c>
      <c r="DT53" s="187" t="e">
        <f>SUM(LEN(#REF!)-LEN(SUBSTITUTE(#REF!,"- Documentado","")))/LEN("- Documentado")</f>
        <v>#REF!</v>
      </c>
      <c r="DU53" s="187" t="e">
        <f t="shared" si="36"/>
        <v>#REF!</v>
      </c>
      <c r="DV53" s="187" t="e">
        <f>SUM(LEN(#REF!)-LEN(SUBSTITUTE(#REF!,"- Continua","")))/LEN("- Continua")</f>
        <v>#REF!</v>
      </c>
      <c r="DW53" s="187" t="e">
        <f>SUM(LEN(#REF!)-LEN(SUBSTITUTE(#REF!,"- Continua","")))/LEN("- Continua")</f>
        <v>#REF!</v>
      </c>
      <c r="DX53" s="187" t="e">
        <f t="shared" si="37"/>
        <v>#REF!</v>
      </c>
      <c r="DY53" s="187" t="e">
        <f>SUM(LEN(#REF!)-LEN(SUBSTITUTE(#REF!,"- Con registro","")))/LEN("- Con registro")</f>
        <v>#REF!</v>
      </c>
      <c r="DZ53" s="187" t="e">
        <f>SUM(LEN(#REF!)-LEN(SUBSTITUTE(#REF!,"- Con registro","")))/LEN("- Con registro")</f>
        <v>#REF!</v>
      </c>
      <c r="EA53" s="187" t="e">
        <f t="shared" si="38"/>
        <v>#REF!</v>
      </c>
      <c r="EB53" s="192" t="e">
        <f t="shared" si="20"/>
        <v>#REF!</v>
      </c>
      <c r="EC53" s="192" t="e">
        <f t="shared" si="21"/>
        <v>#REF!</v>
      </c>
      <c r="ED53" s="240" t="e">
        <f t="shared" si="22"/>
        <v>#REF!</v>
      </c>
      <c r="EE53" s="241" t="e">
        <f t="shared" si="23"/>
        <v>#REF!</v>
      </c>
      <c r="EF53" s="241"/>
      <c r="EG53" s="241"/>
      <c r="EH53" s="241"/>
      <c r="EI53" s="241"/>
      <c r="EJ53" s="241"/>
      <c r="EK53" s="241"/>
      <c r="EL53" s="241"/>
      <c r="EM53" s="241"/>
      <c r="EN53" s="241"/>
      <c r="EP53" s="225" t="str">
        <f t="shared" si="24"/>
        <v/>
      </c>
      <c r="EQ53" s="226" t="str">
        <f t="shared" si="25"/>
        <v/>
      </c>
      <c r="ER53" s="187" t="str">
        <f t="shared" si="26"/>
        <v/>
      </c>
      <c r="ES53" s="239" t="str">
        <f t="shared" si="39"/>
        <v/>
      </c>
      <c r="ET53" s="239" t="str">
        <f t="shared" si="40"/>
        <v/>
      </c>
      <c r="EU53" s="187" t="str">
        <f t="shared" si="41"/>
        <v/>
      </c>
    </row>
    <row r="54" spans="1:151" ht="399.95" customHeight="1" x14ac:dyDescent="0.2">
      <c r="A54" s="230" t="s">
        <v>1382</v>
      </c>
      <c r="B54" s="208" t="s">
        <v>1383</v>
      </c>
      <c r="C54" s="208" t="s">
        <v>1384</v>
      </c>
      <c r="D54" s="230" t="s">
        <v>197</v>
      </c>
      <c r="E54" s="231" t="s">
        <v>1287</v>
      </c>
      <c r="F54" s="208" t="s">
        <v>947</v>
      </c>
      <c r="G54" s="231">
        <v>159</v>
      </c>
      <c r="H54" s="231" t="s">
        <v>1879</v>
      </c>
      <c r="I54" s="195" t="s">
        <v>948</v>
      </c>
      <c r="J54" s="230" t="s">
        <v>35</v>
      </c>
      <c r="K54" s="231" t="s">
        <v>365</v>
      </c>
      <c r="L54" s="208" t="s">
        <v>246</v>
      </c>
      <c r="M54" s="214" t="s">
        <v>1397</v>
      </c>
      <c r="N54" s="208" t="s">
        <v>949</v>
      </c>
      <c r="O54" s="208" t="s">
        <v>950</v>
      </c>
      <c r="P54" s="208" t="s">
        <v>934</v>
      </c>
      <c r="Q54" s="208" t="s">
        <v>332</v>
      </c>
      <c r="R54" s="208" t="s">
        <v>359</v>
      </c>
      <c r="S54" s="208" t="s">
        <v>1685</v>
      </c>
      <c r="T54" s="208" t="s">
        <v>360</v>
      </c>
      <c r="U54" s="232" t="s">
        <v>317</v>
      </c>
      <c r="V54" s="233">
        <v>0.6</v>
      </c>
      <c r="W54" s="232" t="s">
        <v>121</v>
      </c>
      <c r="X54" s="233">
        <v>0.4</v>
      </c>
      <c r="Y54" s="67" t="s">
        <v>84</v>
      </c>
      <c r="Z54" s="208" t="s">
        <v>951</v>
      </c>
      <c r="AA54" s="232" t="s">
        <v>316</v>
      </c>
      <c r="AB54" s="237">
        <v>3.1116959999999999E-2</v>
      </c>
      <c r="AC54" s="232" t="s">
        <v>121</v>
      </c>
      <c r="AD54" s="237">
        <v>0.22500000000000003</v>
      </c>
      <c r="AE54" s="67" t="s">
        <v>271</v>
      </c>
      <c r="AF54" s="208" t="s">
        <v>952</v>
      </c>
      <c r="AG54" s="230" t="s">
        <v>337</v>
      </c>
      <c r="AH54" s="208" t="s">
        <v>2021</v>
      </c>
      <c r="AI54" s="208" t="s">
        <v>2021</v>
      </c>
      <c r="AJ54" s="208" t="s">
        <v>2021</v>
      </c>
      <c r="AK54" s="208" t="s">
        <v>2021</v>
      </c>
      <c r="AL54" s="208" t="s">
        <v>2021</v>
      </c>
      <c r="AM54" s="208" t="s">
        <v>2021</v>
      </c>
      <c r="AN54" s="208" t="s">
        <v>1398</v>
      </c>
      <c r="AO54" s="208" t="s">
        <v>1399</v>
      </c>
      <c r="AP54" s="208" t="s">
        <v>1400</v>
      </c>
      <c r="AQ54" s="209">
        <v>43350</v>
      </c>
      <c r="AR54" s="210" t="s">
        <v>338</v>
      </c>
      <c r="AS54" s="211" t="s">
        <v>373</v>
      </c>
      <c r="AT54" s="212">
        <v>43594</v>
      </c>
      <c r="AU54" s="213" t="s">
        <v>549</v>
      </c>
      <c r="AV54" s="214" t="s">
        <v>953</v>
      </c>
      <c r="AW54" s="212">
        <v>43921</v>
      </c>
      <c r="AX54" s="210" t="s">
        <v>549</v>
      </c>
      <c r="AY54" s="211" t="s">
        <v>954</v>
      </c>
      <c r="AZ54" s="212">
        <v>44169</v>
      </c>
      <c r="BA54" s="213" t="s">
        <v>346</v>
      </c>
      <c r="BB54" s="214" t="s">
        <v>955</v>
      </c>
      <c r="BC54" s="212">
        <v>44249</v>
      </c>
      <c r="BD54" s="210" t="s">
        <v>549</v>
      </c>
      <c r="BE54" s="211" t="s">
        <v>881</v>
      </c>
      <c r="BF54" s="212">
        <v>44543</v>
      </c>
      <c r="BG54" s="213" t="s">
        <v>338</v>
      </c>
      <c r="BH54" s="214" t="s">
        <v>939</v>
      </c>
      <c r="BI54" s="212">
        <v>44911</v>
      </c>
      <c r="BJ54" s="210" t="s">
        <v>349</v>
      </c>
      <c r="BK54" s="211" t="s">
        <v>1401</v>
      </c>
      <c r="BL54" s="212">
        <v>45035</v>
      </c>
      <c r="BM54" s="213" t="s">
        <v>1965</v>
      </c>
      <c r="BN54" s="214" t="s">
        <v>1964</v>
      </c>
      <c r="BO54" s="212" t="s">
        <v>352</v>
      </c>
      <c r="BP54" s="210" t="s">
        <v>353</v>
      </c>
      <c r="BQ54" s="211" t="s">
        <v>352</v>
      </c>
      <c r="BR54" s="212" t="s">
        <v>352</v>
      </c>
      <c r="BS54" s="213" t="s">
        <v>353</v>
      </c>
      <c r="BT54" s="214" t="s">
        <v>352</v>
      </c>
      <c r="BU54" s="212" t="s">
        <v>352</v>
      </c>
      <c r="BV54" s="210" t="s">
        <v>353</v>
      </c>
      <c r="BW54" s="211" t="s">
        <v>352</v>
      </c>
      <c r="BX54" s="212" t="s">
        <v>352</v>
      </c>
      <c r="BY54" s="213" t="s">
        <v>353</v>
      </c>
      <c r="BZ54" s="215" t="s">
        <v>352</v>
      </c>
      <c r="CA54" s="165">
        <f t="shared" si="27"/>
        <v>8</v>
      </c>
      <c r="CB54" s="51" t="s">
        <v>1814</v>
      </c>
      <c r="CC54" s="51" t="s">
        <v>1815</v>
      </c>
      <c r="CD54" s="51" t="s">
        <v>1707</v>
      </c>
      <c r="CE54" s="51" t="s">
        <v>1723</v>
      </c>
      <c r="CF54" s="51" t="s">
        <v>1694</v>
      </c>
      <c r="CG54" s="51" t="s">
        <v>1694</v>
      </c>
      <c r="CH54" s="51" t="s">
        <v>1718</v>
      </c>
      <c r="CI54" s="51" t="s">
        <v>1694</v>
      </c>
      <c r="CJ54" s="51" t="s">
        <v>1723</v>
      </c>
      <c r="CK54" s="51"/>
      <c r="CL54" s="51" t="s">
        <v>1723</v>
      </c>
      <c r="CM54" s="51" t="s">
        <v>1723</v>
      </c>
      <c r="CN54" s="51" t="s">
        <v>1723</v>
      </c>
      <c r="CO54" s="51" t="s">
        <v>1723</v>
      </c>
      <c r="CP54" s="51" t="s">
        <v>1723</v>
      </c>
      <c r="CQ54" s="51" t="s">
        <v>1723</v>
      </c>
      <c r="CR54" s="51" t="s">
        <v>1768</v>
      </c>
      <c r="CS54" s="51" t="s">
        <v>1723</v>
      </c>
      <c r="CT54" s="51" t="s">
        <v>1723</v>
      </c>
      <c r="CU54" s="51" t="s">
        <v>1723</v>
      </c>
      <c r="CV54" s="51" t="s">
        <v>1723</v>
      </c>
      <c r="CW54" s="51" t="s">
        <v>1723</v>
      </c>
      <c r="CX54" s="51" t="s">
        <v>1723</v>
      </c>
      <c r="CZ54" s="193" t="str">
        <f t="shared" si="28"/>
        <v>Gestión de procesos</v>
      </c>
      <c r="DA54" s="244" t="str">
        <f t="shared" si="29"/>
        <v>Posibilidad de afectación reputacional por quejas interpuestas por los/as servidores/as públicos/as de la entidad, debido a incumplimiento parcial de compromisos  en la ejecución de las actividades establecidas en el Plan Estratégico de Talento Humano</v>
      </c>
      <c r="DB54" s="244"/>
      <c r="DC54" s="244"/>
      <c r="DD54" s="244"/>
      <c r="DE54" s="244"/>
      <c r="DF54" s="244"/>
      <c r="DG54" s="244"/>
      <c r="DH54" s="193" t="str">
        <f t="shared" si="30"/>
        <v>Moderado</v>
      </c>
      <c r="DI54" s="193" t="str">
        <f t="shared" si="31"/>
        <v>Bajo</v>
      </c>
      <c r="DK54" s="187" t="e">
        <f>SUM(LEN(#REF!)-LEN(SUBSTITUTE(#REF!,"- Preventivo","")))/LEN("- Preventivo")</f>
        <v>#REF!</v>
      </c>
      <c r="DL54" s="187" t="e">
        <f t="shared" si="32"/>
        <v>#REF!</v>
      </c>
      <c r="DM54" s="187" t="e">
        <f>SUM(LEN(#REF!)-LEN(SUBSTITUTE(#REF!,"- Detectivo","")))/LEN("- Detectivo")</f>
        <v>#REF!</v>
      </c>
      <c r="DN54" s="187" t="e">
        <f t="shared" si="33"/>
        <v>#REF!</v>
      </c>
      <c r="DO54" s="187" t="e">
        <f>SUM(LEN(#REF!)-LEN(SUBSTITUTE(#REF!,"- Correctivo","")))/LEN("- Correctivo")</f>
        <v>#REF!</v>
      </c>
      <c r="DP54" s="187" t="e">
        <f t="shared" si="34"/>
        <v>#REF!</v>
      </c>
      <c r="DQ54" s="187" t="e">
        <f t="shared" si="19"/>
        <v>#REF!</v>
      </c>
      <c r="DR54" s="187" t="e">
        <f t="shared" si="35"/>
        <v>#REF!</v>
      </c>
      <c r="DS54" s="187" t="e">
        <f>SUM(LEN(#REF!)-LEN(SUBSTITUTE(#REF!,"- Documentado","")))/LEN("- Documentado")</f>
        <v>#REF!</v>
      </c>
      <c r="DT54" s="187" t="e">
        <f>SUM(LEN(#REF!)-LEN(SUBSTITUTE(#REF!,"- Documentado","")))/LEN("- Documentado")</f>
        <v>#REF!</v>
      </c>
      <c r="DU54" s="187" t="e">
        <f t="shared" si="36"/>
        <v>#REF!</v>
      </c>
      <c r="DV54" s="187" t="e">
        <f>SUM(LEN(#REF!)-LEN(SUBSTITUTE(#REF!,"- Continua","")))/LEN("- Continua")</f>
        <v>#REF!</v>
      </c>
      <c r="DW54" s="187" t="e">
        <f>SUM(LEN(#REF!)-LEN(SUBSTITUTE(#REF!,"- Continua","")))/LEN("- Continua")</f>
        <v>#REF!</v>
      </c>
      <c r="DX54" s="187" t="e">
        <f t="shared" si="37"/>
        <v>#REF!</v>
      </c>
      <c r="DY54" s="187" t="e">
        <f>SUM(LEN(#REF!)-LEN(SUBSTITUTE(#REF!,"- Con registro","")))/LEN("- Con registro")</f>
        <v>#REF!</v>
      </c>
      <c r="DZ54" s="187" t="e">
        <f>SUM(LEN(#REF!)-LEN(SUBSTITUTE(#REF!,"- Con registro","")))/LEN("- Con registro")</f>
        <v>#REF!</v>
      </c>
      <c r="EA54" s="187" t="e">
        <f t="shared" si="38"/>
        <v>#REF!</v>
      </c>
      <c r="EB54" s="192" t="e">
        <f t="shared" si="20"/>
        <v>#REF!</v>
      </c>
      <c r="EC54" s="192" t="e">
        <f t="shared" si="21"/>
        <v>#REF!</v>
      </c>
      <c r="ED54" s="240" t="e">
        <f t="shared" si="22"/>
        <v>#REF!</v>
      </c>
      <c r="EE54" s="241" t="e">
        <f t="shared" si="23"/>
        <v>#REF!</v>
      </c>
      <c r="EF54" s="241"/>
      <c r="EG54" s="241"/>
      <c r="EH54" s="241"/>
      <c r="EI54" s="241"/>
      <c r="EJ54" s="241"/>
      <c r="EK54" s="241"/>
      <c r="EL54" s="241"/>
      <c r="EM54" s="241"/>
      <c r="EN54" s="241"/>
      <c r="EP54" s="225">
        <f t="shared" si="24"/>
        <v>45035</v>
      </c>
      <c r="EQ54" s="226">
        <f t="shared" si="25"/>
        <v>45169</v>
      </c>
      <c r="ER54" s="187" t="str">
        <f t="shared" si="26"/>
        <v>Riesgos</v>
      </c>
      <c r="ES54" s="239" t="str">
        <f t="shared" si="39"/>
        <v>ID_159: Posibilidad de afectación reputacional por quejas interpuestas por los/as servidores/as públicos/as de la entidad, debido a incumplimiento parcial de compromisos  en la ejecución de las actividades establecidas en el Plan Estratégico de Talento Humano</v>
      </c>
      <c r="ET54" s="239" t="str">
        <f t="shared" si="40"/>
        <v>Ajuste en Establecimiento de controles
Evaluación de controles en el Mapa de riesgos de Gestión del Talento Humano</v>
      </c>
      <c r="EU54" s="187" t="str">
        <f t="shared" si="41"/>
        <v>Solicitud de cambio realizada y aprobada por la Dirección de Talento Humano a través del Aplicativo DARUMA</v>
      </c>
    </row>
    <row r="55" spans="1:151" ht="399.95" customHeight="1" x14ac:dyDescent="0.2">
      <c r="A55" s="230" t="s">
        <v>1382</v>
      </c>
      <c r="B55" s="208" t="s">
        <v>1383</v>
      </c>
      <c r="C55" s="208" t="s">
        <v>1384</v>
      </c>
      <c r="D55" s="230" t="s">
        <v>197</v>
      </c>
      <c r="E55" s="231" t="s">
        <v>1287</v>
      </c>
      <c r="F55" s="208" t="s">
        <v>1402</v>
      </c>
      <c r="G55" s="231">
        <v>154</v>
      </c>
      <c r="H55" s="231" t="s">
        <v>1880</v>
      </c>
      <c r="I55" s="195" t="s">
        <v>956</v>
      </c>
      <c r="J55" s="230" t="s">
        <v>63</v>
      </c>
      <c r="K55" s="231" t="s">
        <v>357</v>
      </c>
      <c r="L55" s="208" t="s">
        <v>246</v>
      </c>
      <c r="M55" s="214" t="s">
        <v>957</v>
      </c>
      <c r="N55" s="208" t="s">
        <v>958</v>
      </c>
      <c r="O55" s="208" t="s">
        <v>959</v>
      </c>
      <c r="P55" s="208" t="s">
        <v>934</v>
      </c>
      <c r="Q55" s="208" t="s">
        <v>332</v>
      </c>
      <c r="R55" s="208" t="s">
        <v>359</v>
      </c>
      <c r="S55" s="208" t="s">
        <v>1685</v>
      </c>
      <c r="T55" s="208" t="s">
        <v>360</v>
      </c>
      <c r="U55" s="232" t="s">
        <v>316</v>
      </c>
      <c r="V55" s="233">
        <v>0.2</v>
      </c>
      <c r="W55" s="232" t="s">
        <v>77</v>
      </c>
      <c r="X55" s="233">
        <v>0.8</v>
      </c>
      <c r="Y55" s="67" t="s">
        <v>272</v>
      </c>
      <c r="Z55" s="208" t="s">
        <v>960</v>
      </c>
      <c r="AA55" s="232" t="s">
        <v>316</v>
      </c>
      <c r="AB55" s="237">
        <v>2.1167999999999999E-2</v>
      </c>
      <c r="AC55" s="232" t="s">
        <v>77</v>
      </c>
      <c r="AD55" s="237">
        <v>0.8</v>
      </c>
      <c r="AE55" s="67" t="s">
        <v>272</v>
      </c>
      <c r="AF55" s="208" t="s">
        <v>961</v>
      </c>
      <c r="AG55" s="230" t="s">
        <v>363</v>
      </c>
      <c r="AH55" s="234" t="s">
        <v>2158</v>
      </c>
      <c r="AI55" s="234" t="s">
        <v>2078</v>
      </c>
      <c r="AJ55" s="234" t="s">
        <v>2079</v>
      </c>
      <c r="AK55" s="234" t="s">
        <v>2080</v>
      </c>
      <c r="AL55" s="238" t="s">
        <v>2081</v>
      </c>
      <c r="AM55" s="238" t="s">
        <v>2060</v>
      </c>
      <c r="AN55" s="208" t="s">
        <v>1403</v>
      </c>
      <c r="AO55" s="208" t="s">
        <v>1404</v>
      </c>
      <c r="AP55" s="208" t="s">
        <v>1405</v>
      </c>
      <c r="AQ55" s="209">
        <v>43496</v>
      </c>
      <c r="AR55" s="210" t="s">
        <v>338</v>
      </c>
      <c r="AS55" s="211" t="s">
        <v>373</v>
      </c>
      <c r="AT55" s="212">
        <v>43594</v>
      </c>
      <c r="AU55" s="213" t="s">
        <v>549</v>
      </c>
      <c r="AV55" s="214" t="s">
        <v>962</v>
      </c>
      <c r="AW55" s="212">
        <v>43769</v>
      </c>
      <c r="AX55" s="210" t="s">
        <v>387</v>
      </c>
      <c r="AY55" s="211" t="s">
        <v>963</v>
      </c>
      <c r="AZ55" s="212">
        <v>43921</v>
      </c>
      <c r="BA55" s="213" t="s">
        <v>845</v>
      </c>
      <c r="BB55" s="214" t="s">
        <v>1406</v>
      </c>
      <c r="BC55" s="212">
        <v>44025</v>
      </c>
      <c r="BD55" s="210" t="s">
        <v>344</v>
      </c>
      <c r="BE55" s="211" t="s">
        <v>964</v>
      </c>
      <c r="BF55" s="212">
        <v>44534</v>
      </c>
      <c r="BG55" s="213" t="s">
        <v>465</v>
      </c>
      <c r="BH55" s="214" t="s">
        <v>965</v>
      </c>
      <c r="BI55" s="212">
        <v>44249</v>
      </c>
      <c r="BJ55" s="210" t="s">
        <v>389</v>
      </c>
      <c r="BK55" s="211" t="s">
        <v>966</v>
      </c>
      <c r="BL55" s="212">
        <v>44302</v>
      </c>
      <c r="BM55" s="213" t="s">
        <v>465</v>
      </c>
      <c r="BN55" s="214" t="s">
        <v>967</v>
      </c>
      <c r="BO55" s="212">
        <v>44543</v>
      </c>
      <c r="BP55" s="210" t="s">
        <v>338</v>
      </c>
      <c r="BQ55" s="211" t="s">
        <v>968</v>
      </c>
      <c r="BR55" s="212">
        <v>44911</v>
      </c>
      <c r="BS55" s="213" t="s">
        <v>389</v>
      </c>
      <c r="BT55" s="214" t="s">
        <v>1407</v>
      </c>
      <c r="BU55" s="212" t="s">
        <v>352</v>
      </c>
      <c r="BV55" s="210" t="s">
        <v>353</v>
      </c>
      <c r="BW55" s="211" t="s">
        <v>352</v>
      </c>
      <c r="BX55" s="212" t="s">
        <v>352</v>
      </c>
      <c r="BY55" s="213" t="s">
        <v>353</v>
      </c>
      <c r="BZ55" s="215" t="s">
        <v>352</v>
      </c>
      <c r="CA55" s="165">
        <f t="shared" si="27"/>
        <v>4</v>
      </c>
      <c r="CB55" s="51" t="s">
        <v>1814</v>
      </c>
      <c r="CC55" s="51" t="s">
        <v>1815</v>
      </c>
      <c r="CD55" s="51" t="s">
        <v>1707</v>
      </c>
      <c r="CE55" s="51" t="s">
        <v>1723</v>
      </c>
      <c r="CF55" s="51" t="s">
        <v>1694</v>
      </c>
      <c r="CG55" s="51" t="s">
        <v>1694</v>
      </c>
      <c r="CH55" s="51" t="s">
        <v>1718</v>
      </c>
      <c r="CI55" s="51" t="s">
        <v>1694</v>
      </c>
      <c r="CJ55" s="51" t="s">
        <v>1723</v>
      </c>
      <c r="CK55" s="51"/>
      <c r="CL55" s="51" t="s">
        <v>1723</v>
      </c>
      <c r="CM55" s="51" t="s">
        <v>1738</v>
      </c>
      <c r="CN55" s="51" t="s">
        <v>1723</v>
      </c>
      <c r="CO55" s="51" t="s">
        <v>1723</v>
      </c>
      <c r="CP55" s="51" t="s">
        <v>1723</v>
      </c>
      <c r="CQ55" s="51" t="s">
        <v>1723</v>
      </c>
      <c r="CR55" s="51" t="s">
        <v>1770</v>
      </c>
      <c r="CS55" s="51" t="s">
        <v>1723</v>
      </c>
      <c r="CT55" s="51"/>
      <c r="CU55" s="51"/>
      <c r="CV55" s="51"/>
      <c r="CW55" s="51"/>
      <c r="CX55" s="51" t="s">
        <v>1723</v>
      </c>
      <c r="CZ55" s="193" t="str">
        <f t="shared" si="28"/>
        <v>Corrupción</v>
      </c>
      <c r="DA55" s="244" t="str">
        <f t="shared" si="29"/>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B55" s="244"/>
      <c r="DC55" s="244"/>
      <c r="DD55" s="244"/>
      <c r="DE55" s="244"/>
      <c r="DF55" s="244"/>
      <c r="DG55" s="244"/>
      <c r="DH55" s="193" t="str">
        <f t="shared" si="30"/>
        <v>Alto</v>
      </c>
      <c r="DI55" s="193" t="str">
        <f t="shared" si="31"/>
        <v>Alto</v>
      </c>
      <c r="DK55" s="187" t="e">
        <f>SUM(LEN(#REF!)-LEN(SUBSTITUTE(#REF!,"- Preventivo","")))/LEN("- Preventivo")</f>
        <v>#REF!</v>
      </c>
      <c r="DL55" s="187" t="e">
        <f t="shared" si="32"/>
        <v>#REF!</v>
      </c>
      <c r="DM55" s="187" t="e">
        <f>SUM(LEN(#REF!)-LEN(SUBSTITUTE(#REF!,"- Detectivo","")))/LEN("- Detectivo")</f>
        <v>#REF!</v>
      </c>
      <c r="DN55" s="187" t="e">
        <f t="shared" si="33"/>
        <v>#REF!</v>
      </c>
      <c r="DO55" s="187" t="e">
        <f>SUM(LEN(#REF!)-LEN(SUBSTITUTE(#REF!,"- Correctivo","")))/LEN("- Correctivo")</f>
        <v>#REF!</v>
      </c>
      <c r="DP55" s="187" t="e">
        <f t="shared" si="34"/>
        <v>#REF!</v>
      </c>
      <c r="DQ55" s="187" t="e">
        <f t="shared" si="19"/>
        <v>#REF!</v>
      </c>
      <c r="DR55" s="187" t="e">
        <f t="shared" si="35"/>
        <v>#REF!</v>
      </c>
      <c r="DS55" s="187" t="e">
        <f>SUM(LEN(#REF!)-LEN(SUBSTITUTE(#REF!,"- Documentado","")))/LEN("- Documentado")</f>
        <v>#REF!</v>
      </c>
      <c r="DT55" s="187" t="e">
        <f>SUM(LEN(#REF!)-LEN(SUBSTITUTE(#REF!,"- Documentado","")))/LEN("- Documentado")</f>
        <v>#REF!</v>
      </c>
      <c r="DU55" s="187" t="e">
        <f t="shared" si="36"/>
        <v>#REF!</v>
      </c>
      <c r="DV55" s="187" t="e">
        <f>SUM(LEN(#REF!)-LEN(SUBSTITUTE(#REF!,"- Continua","")))/LEN("- Continua")</f>
        <v>#REF!</v>
      </c>
      <c r="DW55" s="187" t="e">
        <f>SUM(LEN(#REF!)-LEN(SUBSTITUTE(#REF!,"- Continua","")))/LEN("- Continua")</f>
        <v>#REF!</v>
      </c>
      <c r="DX55" s="187" t="e">
        <f t="shared" si="37"/>
        <v>#REF!</v>
      </c>
      <c r="DY55" s="187" t="e">
        <f>SUM(LEN(#REF!)-LEN(SUBSTITUTE(#REF!,"- Con registro","")))/LEN("- Con registro")</f>
        <v>#REF!</v>
      </c>
      <c r="DZ55" s="187" t="e">
        <f>SUM(LEN(#REF!)-LEN(SUBSTITUTE(#REF!,"- Con registro","")))/LEN("- Con registro")</f>
        <v>#REF!</v>
      </c>
      <c r="EA55" s="187" t="e">
        <f t="shared" si="38"/>
        <v>#REF!</v>
      </c>
      <c r="EB55" s="192" t="e">
        <f t="shared" si="20"/>
        <v>#REF!</v>
      </c>
      <c r="EC55" s="192" t="e">
        <f t="shared" si="21"/>
        <v>#REF!</v>
      </c>
      <c r="ED55" s="240" t="e">
        <f t="shared" si="22"/>
        <v>#REF!</v>
      </c>
      <c r="EE55" s="241" t="e">
        <f t="shared" si="23"/>
        <v>#REF!</v>
      </c>
      <c r="EF55" s="241"/>
      <c r="EG55" s="241"/>
      <c r="EH55" s="241"/>
      <c r="EI55" s="241"/>
      <c r="EJ55" s="241"/>
      <c r="EK55" s="241"/>
      <c r="EL55" s="241"/>
      <c r="EM55" s="241"/>
      <c r="EN55" s="241"/>
      <c r="EP55" s="225" t="str">
        <f t="shared" si="24"/>
        <v/>
      </c>
      <c r="EQ55" s="226" t="str">
        <f t="shared" si="25"/>
        <v/>
      </c>
      <c r="ER55" s="187" t="str">
        <f t="shared" si="26"/>
        <v/>
      </c>
      <c r="ES55" s="239" t="str">
        <f t="shared" si="39"/>
        <v/>
      </c>
      <c r="ET55" s="239" t="str">
        <f t="shared" si="40"/>
        <v/>
      </c>
      <c r="EU55" s="187" t="str">
        <f t="shared" si="41"/>
        <v/>
      </c>
    </row>
    <row r="56" spans="1:151" ht="399.95" customHeight="1" x14ac:dyDescent="0.2">
      <c r="A56" s="230" t="s">
        <v>1382</v>
      </c>
      <c r="B56" s="208" t="s">
        <v>1383</v>
      </c>
      <c r="C56" s="208" t="s">
        <v>1384</v>
      </c>
      <c r="D56" s="230" t="s">
        <v>197</v>
      </c>
      <c r="E56" s="231" t="s">
        <v>1287</v>
      </c>
      <c r="F56" s="208" t="s">
        <v>1408</v>
      </c>
      <c r="G56" s="231">
        <v>155</v>
      </c>
      <c r="H56" s="231" t="s">
        <v>1881</v>
      </c>
      <c r="I56" s="195" t="s">
        <v>969</v>
      </c>
      <c r="J56" s="230" t="s">
        <v>63</v>
      </c>
      <c r="K56" s="231" t="s">
        <v>357</v>
      </c>
      <c r="L56" s="208" t="s">
        <v>246</v>
      </c>
      <c r="M56" s="214" t="s">
        <v>1409</v>
      </c>
      <c r="N56" s="208" t="s">
        <v>958</v>
      </c>
      <c r="O56" s="208" t="s">
        <v>970</v>
      </c>
      <c r="P56" s="208" t="s">
        <v>934</v>
      </c>
      <c r="Q56" s="208" t="s">
        <v>332</v>
      </c>
      <c r="R56" s="208" t="s">
        <v>359</v>
      </c>
      <c r="S56" s="208" t="s">
        <v>1685</v>
      </c>
      <c r="T56" s="208" t="s">
        <v>360</v>
      </c>
      <c r="U56" s="232" t="s">
        <v>316</v>
      </c>
      <c r="V56" s="233">
        <v>0.2</v>
      </c>
      <c r="W56" s="232" t="s">
        <v>77</v>
      </c>
      <c r="X56" s="233">
        <v>0.8</v>
      </c>
      <c r="Y56" s="67" t="s">
        <v>272</v>
      </c>
      <c r="Z56" s="208" t="s">
        <v>960</v>
      </c>
      <c r="AA56" s="232" t="s">
        <v>316</v>
      </c>
      <c r="AB56" s="237">
        <v>1.8143999999999997E-2</v>
      </c>
      <c r="AC56" s="232" t="s">
        <v>77</v>
      </c>
      <c r="AD56" s="237">
        <v>0.8</v>
      </c>
      <c r="AE56" s="67" t="s">
        <v>272</v>
      </c>
      <c r="AF56" s="208" t="s">
        <v>961</v>
      </c>
      <c r="AG56" s="230" t="s">
        <v>363</v>
      </c>
      <c r="AH56" s="234" t="s">
        <v>2082</v>
      </c>
      <c r="AI56" s="234" t="s">
        <v>2083</v>
      </c>
      <c r="AJ56" s="234" t="s">
        <v>2084</v>
      </c>
      <c r="AK56" s="234" t="s">
        <v>2085</v>
      </c>
      <c r="AL56" s="238" t="s">
        <v>2070</v>
      </c>
      <c r="AM56" s="234" t="s">
        <v>2056</v>
      </c>
      <c r="AN56" s="208" t="s">
        <v>1410</v>
      </c>
      <c r="AO56" s="208" t="s">
        <v>1411</v>
      </c>
      <c r="AP56" s="208" t="s">
        <v>1412</v>
      </c>
      <c r="AQ56" s="209">
        <v>43496</v>
      </c>
      <c r="AR56" s="210" t="s">
        <v>338</v>
      </c>
      <c r="AS56" s="211" t="s">
        <v>373</v>
      </c>
      <c r="AT56" s="212">
        <v>43593</v>
      </c>
      <c r="AU56" s="213" t="s">
        <v>549</v>
      </c>
      <c r="AV56" s="214" t="s">
        <v>971</v>
      </c>
      <c r="AW56" s="212">
        <v>43769</v>
      </c>
      <c r="AX56" s="210" t="s">
        <v>389</v>
      </c>
      <c r="AY56" s="211" t="s">
        <v>972</v>
      </c>
      <c r="AZ56" s="212">
        <v>43921</v>
      </c>
      <c r="BA56" s="213" t="s">
        <v>845</v>
      </c>
      <c r="BB56" s="214" t="s">
        <v>973</v>
      </c>
      <c r="BC56" s="212">
        <v>44025</v>
      </c>
      <c r="BD56" s="210" t="s">
        <v>344</v>
      </c>
      <c r="BE56" s="211" t="s">
        <v>974</v>
      </c>
      <c r="BF56" s="212">
        <v>44169</v>
      </c>
      <c r="BG56" s="213" t="s">
        <v>389</v>
      </c>
      <c r="BH56" s="214" t="s">
        <v>1413</v>
      </c>
      <c r="BI56" s="212">
        <v>44249</v>
      </c>
      <c r="BJ56" s="210" t="s">
        <v>389</v>
      </c>
      <c r="BK56" s="211" t="s">
        <v>975</v>
      </c>
      <c r="BL56" s="212">
        <v>44302</v>
      </c>
      <c r="BM56" s="213" t="s">
        <v>465</v>
      </c>
      <c r="BN56" s="214" t="s">
        <v>976</v>
      </c>
      <c r="BO56" s="212">
        <v>44543</v>
      </c>
      <c r="BP56" s="210" t="s">
        <v>338</v>
      </c>
      <c r="BQ56" s="211" t="s">
        <v>977</v>
      </c>
      <c r="BR56" s="212">
        <v>44909</v>
      </c>
      <c r="BS56" s="213" t="s">
        <v>389</v>
      </c>
      <c r="BT56" s="214" t="s">
        <v>1414</v>
      </c>
      <c r="BU56" s="212">
        <v>44911</v>
      </c>
      <c r="BV56" s="210" t="s">
        <v>389</v>
      </c>
      <c r="BW56" s="211" t="s">
        <v>1415</v>
      </c>
      <c r="BX56" s="212" t="s">
        <v>352</v>
      </c>
      <c r="BY56" s="213" t="s">
        <v>353</v>
      </c>
      <c r="BZ56" s="215" t="s">
        <v>352</v>
      </c>
      <c r="CA56" s="165">
        <f t="shared" si="27"/>
        <v>2</v>
      </c>
      <c r="CB56" s="51" t="s">
        <v>1814</v>
      </c>
      <c r="CC56" s="51" t="s">
        <v>1815</v>
      </c>
      <c r="CD56" s="51" t="s">
        <v>1707</v>
      </c>
      <c r="CE56" s="51" t="s">
        <v>1723</v>
      </c>
      <c r="CF56" s="51" t="s">
        <v>1694</v>
      </c>
      <c r="CG56" s="51" t="s">
        <v>1694</v>
      </c>
      <c r="CH56" s="51" t="s">
        <v>1718</v>
      </c>
      <c r="CI56" s="51" t="s">
        <v>1694</v>
      </c>
      <c r="CJ56" s="51" t="s">
        <v>1723</v>
      </c>
      <c r="CK56" s="51"/>
      <c r="CL56" s="51" t="s">
        <v>1723</v>
      </c>
      <c r="CM56" s="51" t="s">
        <v>1738</v>
      </c>
      <c r="CN56" s="51" t="s">
        <v>1723</v>
      </c>
      <c r="CO56" s="51" t="s">
        <v>1723</v>
      </c>
      <c r="CP56" s="51" t="s">
        <v>1723</v>
      </c>
      <c r="CQ56" s="51" t="s">
        <v>1723</v>
      </c>
      <c r="CR56" s="51" t="s">
        <v>1771</v>
      </c>
      <c r="CS56" s="51" t="s">
        <v>1723</v>
      </c>
      <c r="CT56" s="51"/>
      <c r="CU56" s="51"/>
      <c r="CV56" s="51"/>
      <c r="CW56" s="51"/>
      <c r="CX56" s="51" t="s">
        <v>1723</v>
      </c>
      <c r="CZ56" s="193" t="str">
        <f t="shared" si="28"/>
        <v>Corrupción</v>
      </c>
      <c r="DA56" s="244" t="str">
        <f t="shared" si="29"/>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B56" s="244"/>
      <c r="DC56" s="244"/>
      <c r="DD56" s="244"/>
      <c r="DE56" s="244"/>
      <c r="DF56" s="244"/>
      <c r="DG56" s="244"/>
      <c r="DH56" s="193" t="str">
        <f t="shared" si="30"/>
        <v>Alto</v>
      </c>
      <c r="DI56" s="193" t="str">
        <f t="shared" si="31"/>
        <v>Alto</v>
      </c>
      <c r="DK56" s="187" t="e">
        <f>SUM(LEN(#REF!)-LEN(SUBSTITUTE(#REF!,"- Preventivo","")))/LEN("- Preventivo")</f>
        <v>#REF!</v>
      </c>
      <c r="DL56" s="187" t="e">
        <f t="shared" si="32"/>
        <v>#REF!</v>
      </c>
      <c r="DM56" s="187" t="e">
        <f>SUM(LEN(#REF!)-LEN(SUBSTITUTE(#REF!,"- Detectivo","")))/LEN("- Detectivo")</f>
        <v>#REF!</v>
      </c>
      <c r="DN56" s="187" t="e">
        <f t="shared" si="33"/>
        <v>#REF!</v>
      </c>
      <c r="DO56" s="187" t="e">
        <f>SUM(LEN(#REF!)-LEN(SUBSTITUTE(#REF!,"- Correctivo","")))/LEN("- Correctivo")</f>
        <v>#REF!</v>
      </c>
      <c r="DP56" s="187" t="e">
        <f t="shared" si="34"/>
        <v>#REF!</v>
      </c>
      <c r="DQ56" s="187" t="e">
        <f t="shared" si="19"/>
        <v>#REF!</v>
      </c>
      <c r="DR56" s="187" t="e">
        <f t="shared" si="35"/>
        <v>#REF!</v>
      </c>
      <c r="DS56" s="187" t="e">
        <f>SUM(LEN(#REF!)-LEN(SUBSTITUTE(#REF!,"- Documentado","")))/LEN("- Documentado")</f>
        <v>#REF!</v>
      </c>
      <c r="DT56" s="187" t="e">
        <f>SUM(LEN(#REF!)-LEN(SUBSTITUTE(#REF!,"- Documentado","")))/LEN("- Documentado")</f>
        <v>#REF!</v>
      </c>
      <c r="DU56" s="187" t="e">
        <f t="shared" si="36"/>
        <v>#REF!</v>
      </c>
      <c r="DV56" s="187" t="e">
        <f>SUM(LEN(#REF!)-LEN(SUBSTITUTE(#REF!,"- Continua","")))/LEN("- Continua")</f>
        <v>#REF!</v>
      </c>
      <c r="DW56" s="187" t="e">
        <f>SUM(LEN(#REF!)-LEN(SUBSTITUTE(#REF!,"- Continua","")))/LEN("- Continua")</f>
        <v>#REF!</v>
      </c>
      <c r="DX56" s="187" t="e">
        <f t="shared" si="37"/>
        <v>#REF!</v>
      </c>
      <c r="DY56" s="187" t="e">
        <f>SUM(LEN(#REF!)-LEN(SUBSTITUTE(#REF!,"- Con registro","")))/LEN("- Con registro")</f>
        <v>#REF!</v>
      </c>
      <c r="DZ56" s="187" t="e">
        <f>SUM(LEN(#REF!)-LEN(SUBSTITUTE(#REF!,"- Con registro","")))/LEN("- Con registro")</f>
        <v>#REF!</v>
      </c>
      <c r="EA56" s="187" t="e">
        <f t="shared" si="38"/>
        <v>#REF!</v>
      </c>
      <c r="EB56" s="192" t="e">
        <f t="shared" si="20"/>
        <v>#REF!</v>
      </c>
      <c r="EC56" s="192" t="e">
        <f t="shared" si="21"/>
        <v>#REF!</v>
      </c>
      <c r="ED56" s="240" t="e">
        <f t="shared" si="22"/>
        <v>#REF!</v>
      </c>
      <c r="EE56" s="241" t="e">
        <f t="shared" si="23"/>
        <v>#REF!</v>
      </c>
      <c r="EF56" s="241"/>
      <c r="EG56" s="241"/>
      <c r="EH56" s="241"/>
      <c r="EI56" s="241"/>
      <c r="EJ56" s="241"/>
      <c r="EK56" s="241"/>
      <c r="EL56" s="241"/>
      <c r="EM56" s="241"/>
      <c r="EN56" s="241"/>
      <c r="EP56" s="225" t="str">
        <f t="shared" si="24"/>
        <v/>
      </c>
      <c r="EQ56" s="226" t="str">
        <f t="shared" si="25"/>
        <v/>
      </c>
      <c r="ER56" s="187" t="str">
        <f t="shared" si="26"/>
        <v/>
      </c>
      <c r="ES56" s="239" t="str">
        <f t="shared" si="39"/>
        <v/>
      </c>
      <c r="ET56" s="239" t="str">
        <f t="shared" si="40"/>
        <v/>
      </c>
      <c r="EU56" s="187" t="str">
        <f t="shared" si="41"/>
        <v/>
      </c>
    </row>
    <row r="57" spans="1:151" ht="399.95" customHeight="1" x14ac:dyDescent="0.2">
      <c r="A57" s="230" t="s">
        <v>1382</v>
      </c>
      <c r="B57" s="208" t="s">
        <v>1383</v>
      </c>
      <c r="C57" s="208" t="s">
        <v>1384</v>
      </c>
      <c r="D57" s="230" t="s">
        <v>197</v>
      </c>
      <c r="E57" s="231" t="s">
        <v>1287</v>
      </c>
      <c r="F57" s="208" t="s">
        <v>1416</v>
      </c>
      <c r="G57" s="231">
        <v>160</v>
      </c>
      <c r="H57" s="231" t="s">
        <v>1882</v>
      </c>
      <c r="I57" s="195" t="s">
        <v>1417</v>
      </c>
      <c r="J57" s="230" t="s">
        <v>35</v>
      </c>
      <c r="K57" s="231" t="s">
        <v>365</v>
      </c>
      <c r="L57" s="208" t="s">
        <v>246</v>
      </c>
      <c r="M57" s="214" t="s">
        <v>1418</v>
      </c>
      <c r="N57" s="208" t="s">
        <v>1419</v>
      </c>
      <c r="O57" s="208" t="s">
        <v>873</v>
      </c>
      <c r="P57" s="208" t="s">
        <v>368</v>
      </c>
      <c r="Q57" s="208" t="s">
        <v>332</v>
      </c>
      <c r="R57" s="208" t="s">
        <v>359</v>
      </c>
      <c r="S57" s="208" t="s">
        <v>1685</v>
      </c>
      <c r="T57" s="208" t="s">
        <v>360</v>
      </c>
      <c r="U57" s="232" t="s">
        <v>314</v>
      </c>
      <c r="V57" s="233">
        <v>0.4</v>
      </c>
      <c r="W57" s="232" t="s">
        <v>121</v>
      </c>
      <c r="X57" s="233">
        <v>0.4</v>
      </c>
      <c r="Y57" s="67" t="s">
        <v>84</v>
      </c>
      <c r="Z57" s="208" t="s">
        <v>874</v>
      </c>
      <c r="AA57" s="232" t="s">
        <v>316</v>
      </c>
      <c r="AB57" s="237">
        <v>4.2335999999999999E-2</v>
      </c>
      <c r="AC57" s="232" t="s">
        <v>121</v>
      </c>
      <c r="AD57" s="237">
        <v>0.22500000000000003</v>
      </c>
      <c r="AE57" s="67" t="s">
        <v>271</v>
      </c>
      <c r="AF57" s="208" t="s">
        <v>875</v>
      </c>
      <c r="AG57" s="230" t="s">
        <v>337</v>
      </c>
      <c r="AH57" s="208" t="s">
        <v>2021</v>
      </c>
      <c r="AI57" s="208" t="s">
        <v>2021</v>
      </c>
      <c r="AJ57" s="208" t="s">
        <v>2021</v>
      </c>
      <c r="AK57" s="208" t="s">
        <v>2021</v>
      </c>
      <c r="AL57" s="208" t="s">
        <v>2021</v>
      </c>
      <c r="AM57" s="208" t="s">
        <v>2021</v>
      </c>
      <c r="AN57" s="208" t="s">
        <v>1420</v>
      </c>
      <c r="AO57" s="208" t="s">
        <v>876</v>
      </c>
      <c r="AP57" s="208" t="s">
        <v>1421</v>
      </c>
      <c r="AQ57" s="209">
        <v>43350</v>
      </c>
      <c r="AR57" s="210" t="s">
        <v>338</v>
      </c>
      <c r="AS57" s="211" t="s">
        <v>373</v>
      </c>
      <c r="AT57" s="212">
        <v>43593</v>
      </c>
      <c r="AU57" s="213" t="s">
        <v>549</v>
      </c>
      <c r="AV57" s="214" t="s">
        <v>877</v>
      </c>
      <c r="AW57" s="212">
        <v>43768</v>
      </c>
      <c r="AX57" s="210" t="s">
        <v>642</v>
      </c>
      <c r="AY57" s="211" t="s">
        <v>878</v>
      </c>
      <c r="AZ57" s="212">
        <v>43921</v>
      </c>
      <c r="BA57" s="213" t="s">
        <v>344</v>
      </c>
      <c r="BB57" s="214" t="s">
        <v>879</v>
      </c>
      <c r="BC57" s="212">
        <v>44169</v>
      </c>
      <c r="BD57" s="210" t="s">
        <v>344</v>
      </c>
      <c r="BE57" s="211" t="s">
        <v>880</v>
      </c>
      <c r="BF57" s="212">
        <v>44249</v>
      </c>
      <c r="BG57" s="213" t="s">
        <v>349</v>
      </c>
      <c r="BH57" s="214" t="s">
        <v>881</v>
      </c>
      <c r="BI57" s="212">
        <v>44547</v>
      </c>
      <c r="BJ57" s="210" t="s">
        <v>338</v>
      </c>
      <c r="BK57" s="211" t="s">
        <v>882</v>
      </c>
      <c r="BL57" s="212">
        <v>44911</v>
      </c>
      <c r="BM57" s="213" t="s">
        <v>349</v>
      </c>
      <c r="BN57" s="214" t="s">
        <v>1422</v>
      </c>
      <c r="BO57" s="212">
        <v>45035</v>
      </c>
      <c r="BP57" s="210" t="s">
        <v>1965</v>
      </c>
      <c r="BQ57" s="211" t="s">
        <v>1966</v>
      </c>
      <c r="BR57" s="212" t="s">
        <v>352</v>
      </c>
      <c r="BS57" s="213" t="s">
        <v>353</v>
      </c>
      <c r="BT57" s="214" t="s">
        <v>352</v>
      </c>
      <c r="BU57" s="212" t="s">
        <v>352</v>
      </c>
      <c r="BV57" s="210" t="s">
        <v>353</v>
      </c>
      <c r="BW57" s="211" t="s">
        <v>352</v>
      </c>
      <c r="BX57" s="212" t="s">
        <v>352</v>
      </c>
      <c r="BY57" s="213" t="s">
        <v>353</v>
      </c>
      <c r="BZ57" s="215" t="s">
        <v>352</v>
      </c>
      <c r="CA57" s="165">
        <f t="shared" si="27"/>
        <v>6</v>
      </c>
      <c r="CB57" s="51" t="s">
        <v>1814</v>
      </c>
      <c r="CC57" s="51" t="s">
        <v>1815</v>
      </c>
      <c r="CD57" s="51" t="s">
        <v>1707</v>
      </c>
      <c r="CE57" s="51" t="s">
        <v>1723</v>
      </c>
      <c r="CF57" s="51" t="s">
        <v>1694</v>
      </c>
      <c r="CG57" s="51" t="s">
        <v>1694</v>
      </c>
      <c r="CH57" s="51" t="s">
        <v>1718</v>
      </c>
      <c r="CI57" s="51" t="s">
        <v>1694</v>
      </c>
      <c r="CJ57" s="51" t="s">
        <v>1723</v>
      </c>
      <c r="CK57" s="51"/>
      <c r="CL57" s="51" t="s">
        <v>1723</v>
      </c>
      <c r="CM57" s="51" t="s">
        <v>1723</v>
      </c>
      <c r="CN57" s="51" t="s">
        <v>1723</v>
      </c>
      <c r="CO57" s="51" t="s">
        <v>1723</v>
      </c>
      <c r="CP57" s="51" t="s">
        <v>1723</v>
      </c>
      <c r="CQ57" s="51" t="s">
        <v>1723</v>
      </c>
      <c r="CR57" s="51" t="s">
        <v>1772</v>
      </c>
      <c r="CS57" s="51" t="s">
        <v>1723</v>
      </c>
      <c r="CT57" s="51" t="s">
        <v>1723</v>
      </c>
      <c r="CU57" s="51" t="s">
        <v>1723</v>
      </c>
      <c r="CV57" s="51" t="s">
        <v>1723</v>
      </c>
      <c r="CW57" s="51" t="s">
        <v>1723</v>
      </c>
      <c r="CX57" s="51" t="s">
        <v>1723</v>
      </c>
      <c r="CZ57" s="193" t="str">
        <f t="shared" si="28"/>
        <v>Gestión de procesos</v>
      </c>
      <c r="DA57" s="244" t="str">
        <f t="shared" si="29"/>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B57" s="244"/>
      <c r="DC57" s="244"/>
      <c r="DD57" s="244"/>
      <c r="DE57" s="244"/>
      <c r="DF57" s="244"/>
      <c r="DG57" s="244"/>
      <c r="DH57" s="193" t="str">
        <f t="shared" si="30"/>
        <v>Moderado</v>
      </c>
      <c r="DI57" s="193" t="str">
        <f t="shared" si="31"/>
        <v>Bajo</v>
      </c>
      <c r="DK57" s="187" t="e">
        <f>SUM(LEN(#REF!)-LEN(SUBSTITUTE(#REF!,"- Preventivo","")))/LEN("- Preventivo")</f>
        <v>#REF!</v>
      </c>
      <c r="DL57" s="187" t="e">
        <f t="shared" si="32"/>
        <v>#REF!</v>
      </c>
      <c r="DM57" s="187" t="e">
        <f>SUM(LEN(#REF!)-LEN(SUBSTITUTE(#REF!,"- Detectivo","")))/LEN("- Detectivo")</f>
        <v>#REF!</v>
      </c>
      <c r="DN57" s="187" t="e">
        <f t="shared" si="33"/>
        <v>#REF!</v>
      </c>
      <c r="DO57" s="187" t="e">
        <f>SUM(LEN(#REF!)-LEN(SUBSTITUTE(#REF!,"- Correctivo","")))/LEN("- Correctivo")</f>
        <v>#REF!</v>
      </c>
      <c r="DP57" s="187" t="e">
        <f t="shared" si="34"/>
        <v>#REF!</v>
      </c>
      <c r="DQ57" s="187" t="e">
        <f t="shared" si="19"/>
        <v>#REF!</v>
      </c>
      <c r="DR57" s="187" t="e">
        <f t="shared" si="35"/>
        <v>#REF!</v>
      </c>
      <c r="DS57" s="187" t="e">
        <f>SUM(LEN(#REF!)-LEN(SUBSTITUTE(#REF!,"- Documentado","")))/LEN("- Documentado")</f>
        <v>#REF!</v>
      </c>
      <c r="DT57" s="187" t="e">
        <f>SUM(LEN(#REF!)-LEN(SUBSTITUTE(#REF!,"- Documentado","")))/LEN("- Documentado")</f>
        <v>#REF!</v>
      </c>
      <c r="DU57" s="187" t="e">
        <f t="shared" si="36"/>
        <v>#REF!</v>
      </c>
      <c r="DV57" s="187" t="e">
        <f>SUM(LEN(#REF!)-LEN(SUBSTITUTE(#REF!,"- Continua","")))/LEN("- Continua")</f>
        <v>#REF!</v>
      </c>
      <c r="DW57" s="187" t="e">
        <f>SUM(LEN(#REF!)-LEN(SUBSTITUTE(#REF!,"- Continua","")))/LEN("- Continua")</f>
        <v>#REF!</v>
      </c>
      <c r="DX57" s="187" t="e">
        <f t="shared" si="37"/>
        <v>#REF!</v>
      </c>
      <c r="DY57" s="187" t="e">
        <f>SUM(LEN(#REF!)-LEN(SUBSTITUTE(#REF!,"- Con registro","")))/LEN("- Con registro")</f>
        <v>#REF!</v>
      </c>
      <c r="DZ57" s="187" t="e">
        <f>SUM(LEN(#REF!)-LEN(SUBSTITUTE(#REF!,"- Con registro","")))/LEN("- Con registro")</f>
        <v>#REF!</v>
      </c>
      <c r="EA57" s="187" t="e">
        <f t="shared" si="38"/>
        <v>#REF!</v>
      </c>
      <c r="EB57" s="192" t="e">
        <f t="shared" si="20"/>
        <v>#REF!</v>
      </c>
      <c r="EC57" s="192" t="e">
        <f t="shared" si="21"/>
        <v>#REF!</v>
      </c>
      <c r="ED57" s="240" t="e">
        <f t="shared" si="22"/>
        <v>#REF!</v>
      </c>
      <c r="EE57" s="241" t="e">
        <f t="shared" si="23"/>
        <v>#REF!</v>
      </c>
      <c r="EF57" s="241"/>
      <c r="EG57" s="241"/>
      <c r="EH57" s="241"/>
      <c r="EI57" s="241"/>
      <c r="EJ57" s="241"/>
      <c r="EK57" s="241"/>
      <c r="EL57" s="241"/>
      <c r="EM57" s="241"/>
      <c r="EN57" s="241"/>
      <c r="EP57" s="225">
        <f t="shared" si="24"/>
        <v>45035</v>
      </c>
      <c r="EQ57" s="226">
        <f t="shared" si="25"/>
        <v>45169</v>
      </c>
      <c r="ER57" s="187" t="str">
        <f t="shared" si="26"/>
        <v>Riesgos</v>
      </c>
      <c r="ES57" s="239" t="str">
        <f t="shared" si="39"/>
        <v>ID_160: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T57" s="239" t="str">
        <f t="shared" si="40"/>
        <v>Ajuste en Establecimiento de controles
Evaluación de controles en el Mapa de riesgos de Gestión del Talento Humano</v>
      </c>
      <c r="EU57" s="187" t="str">
        <f t="shared" si="41"/>
        <v>Solicitud de cambio realizada y aprobada por la Dirección de Talento Humano a través del Aplicativo DARUMA</v>
      </c>
    </row>
    <row r="58" spans="1:151" ht="399.95" customHeight="1" x14ac:dyDescent="0.2">
      <c r="A58" s="230" t="s">
        <v>1382</v>
      </c>
      <c r="B58" s="208" t="s">
        <v>1383</v>
      </c>
      <c r="C58" s="208" t="s">
        <v>1384</v>
      </c>
      <c r="D58" s="230" t="s">
        <v>197</v>
      </c>
      <c r="E58" s="231" t="s">
        <v>1287</v>
      </c>
      <c r="F58" s="208" t="s">
        <v>1423</v>
      </c>
      <c r="G58" s="231">
        <v>161</v>
      </c>
      <c r="H58" s="231" t="s">
        <v>1883</v>
      </c>
      <c r="I58" s="195" t="s">
        <v>979</v>
      </c>
      <c r="J58" s="230" t="s">
        <v>35</v>
      </c>
      <c r="K58" s="231" t="s">
        <v>365</v>
      </c>
      <c r="L58" s="208" t="s">
        <v>246</v>
      </c>
      <c r="M58" s="214" t="s">
        <v>1424</v>
      </c>
      <c r="N58" s="234" t="s">
        <v>1725</v>
      </c>
      <c r="O58" s="208" t="s">
        <v>980</v>
      </c>
      <c r="P58" s="208" t="s">
        <v>934</v>
      </c>
      <c r="Q58" s="208" t="s">
        <v>332</v>
      </c>
      <c r="R58" s="208" t="s">
        <v>359</v>
      </c>
      <c r="S58" s="208" t="s">
        <v>1685</v>
      </c>
      <c r="T58" s="208" t="s">
        <v>360</v>
      </c>
      <c r="U58" s="232" t="s">
        <v>316</v>
      </c>
      <c r="V58" s="233">
        <v>0.2</v>
      </c>
      <c r="W58" s="232" t="s">
        <v>121</v>
      </c>
      <c r="X58" s="233">
        <v>0.4</v>
      </c>
      <c r="Y58" s="67" t="s">
        <v>271</v>
      </c>
      <c r="Z58" s="208" t="s">
        <v>981</v>
      </c>
      <c r="AA58" s="232" t="s">
        <v>316</v>
      </c>
      <c r="AB58" s="237">
        <v>8.3999999999999991E-2</v>
      </c>
      <c r="AC58" s="232" t="s">
        <v>121</v>
      </c>
      <c r="AD58" s="237">
        <v>0.22500000000000003</v>
      </c>
      <c r="AE58" s="67" t="s">
        <v>271</v>
      </c>
      <c r="AF58" s="208" t="s">
        <v>1425</v>
      </c>
      <c r="AG58" s="230" t="s">
        <v>337</v>
      </c>
      <c r="AH58" s="208" t="s">
        <v>2021</v>
      </c>
      <c r="AI58" s="208" t="s">
        <v>2021</v>
      </c>
      <c r="AJ58" s="208" t="s">
        <v>2021</v>
      </c>
      <c r="AK58" s="208" t="s">
        <v>2021</v>
      </c>
      <c r="AL58" s="208" t="s">
        <v>2021</v>
      </c>
      <c r="AM58" s="208" t="s">
        <v>2021</v>
      </c>
      <c r="AN58" s="208" t="s">
        <v>1426</v>
      </c>
      <c r="AO58" s="208" t="s">
        <v>1427</v>
      </c>
      <c r="AP58" s="208" t="s">
        <v>1428</v>
      </c>
      <c r="AQ58" s="209">
        <v>43921</v>
      </c>
      <c r="AR58" s="210" t="s">
        <v>338</v>
      </c>
      <c r="AS58" s="211" t="s">
        <v>936</v>
      </c>
      <c r="AT58" s="212">
        <v>44169</v>
      </c>
      <c r="AU58" s="213" t="s">
        <v>346</v>
      </c>
      <c r="AV58" s="214" t="s">
        <v>982</v>
      </c>
      <c r="AW58" s="212">
        <v>44249</v>
      </c>
      <c r="AX58" s="210" t="s">
        <v>349</v>
      </c>
      <c r="AY58" s="211" t="s">
        <v>881</v>
      </c>
      <c r="AZ58" s="212">
        <v>44543</v>
      </c>
      <c r="BA58" s="213" t="s">
        <v>338</v>
      </c>
      <c r="BB58" s="214" t="s">
        <v>978</v>
      </c>
      <c r="BC58" s="212">
        <v>44911</v>
      </c>
      <c r="BD58" s="210" t="s">
        <v>590</v>
      </c>
      <c r="BE58" s="211" t="s">
        <v>1429</v>
      </c>
      <c r="BF58" s="212" t="s">
        <v>352</v>
      </c>
      <c r="BG58" s="213" t="s">
        <v>353</v>
      </c>
      <c r="BH58" s="214" t="s">
        <v>352</v>
      </c>
      <c r="BI58" s="212" t="s">
        <v>352</v>
      </c>
      <c r="BJ58" s="210" t="s">
        <v>353</v>
      </c>
      <c r="BK58" s="211" t="s">
        <v>352</v>
      </c>
      <c r="BL58" s="212" t="s">
        <v>352</v>
      </c>
      <c r="BM58" s="213" t="s">
        <v>353</v>
      </c>
      <c r="BN58" s="214" t="s">
        <v>352</v>
      </c>
      <c r="BO58" s="212" t="s">
        <v>352</v>
      </c>
      <c r="BP58" s="210" t="s">
        <v>353</v>
      </c>
      <c r="BQ58" s="211" t="s">
        <v>352</v>
      </c>
      <c r="BR58" s="212" t="s">
        <v>352</v>
      </c>
      <c r="BS58" s="213" t="s">
        <v>353</v>
      </c>
      <c r="BT58" s="214" t="s">
        <v>352</v>
      </c>
      <c r="BU58" s="212" t="s">
        <v>352</v>
      </c>
      <c r="BV58" s="210" t="s">
        <v>353</v>
      </c>
      <c r="BW58" s="211" t="s">
        <v>352</v>
      </c>
      <c r="BX58" s="212" t="s">
        <v>352</v>
      </c>
      <c r="BY58" s="213" t="s">
        <v>353</v>
      </c>
      <c r="BZ58" s="215" t="s">
        <v>352</v>
      </c>
      <c r="CA58" s="165">
        <f t="shared" si="27"/>
        <v>14</v>
      </c>
      <c r="CB58" s="51" t="s">
        <v>1814</v>
      </c>
      <c r="CC58" s="51" t="s">
        <v>1815</v>
      </c>
      <c r="CD58" s="51" t="s">
        <v>1707</v>
      </c>
      <c r="CE58" s="51" t="s">
        <v>1723</v>
      </c>
      <c r="CF58" s="51" t="s">
        <v>1694</v>
      </c>
      <c r="CG58" s="51" t="s">
        <v>1694</v>
      </c>
      <c r="CH58" s="51" t="s">
        <v>1718</v>
      </c>
      <c r="CI58" s="51" t="s">
        <v>1694</v>
      </c>
      <c r="CJ58" s="51" t="s">
        <v>1723</v>
      </c>
      <c r="CK58" s="51"/>
      <c r="CL58" s="51" t="s">
        <v>1723</v>
      </c>
      <c r="CM58" s="51" t="s">
        <v>1723</v>
      </c>
      <c r="CN58" s="51" t="s">
        <v>1723</v>
      </c>
      <c r="CO58" s="51" t="s">
        <v>1723</v>
      </c>
      <c r="CP58" s="51" t="s">
        <v>1723</v>
      </c>
      <c r="CQ58" s="51" t="s">
        <v>1723</v>
      </c>
      <c r="CR58" s="51" t="s">
        <v>1773</v>
      </c>
      <c r="CS58" s="51" t="s">
        <v>1723</v>
      </c>
      <c r="CT58" s="51" t="s">
        <v>1723</v>
      </c>
      <c r="CU58" s="51" t="s">
        <v>1723</v>
      </c>
      <c r="CV58" s="51" t="s">
        <v>1723</v>
      </c>
      <c r="CW58" s="51" t="s">
        <v>1723</v>
      </c>
      <c r="CX58" s="51" t="s">
        <v>1723</v>
      </c>
      <c r="CZ58" s="193" t="str">
        <f t="shared" si="28"/>
        <v>Gestión de procesos</v>
      </c>
      <c r="DA58" s="244" t="str">
        <f t="shared" si="29"/>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B58" s="244"/>
      <c r="DC58" s="244"/>
      <c r="DD58" s="244"/>
      <c r="DE58" s="244"/>
      <c r="DF58" s="244"/>
      <c r="DG58" s="244"/>
      <c r="DH58" s="193" t="str">
        <f t="shared" si="30"/>
        <v>Bajo</v>
      </c>
      <c r="DI58" s="193" t="str">
        <f t="shared" si="31"/>
        <v>Bajo</v>
      </c>
      <c r="DK58" s="187" t="e">
        <f>SUM(LEN(#REF!)-LEN(SUBSTITUTE(#REF!,"- Preventivo","")))/LEN("- Preventivo")</f>
        <v>#REF!</v>
      </c>
      <c r="DL58" s="187" t="e">
        <f t="shared" si="32"/>
        <v>#REF!</v>
      </c>
      <c r="DM58" s="187" t="e">
        <f>SUM(LEN(#REF!)-LEN(SUBSTITUTE(#REF!,"- Detectivo","")))/LEN("- Detectivo")</f>
        <v>#REF!</v>
      </c>
      <c r="DN58" s="187" t="e">
        <f t="shared" si="33"/>
        <v>#REF!</v>
      </c>
      <c r="DO58" s="187" t="e">
        <f>SUM(LEN(#REF!)-LEN(SUBSTITUTE(#REF!,"- Correctivo","")))/LEN("- Correctivo")</f>
        <v>#REF!</v>
      </c>
      <c r="DP58" s="187" t="e">
        <f t="shared" si="34"/>
        <v>#REF!</v>
      </c>
      <c r="DQ58" s="187" t="e">
        <f t="shared" si="19"/>
        <v>#REF!</v>
      </c>
      <c r="DR58" s="187" t="e">
        <f t="shared" si="35"/>
        <v>#REF!</v>
      </c>
      <c r="DS58" s="187" t="e">
        <f>SUM(LEN(#REF!)-LEN(SUBSTITUTE(#REF!,"- Documentado","")))/LEN("- Documentado")</f>
        <v>#REF!</v>
      </c>
      <c r="DT58" s="187" t="e">
        <f>SUM(LEN(#REF!)-LEN(SUBSTITUTE(#REF!,"- Documentado","")))/LEN("- Documentado")</f>
        <v>#REF!</v>
      </c>
      <c r="DU58" s="187" t="e">
        <f t="shared" si="36"/>
        <v>#REF!</v>
      </c>
      <c r="DV58" s="187" t="e">
        <f>SUM(LEN(#REF!)-LEN(SUBSTITUTE(#REF!,"- Continua","")))/LEN("- Continua")</f>
        <v>#REF!</v>
      </c>
      <c r="DW58" s="187" t="e">
        <f>SUM(LEN(#REF!)-LEN(SUBSTITUTE(#REF!,"- Continua","")))/LEN("- Continua")</f>
        <v>#REF!</v>
      </c>
      <c r="DX58" s="187" t="e">
        <f t="shared" si="37"/>
        <v>#REF!</v>
      </c>
      <c r="DY58" s="187" t="e">
        <f>SUM(LEN(#REF!)-LEN(SUBSTITUTE(#REF!,"- Con registro","")))/LEN("- Con registro")</f>
        <v>#REF!</v>
      </c>
      <c r="DZ58" s="187" t="e">
        <f>SUM(LEN(#REF!)-LEN(SUBSTITUTE(#REF!,"- Con registro","")))/LEN("- Con registro")</f>
        <v>#REF!</v>
      </c>
      <c r="EA58" s="187" t="e">
        <f t="shared" si="38"/>
        <v>#REF!</v>
      </c>
      <c r="EB58" s="192" t="e">
        <f t="shared" si="20"/>
        <v>#REF!</v>
      </c>
      <c r="EC58" s="192" t="e">
        <f t="shared" si="21"/>
        <v>#REF!</v>
      </c>
      <c r="ED58" s="240" t="e">
        <f t="shared" si="22"/>
        <v>#REF!</v>
      </c>
      <c r="EE58" s="241" t="e">
        <f t="shared" si="23"/>
        <v>#REF!</v>
      </c>
      <c r="EF58" s="241"/>
      <c r="EG58" s="241"/>
      <c r="EH58" s="241"/>
      <c r="EI58" s="241"/>
      <c r="EJ58" s="241"/>
      <c r="EK58" s="241"/>
      <c r="EL58" s="241"/>
      <c r="EM58" s="241"/>
      <c r="EN58" s="241"/>
      <c r="EP58" s="225" t="str">
        <f t="shared" si="24"/>
        <v/>
      </c>
      <c r="EQ58" s="226" t="str">
        <f t="shared" si="25"/>
        <v/>
      </c>
      <c r="ER58" s="187" t="str">
        <f t="shared" si="26"/>
        <v/>
      </c>
      <c r="ES58" s="239" t="str">
        <f t="shared" si="39"/>
        <v/>
      </c>
      <c r="ET58" s="239" t="str">
        <f t="shared" si="40"/>
        <v/>
      </c>
      <c r="EU58" s="187" t="str">
        <f t="shared" si="41"/>
        <v/>
      </c>
    </row>
    <row r="59" spans="1:151" ht="399.95" customHeight="1" x14ac:dyDescent="0.2">
      <c r="A59" s="230" t="s">
        <v>1382</v>
      </c>
      <c r="B59" s="208" t="s">
        <v>1383</v>
      </c>
      <c r="C59" s="208" t="s">
        <v>1384</v>
      </c>
      <c r="D59" s="230" t="s">
        <v>197</v>
      </c>
      <c r="E59" s="231" t="s">
        <v>1287</v>
      </c>
      <c r="F59" s="208" t="s">
        <v>1430</v>
      </c>
      <c r="G59" s="231">
        <v>162</v>
      </c>
      <c r="H59" s="231" t="s">
        <v>1884</v>
      </c>
      <c r="I59" s="195" t="s">
        <v>983</v>
      </c>
      <c r="J59" s="230" t="s">
        <v>35</v>
      </c>
      <c r="K59" s="231" t="s">
        <v>365</v>
      </c>
      <c r="L59" s="208" t="s">
        <v>246</v>
      </c>
      <c r="M59" s="214" t="s">
        <v>1431</v>
      </c>
      <c r="N59" s="208" t="s">
        <v>1419</v>
      </c>
      <c r="O59" s="208" t="s">
        <v>984</v>
      </c>
      <c r="P59" s="208" t="s">
        <v>934</v>
      </c>
      <c r="Q59" s="208" t="s">
        <v>332</v>
      </c>
      <c r="R59" s="208" t="s">
        <v>359</v>
      </c>
      <c r="S59" s="208" t="s">
        <v>1685</v>
      </c>
      <c r="T59" s="208" t="s">
        <v>360</v>
      </c>
      <c r="U59" s="232" t="s">
        <v>316</v>
      </c>
      <c r="V59" s="233">
        <v>0.2</v>
      </c>
      <c r="W59" s="232" t="s">
        <v>121</v>
      </c>
      <c r="X59" s="233">
        <v>0.4</v>
      </c>
      <c r="Y59" s="67" t="s">
        <v>271</v>
      </c>
      <c r="Z59" s="208" t="s">
        <v>985</v>
      </c>
      <c r="AA59" s="232" t="s">
        <v>316</v>
      </c>
      <c r="AB59" s="237">
        <v>5.8799999999999991E-2</v>
      </c>
      <c r="AC59" s="232" t="s">
        <v>121</v>
      </c>
      <c r="AD59" s="237">
        <v>0.22500000000000003</v>
      </c>
      <c r="AE59" s="67" t="s">
        <v>271</v>
      </c>
      <c r="AF59" s="208" t="s">
        <v>943</v>
      </c>
      <c r="AG59" s="230" t="s">
        <v>337</v>
      </c>
      <c r="AH59" s="208" t="s">
        <v>2021</v>
      </c>
      <c r="AI59" s="208" t="s">
        <v>2021</v>
      </c>
      <c r="AJ59" s="208" t="s">
        <v>2021</v>
      </c>
      <c r="AK59" s="208" t="s">
        <v>2021</v>
      </c>
      <c r="AL59" s="208" t="s">
        <v>2021</v>
      </c>
      <c r="AM59" s="208" t="s">
        <v>2021</v>
      </c>
      <c r="AN59" s="208" t="s">
        <v>1432</v>
      </c>
      <c r="AO59" s="208" t="s">
        <v>1433</v>
      </c>
      <c r="AP59" s="208" t="s">
        <v>1434</v>
      </c>
      <c r="AQ59" s="209">
        <v>43921</v>
      </c>
      <c r="AR59" s="210" t="s">
        <v>338</v>
      </c>
      <c r="AS59" s="211" t="s">
        <v>936</v>
      </c>
      <c r="AT59" s="212">
        <v>44249</v>
      </c>
      <c r="AU59" s="213" t="s">
        <v>349</v>
      </c>
      <c r="AV59" s="214" t="s">
        <v>881</v>
      </c>
      <c r="AW59" s="212">
        <v>44543</v>
      </c>
      <c r="AX59" s="210" t="s">
        <v>549</v>
      </c>
      <c r="AY59" s="211" t="s">
        <v>946</v>
      </c>
      <c r="AZ59" s="212">
        <v>44911</v>
      </c>
      <c r="BA59" s="213" t="s">
        <v>349</v>
      </c>
      <c r="BB59" s="214" t="s">
        <v>1435</v>
      </c>
      <c r="BC59" s="212" t="s">
        <v>352</v>
      </c>
      <c r="BD59" s="210" t="s">
        <v>353</v>
      </c>
      <c r="BE59" s="211" t="s">
        <v>352</v>
      </c>
      <c r="BF59" s="212" t="s">
        <v>352</v>
      </c>
      <c r="BG59" s="213" t="s">
        <v>353</v>
      </c>
      <c r="BH59" s="214" t="s">
        <v>352</v>
      </c>
      <c r="BI59" s="212" t="s">
        <v>352</v>
      </c>
      <c r="BJ59" s="210" t="s">
        <v>353</v>
      </c>
      <c r="BK59" s="211" t="s">
        <v>352</v>
      </c>
      <c r="BL59" s="212" t="s">
        <v>352</v>
      </c>
      <c r="BM59" s="213" t="s">
        <v>353</v>
      </c>
      <c r="BN59" s="214" t="s">
        <v>352</v>
      </c>
      <c r="BO59" s="212" t="s">
        <v>352</v>
      </c>
      <c r="BP59" s="210" t="s">
        <v>353</v>
      </c>
      <c r="BQ59" s="211" t="s">
        <v>352</v>
      </c>
      <c r="BR59" s="212" t="s">
        <v>352</v>
      </c>
      <c r="BS59" s="213" t="s">
        <v>353</v>
      </c>
      <c r="BT59" s="214" t="s">
        <v>352</v>
      </c>
      <c r="BU59" s="212" t="s">
        <v>352</v>
      </c>
      <c r="BV59" s="210" t="s">
        <v>353</v>
      </c>
      <c r="BW59" s="211" t="s">
        <v>352</v>
      </c>
      <c r="BX59" s="212" t="s">
        <v>352</v>
      </c>
      <c r="BY59" s="213" t="s">
        <v>353</v>
      </c>
      <c r="BZ59" s="215" t="s">
        <v>352</v>
      </c>
      <c r="CA59" s="165">
        <f t="shared" si="27"/>
        <v>16</v>
      </c>
      <c r="CB59" s="51" t="s">
        <v>1814</v>
      </c>
      <c r="CC59" s="51" t="s">
        <v>1815</v>
      </c>
      <c r="CD59" s="51" t="s">
        <v>1707</v>
      </c>
      <c r="CE59" s="51" t="s">
        <v>1723</v>
      </c>
      <c r="CF59" s="51" t="s">
        <v>1694</v>
      </c>
      <c r="CG59" s="51" t="s">
        <v>1694</v>
      </c>
      <c r="CH59" s="51" t="s">
        <v>1718</v>
      </c>
      <c r="CI59" s="51" t="s">
        <v>1694</v>
      </c>
      <c r="CJ59" s="51" t="s">
        <v>1723</v>
      </c>
      <c r="CK59" s="51"/>
      <c r="CL59" s="51" t="s">
        <v>1723</v>
      </c>
      <c r="CM59" s="51" t="s">
        <v>1723</v>
      </c>
      <c r="CN59" s="51" t="s">
        <v>1723</v>
      </c>
      <c r="CO59" s="51" t="s">
        <v>1723</v>
      </c>
      <c r="CP59" s="51" t="s">
        <v>1723</v>
      </c>
      <c r="CQ59" s="51" t="s">
        <v>1723</v>
      </c>
      <c r="CR59" s="51" t="s">
        <v>1774</v>
      </c>
      <c r="CS59" s="51" t="s">
        <v>1723</v>
      </c>
      <c r="CT59" s="51" t="s">
        <v>1723</v>
      </c>
      <c r="CU59" s="51" t="s">
        <v>1723</v>
      </c>
      <c r="CV59" s="51" t="s">
        <v>1723</v>
      </c>
      <c r="CW59" s="51" t="s">
        <v>1723</v>
      </c>
      <c r="CX59" s="51" t="s">
        <v>1723</v>
      </c>
      <c r="CZ59" s="193" t="str">
        <f t="shared" si="28"/>
        <v>Gestión de procesos</v>
      </c>
      <c r="DA59" s="244" t="str">
        <f t="shared" si="29"/>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B59" s="244"/>
      <c r="DC59" s="244"/>
      <c r="DD59" s="244"/>
      <c r="DE59" s="244"/>
      <c r="DF59" s="244"/>
      <c r="DG59" s="244"/>
      <c r="DH59" s="193" t="str">
        <f t="shared" si="30"/>
        <v>Bajo</v>
      </c>
      <c r="DI59" s="193" t="str">
        <f t="shared" si="31"/>
        <v>Bajo</v>
      </c>
      <c r="DK59" s="187" t="e">
        <f>SUM(LEN(#REF!)-LEN(SUBSTITUTE(#REF!,"- Preventivo","")))/LEN("- Preventivo")</f>
        <v>#REF!</v>
      </c>
      <c r="DL59" s="187" t="e">
        <f t="shared" si="32"/>
        <v>#REF!</v>
      </c>
      <c r="DM59" s="187" t="e">
        <f>SUM(LEN(#REF!)-LEN(SUBSTITUTE(#REF!,"- Detectivo","")))/LEN("- Detectivo")</f>
        <v>#REF!</v>
      </c>
      <c r="DN59" s="187" t="e">
        <f t="shared" si="33"/>
        <v>#REF!</v>
      </c>
      <c r="DO59" s="187" t="e">
        <f>SUM(LEN(#REF!)-LEN(SUBSTITUTE(#REF!,"- Correctivo","")))/LEN("- Correctivo")</f>
        <v>#REF!</v>
      </c>
      <c r="DP59" s="187" t="e">
        <f t="shared" si="34"/>
        <v>#REF!</v>
      </c>
      <c r="DQ59" s="187" t="e">
        <f t="shared" si="19"/>
        <v>#REF!</v>
      </c>
      <c r="DR59" s="187" t="e">
        <f t="shared" si="35"/>
        <v>#REF!</v>
      </c>
      <c r="DS59" s="187" t="e">
        <f>SUM(LEN(#REF!)-LEN(SUBSTITUTE(#REF!,"- Documentado","")))/LEN("- Documentado")</f>
        <v>#REF!</v>
      </c>
      <c r="DT59" s="187" t="e">
        <f>SUM(LEN(#REF!)-LEN(SUBSTITUTE(#REF!,"- Documentado","")))/LEN("- Documentado")</f>
        <v>#REF!</v>
      </c>
      <c r="DU59" s="187" t="e">
        <f t="shared" si="36"/>
        <v>#REF!</v>
      </c>
      <c r="DV59" s="187" t="e">
        <f>SUM(LEN(#REF!)-LEN(SUBSTITUTE(#REF!,"- Continua","")))/LEN("- Continua")</f>
        <v>#REF!</v>
      </c>
      <c r="DW59" s="187" t="e">
        <f>SUM(LEN(#REF!)-LEN(SUBSTITUTE(#REF!,"- Continua","")))/LEN("- Continua")</f>
        <v>#REF!</v>
      </c>
      <c r="DX59" s="187" t="e">
        <f t="shared" si="37"/>
        <v>#REF!</v>
      </c>
      <c r="DY59" s="187" t="e">
        <f>SUM(LEN(#REF!)-LEN(SUBSTITUTE(#REF!,"- Con registro","")))/LEN("- Con registro")</f>
        <v>#REF!</v>
      </c>
      <c r="DZ59" s="187" t="e">
        <f>SUM(LEN(#REF!)-LEN(SUBSTITUTE(#REF!,"- Con registro","")))/LEN("- Con registro")</f>
        <v>#REF!</v>
      </c>
      <c r="EA59" s="187" t="e">
        <f t="shared" si="38"/>
        <v>#REF!</v>
      </c>
      <c r="EB59" s="192" t="e">
        <f t="shared" si="20"/>
        <v>#REF!</v>
      </c>
      <c r="EC59" s="192" t="e">
        <f t="shared" si="21"/>
        <v>#REF!</v>
      </c>
      <c r="ED59" s="240" t="e">
        <f t="shared" si="22"/>
        <v>#REF!</v>
      </c>
      <c r="EE59" s="241" t="e">
        <f t="shared" si="23"/>
        <v>#REF!</v>
      </c>
      <c r="EF59" s="241"/>
      <c r="EG59" s="241"/>
      <c r="EH59" s="241"/>
      <c r="EI59" s="241"/>
      <c r="EJ59" s="241"/>
      <c r="EK59" s="241"/>
      <c r="EL59" s="241"/>
      <c r="EM59" s="241"/>
      <c r="EN59" s="241"/>
      <c r="EP59" s="225" t="str">
        <f t="shared" si="24"/>
        <v/>
      </c>
      <c r="EQ59" s="226" t="str">
        <f t="shared" si="25"/>
        <v/>
      </c>
      <c r="ER59" s="187" t="str">
        <f t="shared" si="26"/>
        <v/>
      </c>
      <c r="ES59" s="239" t="str">
        <f t="shared" si="39"/>
        <v/>
      </c>
      <c r="ET59" s="239" t="str">
        <f t="shared" si="40"/>
        <v/>
      </c>
      <c r="EU59" s="187" t="str">
        <f t="shared" si="41"/>
        <v/>
      </c>
    </row>
    <row r="60" spans="1:151" ht="399.95" customHeight="1" x14ac:dyDescent="0.2">
      <c r="A60" s="230" t="s">
        <v>1382</v>
      </c>
      <c r="B60" s="208" t="s">
        <v>1383</v>
      </c>
      <c r="C60" s="208" t="s">
        <v>1384</v>
      </c>
      <c r="D60" s="230" t="s">
        <v>197</v>
      </c>
      <c r="E60" s="231" t="s">
        <v>1287</v>
      </c>
      <c r="F60" s="208" t="s">
        <v>1416</v>
      </c>
      <c r="G60" s="231">
        <v>156</v>
      </c>
      <c r="H60" s="231" t="s">
        <v>1885</v>
      </c>
      <c r="I60" s="195" t="s">
        <v>883</v>
      </c>
      <c r="J60" s="230" t="s">
        <v>63</v>
      </c>
      <c r="K60" s="231" t="s">
        <v>357</v>
      </c>
      <c r="L60" s="208" t="s">
        <v>246</v>
      </c>
      <c r="M60" s="214" t="s">
        <v>1436</v>
      </c>
      <c r="N60" s="208" t="s">
        <v>358</v>
      </c>
      <c r="O60" s="208" t="s">
        <v>1437</v>
      </c>
      <c r="P60" s="208" t="s">
        <v>368</v>
      </c>
      <c r="Q60" s="208" t="s">
        <v>332</v>
      </c>
      <c r="R60" s="208" t="s">
        <v>359</v>
      </c>
      <c r="S60" s="208" t="s">
        <v>1685</v>
      </c>
      <c r="T60" s="208" t="s">
        <v>360</v>
      </c>
      <c r="U60" s="232" t="s">
        <v>316</v>
      </c>
      <c r="V60" s="233">
        <v>0.2</v>
      </c>
      <c r="W60" s="232" t="s">
        <v>77</v>
      </c>
      <c r="X60" s="233">
        <v>0.8</v>
      </c>
      <c r="Y60" s="67" t="s">
        <v>272</v>
      </c>
      <c r="Z60" s="208" t="s">
        <v>523</v>
      </c>
      <c r="AA60" s="232" t="s">
        <v>316</v>
      </c>
      <c r="AB60" s="237">
        <v>5.8799999999999991E-2</v>
      </c>
      <c r="AC60" s="232" t="s">
        <v>77</v>
      </c>
      <c r="AD60" s="237">
        <v>0.8</v>
      </c>
      <c r="AE60" s="67" t="s">
        <v>272</v>
      </c>
      <c r="AF60" s="208" t="s">
        <v>884</v>
      </c>
      <c r="AG60" s="230" t="s">
        <v>363</v>
      </c>
      <c r="AH60" s="234" t="s">
        <v>2086</v>
      </c>
      <c r="AI60" s="234" t="s">
        <v>2087</v>
      </c>
      <c r="AJ60" s="234" t="s">
        <v>2088</v>
      </c>
      <c r="AK60" s="234" t="s">
        <v>2089</v>
      </c>
      <c r="AL60" s="234" t="s">
        <v>2070</v>
      </c>
      <c r="AM60" s="234" t="s">
        <v>2090</v>
      </c>
      <c r="AN60" s="208" t="s">
        <v>1438</v>
      </c>
      <c r="AO60" s="208" t="s">
        <v>1439</v>
      </c>
      <c r="AP60" s="208" t="s">
        <v>1440</v>
      </c>
      <c r="AQ60" s="209">
        <v>44547</v>
      </c>
      <c r="AR60" s="210" t="s">
        <v>338</v>
      </c>
      <c r="AS60" s="211" t="s">
        <v>830</v>
      </c>
      <c r="AT60" s="212">
        <v>44600</v>
      </c>
      <c r="AU60" s="213" t="s">
        <v>465</v>
      </c>
      <c r="AV60" s="214" t="s">
        <v>885</v>
      </c>
      <c r="AW60" s="212">
        <v>44911</v>
      </c>
      <c r="AX60" s="210" t="s">
        <v>580</v>
      </c>
      <c r="AY60" s="211" t="s">
        <v>1441</v>
      </c>
      <c r="AZ60" s="212">
        <v>45035</v>
      </c>
      <c r="BA60" s="213" t="s">
        <v>1968</v>
      </c>
      <c r="BB60" s="214" t="s">
        <v>1967</v>
      </c>
      <c r="BC60" s="212" t="s">
        <v>352</v>
      </c>
      <c r="BD60" s="210" t="s">
        <v>353</v>
      </c>
      <c r="BE60" s="211" t="s">
        <v>352</v>
      </c>
      <c r="BF60" s="212" t="s">
        <v>352</v>
      </c>
      <c r="BG60" s="213" t="s">
        <v>353</v>
      </c>
      <c r="BH60" s="214" t="s">
        <v>352</v>
      </c>
      <c r="BI60" s="212" t="s">
        <v>352</v>
      </c>
      <c r="BJ60" s="210" t="s">
        <v>353</v>
      </c>
      <c r="BK60" s="211" t="s">
        <v>352</v>
      </c>
      <c r="BL60" s="212" t="s">
        <v>352</v>
      </c>
      <c r="BM60" s="213" t="s">
        <v>353</v>
      </c>
      <c r="BN60" s="214" t="s">
        <v>352</v>
      </c>
      <c r="BO60" s="212" t="s">
        <v>352</v>
      </c>
      <c r="BP60" s="210" t="s">
        <v>353</v>
      </c>
      <c r="BQ60" s="211" t="s">
        <v>352</v>
      </c>
      <c r="BR60" s="212" t="s">
        <v>352</v>
      </c>
      <c r="BS60" s="213" t="s">
        <v>353</v>
      </c>
      <c r="BT60" s="214" t="s">
        <v>352</v>
      </c>
      <c r="BU60" s="212" t="s">
        <v>352</v>
      </c>
      <c r="BV60" s="210" t="s">
        <v>353</v>
      </c>
      <c r="BW60" s="211" t="s">
        <v>352</v>
      </c>
      <c r="BX60" s="212" t="s">
        <v>352</v>
      </c>
      <c r="BY60" s="213" t="s">
        <v>353</v>
      </c>
      <c r="BZ60" s="215" t="s">
        <v>352</v>
      </c>
      <c r="CA60" s="165">
        <f t="shared" si="27"/>
        <v>16</v>
      </c>
      <c r="CB60" s="51" t="s">
        <v>1814</v>
      </c>
      <c r="CC60" s="51" t="s">
        <v>1815</v>
      </c>
      <c r="CD60" s="51" t="s">
        <v>1707</v>
      </c>
      <c r="CE60" s="51" t="s">
        <v>1723</v>
      </c>
      <c r="CF60" s="51" t="s">
        <v>1694</v>
      </c>
      <c r="CG60" s="51" t="s">
        <v>1694</v>
      </c>
      <c r="CH60" s="51" t="s">
        <v>1718</v>
      </c>
      <c r="CI60" s="51" t="s">
        <v>1694</v>
      </c>
      <c r="CJ60" s="51" t="s">
        <v>1723</v>
      </c>
      <c r="CK60" s="51"/>
      <c r="CL60" s="51" t="s">
        <v>1723</v>
      </c>
      <c r="CM60" s="51" t="s">
        <v>1738</v>
      </c>
      <c r="CN60" s="51" t="s">
        <v>1723</v>
      </c>
      <c r="CO60" s="51" t="s">
        <v>1723</v>
      </c>
      <c r="CP60" s="51" t="s">
        <v>1723</v>
      </c>
      <c r="CQ60" s="51" t="s">
        <v>1723</v>
      </c>
      <c r="CR60" s="51" t="s">
        <v>1775</v>
      </c>
      <c r="CS60" s="51" t="s">
        <v>1723</v>
      </c>
      <c r="CT60" s="51"/>
      <c r="CU60" s="51"/>
      <c r="CV60" s="51"/>
      <c r="CW60" s="51"/>
      <c r="CX60" s="51" t="s">
        <v>1723</v>
      </c>
      <c r="CZ60" s="193" t="str">
        <f t="shared" si="28"/>
        <v>Corrupción</v>
      </c>
      <c r="DA60" s="244" t="str">
        <f t="shared" si="29"/>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B60" s="244"/>
      <c r="DC60" s="244"/>
      <c r="DD60" s="244"/>
      <c r="DE60" s="244"/>
      <c r="DF60" s="244"/>
      <c r="DG60" s="244"/>
      <c r="DH60" s="193" t="str">
        <f t="shared" si="30"/>
        <v>Alto</v>
      </c>
      <c r="DI60" s="193" t="str">
        <f t="shared" si="31"/>
        <v>Alto</v>
      </c>
      <c r="DK60" s="187" t="e">
        <f>SUM(LEN(#REF!)-LEN(SUBSTITUTE(#REF!,"- Preventivo","")))/LEN("- Preventivo")</f>
        <v>#REF!</v>
      </c>
      <c r="DL60" s="187" t="e">
        <f t="shared" si="32"/>
        <v>#REF!</v>
      </c>
      <c r="DM60" s="187" t="e">
        <f>SUM(LEN(#REF!)-LEN(SUBSTITUTE(#REF!,"- Detectivo","")))/LEN("- Detectivo")</f>
        <v>#REF!</v>
      </c>
      <c r="DN60" s="187" t="e">
        <f t="shared" si="33"/>
        <v>#REF!</v>
      </c>
      <c r="DO60" s="187" t="e">
        <f>SUM(LEN(#REF!)-LEN(SUBSTITUTE(#REF!,"- Correctivo","")))/LEN("- Correctivo")</f>
        <v>#REF!</v>
      </c>
      <c r="DP60" s="187" t="e">
        <f t="shared" si="34"/>
        <v>#REF!</v>
      </c>
      <c r="DQ60" s="187" t="e">
        <f t="shared" si="19"/>
        <v>#REF!</v>
      </c>
      <c r="DR60" s="187" t="e">
        <f t="shared" si="35"/>
        <v>#REF!</v>
      </c>
      <c r="DS60" s="187" t="e">
        <f>SUM(LEN(#REF!)-LEN(SUBSTITUTE(#REF!,"- Documentado","")))/LEN("- Documentado")</f>
        <v>#REF!</v>
      </c>
      <c r="DT60" s="187" t="e">
        <f>SUM(LEN(#REF!)-LEN(SUBSTITUTE(#REF!,"- Documentado","")))/LEN("- Documentado")</f>
        <v>#REF!</v>
      </c>
      <c r="DU60" s="187" t="e">
        <f t="shared" si="36"/>
        <v>#REF!</v>
      </c>
      <c r="DV60" s="187" t="e">
        <f>SUM(LEN(#REF!)-LEN(SUBSTITUTE(#REF!,"- Continua","")))/LEN("- Continua")</f>
        <v>#REF!</v>
      </c>
      <c r="DW60" s="187" t="e">
        <f>SUM(LEN(#REF!)-LEN(SUBSTITUTE(#REF!,"- Continua","")))/LEN("- Continua")</f>
        <v>#REF!</v>
      </c>
      <c r="DX60" s="187" t="e">
        <f t="shared" si="37"/>
        <v>#REF!</v>
      </c>
      <c r="DY60" s="187" t="e">
        <f>SUM(LEN(#REF!)-LEN(SUBSTITUTE(#REF!,"- Con registro","")))/LEN("- Con registro")</f>
        <v>#REF!</v>
      </c>
      <c r="DZ60" s="187" t="e">
        <f>SUM(LEN(#REF!)-LEN(SUBSTITUTE(#REF!,"- Con registro","")))/LEN("- Con registro")</f>
        <v>#REF!</v>
      </c>
      <c r="EA60" s="187" t="e">
        <f t="shared" si="38"/>
        <v>#REF!</v>
      </c>
      <c r="EB60" s="192" t="e">
        <f t="shared" si="20"/>
        <v>#REF!</v>
      </c>
      <c r="EC60" s="192" t="e">
        <f t="shared" si="21"/>
        <v>#REF!</v>
      </c>
      <c r="ED60" s="240" t="e">
        <f t="shared" si="22"/>
        <v>#REF!</v>
      </c>
      <c r="EE60" s="241" t="e">
        <f t="shared" si="23"/>
        <v>#REF!</v>
      </c>
      <c r="EF60" s="241"/>
      <c r="EG60" s="241"/>
      <c r="EH60" s="241"/>
      <c r="EI60" s="241"/>
      <c r="EJ60" s="241"/>
      <c r="EK60" s="241"/>
      <c r="EL60" s="241"/>
      <c r="EM60" s="241"/>
      <c r="EN60" s="241"/>
      <c r="EP60" s="225">
        <f t="shared" si="24"/>
        <v>45035</v>
      </c>
      <c r="EQ60" s="226">
        <f t="shared" si="25"/>
        <v>45169</v>
      </c>
      <c r="ER60" s="187" t="str">
        <f t="shared" si="26"/>
        <v>Riesgos</v>
      </c>
      <c r="ES60" s="239" t="str">
        <f t="shared" si="39"/>
        <v>ID_156: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T60" s="239" t="str">
        <f t="shared" si="40"/>
        <v>Ajuste en 
Establecimiento de controles
Evaluación de controles
 en el Mapa de riesgos de Gestión del Talento Humano</v>
      </c>
      <c r="EU60" s="187" t="str">
        <f t="shared" si="41"/>
        <v>Solicitud de cambio realizada y aprobada por la Dirección de Talento Humano a través del Aplicativo DARUMA</v>
      </c>
    </row>
    <row r="61" spans="1:151" ht="399.95" customHeight="1" x14ac:dyDescent="0.2">
      <c r="A61" s="230" t="s">
        <v>1442</v>
      </c>
      <c r="B61" s="208" t="s">
        <v>1443</v>
      </c>
      <c r="C61" s="208" t="s">
        <v>1444</v>
      </c>
      <c r="D61" s="230" t="s">
        <v>108</v>
      </c>
      <c r="E61" s="231" t="s">
        <v>90</v>
      </c>
      <c r="F61" s="208" t="s">
        <v>1445</v>
      </c>
      <c r="G61" s="231">
        <v>163</v>
      </c>
      <c r="H61" s="231" t="s">
        <v>1886</v>
      </c>
      <c r="I61" s="195" t="s">
        <v>364</v>
      </c>
      <c r="J61" s="230" t="s">
        <v>35</v>
      </c>
      <c r="K61" s="231" t="s">
        <v>365</v>
      </c>
      <c r="L61" s="208" t="s">
        <v>324</v>
      </c>
      <c r="M61" s="214" t="s">
        <v>1446</v>
      </c>
      <c r="N61" s="208" t="s">
        <v>366</v>
      </c>
      <c r="O61" s="208" t="s">
        <v>367</v>
      </c>
      <c r="P61" s="208" t="s">
        <v>368</v>
      </c>
      <c r="Q61" s="208" t="s">
        <v>332</v>
      </c>
      <c r="R61" s="208" t="s">
        <v>369</v>
      </c>
      <c r="S61" s="208" t="s">
        <v>1685</v>
      </c>
      <c r="T61" s="208" t="s">
        <v>360</v>
      </c>
      <c r="U61" s="232" t="s">
        <v>314</v>
      </c>
      <c r="V61" s="233">
        <v>0.4</v>
      </c>
      <c r="W61" s="232" t="s">
        <v>101</v>
      </c>
      <c r="X61" s="233">
        <v>0.6</v>
      </c>
      <c r="Y61" s="67" t="s">
        <v>84</v>
      </c>
      <c r="Z61" s="208" t="s">
        <v>370</v>
      </c>
      <c r="AA61" s="232" t="s">
        <v>316</v>
      </c>
      <c r="AB61" s="237">
        <v>6.0479999999999999E-2</v>
      </c>
      <c r="AC61" s="232" t="s">
        <v>315</v>
      </c>
      <c r="AD61" s="237">
        <v>0.18984374999999998</v>
      </c>
      <c r="AE61" s="67" t="s">
        <v>271</v>
      </c>
      <c r="AF61" s="208" t="s">
        <v>371</v>
      </c>
      <c r="AG61" s="230" t="s">
        <v>337</v>
      </c>
      <c r="AH61" s="208" t="s">
        <v>2021</v>
      </c>
      <c r="AI61" s="208" t="s">
        <v>2021</v>
      </c>
      <c r="AJ61" s="208" t="s">
        <v>2021</v>
      </c>
      <c r="AK61" s="208" t="s">
        <v>2021</v>
      </c>
      <c r="AL61" s="208" t="s">
        <v>2021</v>
      </c>
      <c r="AM61" s="208" t="s">
        <v>2021</v>
      </c>
      <c r="AN61" s="208" t="s">
        <v>1447</v>
      </c>
      <c r="AO61" s="208" t="s">
        <v>372</v>
      </c>
      <c r="AP61" s="208" t="s">
        <v>1448</v>
      </c>
      <c r="AQ61" s="209">
        <v>43350</v>
      </c>
      <c r="AR61" s="210" t="s">
        <v>338</v>
      </c>
      <c r="AS61" s="211" t="s">
        <v>373</v>
      </c>
      <c r="AT61" s="212">
        <v>43593</v>
      </c>
      <c r="AU61" s="213" t="s">
        <v>338</v>
      </c>
      <c r="AV61" s="214" t="s">
        <v>374</v>
      </c>
      <c r="AW61" s="212">
        <v>43794</v>
      </c>
      <c r="AX61" s="210" t="s">
        <v>375</v>
      </c>
      <c r="AY61" s="211" t="s">
        <v>376</v>
      </c>
      <c r="AZ61" s="212">
        <v>43903</v>
      </c>
      <c r="BA61" s="213" t="s">
        <v>338</v>
      </c>
      <c r="BB61" s="214" t="s">
        <v>377</v>
      </c>
      <c r="BC61" s="212">
        <v>44168</v>
      </c>
      <c r="BD61" s="210" t="s">
        <v>346</v>
      </c>
      <c r="BE61" s="211" t="s">
        <v>378</v>
      </c>
      <c r="BF61" s="212">
        <v>44249</v>
      </c>
      <c r="BG61" s="213" t="s">
        <v>344</v>
      </c>
      <c r="BH61" s="214" t="s">
        <v>379</v>
      </c>
      <c r="BI61" s="212">
        <v>44545</v>
      </c>
      <c r="BJ61" s="210" t="s">
        <v>338</v>
      </c>
      <c r="BK61" s="211" t="s">
        <v>380</v>
      </c>
      <c r="BL61" s="212">
        <v>44896</v>
      </c>
      <c r="BM61" s="213" t="s">
        <v>349</v>
      </c>
      <c r="BN61" s="214" t="s">
        <v>1776</v>
      </c>
      <c r="BO61" s="212" t="s">
        <v>352</v>
      </c>
      <c r="BP61" s="210" t="s">
        <v>353</v>
      </c>
      <c r="BQ61" s="211" t="s">
        <v>352</v>
      </c>
      <c r="BR61" s="212" t="s">
        <v>352</v>
      </c>
      <c r="BS61" s="213" t="s">
        <v>353</v>
      </c>
      <c r="BT61" s="214" t="s">
        <v>352</v>
      </c>
      <c r="BU61" s="212" t="s">
        <v>352</v>
      </c>
      <c r="BV61" s="210" t="s">
        <v>353</v>
      </c>
      <c r="BW61" s="211" t="s">
        <v>352</v>
      </c>
      <c r="BX61" s="212" t="s">
        <v>352</v>
      </c>
      <c r="BY61" s="213" t="s">
        <v>353</v>
      </c>
      <c r="BZ61" s="215" t="s">
        <v>352</v>
      </c>
      <c r="CA61" s="165">
        <f t="shared" si="27"/>
        <v>8</v>
      </c>
      <c r="CB61" s="51" t="s">
        <v>1824</v>
      </c>
      <c r="CC61" s="51" t="s">
        <v>1825</v>
      </c>
      <c r="CD61" s="51" t="s">
        <v>1708</v>
      </c>
      <c r="CE61" s="51" t="s">
        <v>1697</v>
      </c>
      <c r="CF61" s="51" t="s">
        <v>1694</v>
      </c>
      <c r="CG61" s="51" t="s">
        <v>1694</v>
      </c>
      <c r="CH61" s="51" t="s">
        <v>1719</v>
      </c>
      <c r="CI61" s="51" t="s">
        <v>1694</v>
      </c>
      <c r="CJ61" s="51" t="s">
        <v>1723</v>
      </c>
      <c r="CK61" s="51"/>
      <c r="CL61" s="51" t="s">
        <v>1723</v>
      </c>
      <c r="CM61" s="51" t="s">
        <v>1723</v>
      </c>
      <c r="CN61" s="51" t="s">
        <v>1723</v>
      </c>
      <c r="CO61" s="51" t="s">
        <v>1723</v>
      </c>
      <c r="CP61" s="51" t="s">
        <v>1723</v>
      </c>
      <c r="CQ61" s="51" t="s">
        <v>1723</v>
      </c>
      <c r="CR61" s="51" t="s">
        <v>1777</v>
      </c>
      <c r="CS61" s="51" t="s">
        <v>1723</v>
      </c>
      <c r="CT61" s="51" t="s">
        <v>1723</v>
      </c>
      <c r="CU61" s="51" t="s">
        <v>1723</v>
      </c>
      <c r="CV61" s="51" t="s">
        <v>1723</v>
      </c>
      <c r="CW61" s="51" t="s">
        <v>1723</v>
      </c>
      <c r="CX61" s="51" t="s">
        <v>1723</v>
      </c>
      <c r="CZ61" s="193" t="str">
        <f t="shared" si="28"/>
        <v>Gestión de procesos</v>
      </c>
      <c r="DA61" s="244" t="str">
        <f t="shared" si="29"/>
        <v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v>
      </c>
      <c r="DB61" s="244"/>
      <c r="DC61" s="244"/>
      <c r="DD61" s="244"/>
      <c r="DE61" s="244"/>
      <c r="DF61" s="244"/>
      <c r="DG61" s="244"/>
      <c r="DH61" s="193" t="str">
        <f t="shared" si="30"/>
        <v>Moderado</v>
      </c>
      <c r="DI61" s="193" t="str">
        <f t="shared" si="31"/>
        <v>Bajo</v>
      </c>
      <c r="DK61" s="187" t="e">
        <f>SUM(LEN(#REF!)-LEN(SUBSTITUTE(#REF!,"- Preventivo","")))/LEN("- Preventivo")</f>
        <v>#REF!</v>
      </c>
      <c r="DL61" s="187" t="e">
        <f t="shared" si="32"/>
        <v>#REF!</v>
      </c>
      <c r="DM61" s="187" t="e">
        <f>SUM(LEN(#REF!)-LEN(SUBSTITUTE(#REF!,"- Detectivo","")))/LEN("- Detectivo")</f>
        <v>#REF!</v>
      </c>
      <c r="DN61" s="187" t="e">
        <f t="shared" si="33"/>
        <v>#REF!</v>
      </c>
      <c r="DO61" s="187" t="e">
        <f>SUM(LEN(#REF!)-LEN(SUBSTITUTE(#REF!,"- Correctivo","")))/LEN("- Correctivo")</f>
        <v>#REF!</v>
      </c>
      <c r="DP61" s="187" t="e">
        <f t="shared" si="34"/>
        <v>#REF!</v>
      </c>
      <c r="DQ61" s="187" t="e">
        <f t="shared" si="19"/>
        <v>#REF!</v>
      </c>
      <c r="DR61" s="187" t="e">
        <f t="shared" si="35"/>
        <v>#REF!</v>
      </c>
      <c r="DS61" s="187" t="e">
        <f>SUM(LEN(#REF!)-LEN(SUBSTITUTE(#REF!,"- Documentado","")))/LEN("- Documentado")</f>
        <v>#REF!</v>
      </c>
      <c r="DT61" s="187" t="e">
        <f>SUM(LEN(#REF!)-LEN(SUBSTITUTE(#REF!,"- Documentado","")))/LEN("- Documentado")</f>
        <v>#REF!</v>
      </c>
      <c r="DU61" s="187" t="e">
        <f t="shared" si="36"/>
        <v>#REF!</v>
      </c>
      <c r="DV61" s="187" t="e">
        <f>SUM(LEN(#REF!)-LEN(SUBSTITUTE(#REF!,"- Continua","")))/LEN("- Continua")</f>
        <v>#REF!</v>
      </c>
      <c r="DW61" s="187" t="e">
        <f>SUM(LEN(#REF!)-LEN(SUBSTITUTE(#REF!,"- Continua","")))/LEN("- Continua")</f>
        <v>#REF!</v>
      </c>
      <c r="DX61" s="187" t="e">
        <f t="shared" si="37"/>
        <v>#REF!</v>
      </c>
      <c r="DY61" s="187" t="e">
        <f>SUM(LEN(#REF!)-LEN(SUBSTITUTE(#REF!,"- Con registro","")))/LEN("- Con registro")</f>
        <v>#REF!</v>
      </c>
      <c r="DZ61" s="187" t="e">
        <f>SUM(LEN(#REF!)-LEN(SUBSTITUTE(#REF!,"- Con registro","")))/LEN("- Con registro")</f>
        <v>#REF!</v>
      </c>
      <c r="EA61" s="187" t="e">
        <f t="shared" si="38"/>
        <v>#REF!</v>
      </c>
      <c r="EB61" s="192" t="e">
        <f t="shared" si="20"/>
        <v>#REF!</v>
      </c>
      <c r="EC61" s="192" t="e">
        <f t="shared" si="21"/>
        <v>#REF!</v>
      </c>
      <c r="ED61" s="240" t="e">
        <f t="shared" si="22"/>
        <v>#REF!</v>
      </c>
      <c r="EE61" s="241" t="e">
        <f t="shared" si="23"/>
        <v>#REF!</v>
      </c>
      <c r="EF61" s="241"/>
      <c r="EG61" s="241"/>
      <c r="EH61" s="241"/>
      <c r="EI61" s="241"/>
      <c r="EJ61" s="241"/>
      <c r="EK61" s="241"/>
      <c r="EL61" s="241"/>
      <c r="EM61" s="241"/>
      <c r="EN61" s="241"/>
      <c r="EP61" s="225" t="str">
        <f t="shared" si="24"/>
        <v/>
      </c>
      <c r="EQ61" s="226" t="str">
        <f t="shared" si="25"/>
        <v/>
      </c>
      <c r="ER61" s="187" t="str">
        <f t="shared" si="26"/>
        <v/>
      </c>
      <c r="ES61" s="239" t="str">
        <f t="shared" si="39"/>
        <v/>
      </c>
      <c r="ET61" s="239" t="str">
        <f t="shared" si="40"/>
        <v/>
      </c>
      <c r="EU61" s="187" t="str">
        <f t="shared" si="41"/>
        <v/>
      </c>
    </row>
    <row r="62" spans="1:151" ht="399.95" customHeight="1" x14ac:dyDescent="0.2">
      <c r="A62" s="230" t="s">
        <v>1442</v>
      </c>
      <c r="B62" s="208" t="s">
        <v>1443</v>
      </c>
      <c r="C62" s="208" t="s">
        <v>1444</v>
      </c>
      <c r="D62" s="230" t="s">
        <v>108</v>
      </c>
      <c r="E62" s="231" t="s">
        <v>90</v>
      </c>
      <c r="F62" s="208" t="s">
        <v>1449</v>
      </c>
      <c r="G62" s="231">
        <v>164</v>
      </c>
      <c r="H62" s="231" t="s">
        <v>1887</v>
      </c>
      <c r="I62" s="195" t="s">
        <v>381</v>
      </c>
      <c r="J62" s="230" t="s">
        <v>35</v>
      </c>
      <c r="K62" s="231" t="s">
        <v>365</v>
      </c>
      <c r="L62" s="208" t="s">
        <v>324</v>
      </c>
      <c r="M62" s="214" t="s">
        <v>1450</v>
      </c>
      <c r="N62" s="208" t="s">
        <v>382</v>
      </c>
      <c r="O62" s="208" t="s">
        <v>383</v>
      </c>
      <c r="P62" s="208" t="s">
        <v>368</v>
      </c>
      <c r="Q62" s="208" t="s">
        <v>332</v>
      </c>
      <c r="R62" s="208" t="s">
        <v>369</v>
      </c>
      <c r="S62" s="208" t="s">
        <v>1685</v>
      </c>
      <c r="T62" s="208" t="s">
        <v>360</v>
      </c>
      <c r="U62" s="232" t="s">
        <v>317</v>
      </c>
      <c r="V62" s="233">
        <v>0.6</v>
      </c>
      <c r="W62" s="232" t="s">
        <v>77</v>
      </c>
      <c r="X62" s="233">
        <v>0.8</v>
      </c>
      <c r="Y62" s="67" t="s">
        <v>272</v>
      </c>
      <c r="Z62" s="208" t="s">
        <v>384</v>
      </c>
      <c r="AA62" s="232" t="s">
        <v>316</v>
      </c>
      <c r="AB62" s="237">
        <v>0.1512</v>
      </c>
      <c r="AC62" s="232" t="s">
        <v>121</v>
      </c>
      <c r="AD62" s="237">
        <v>0.33750000000000002</v>
      </c>
      <c r="AE62" s="67" t="s">
        <v>271</v>
      </c>
      <c r="AF62" s="208" t="s">
        <v>371</v>
      </c>
      <c r="AG62" s="230" t="s">
        <v>337</v>
      </c>
      <c r="AH62" s="208" t="s">
        <v>2021</v>
      </c>
      <c r="AI62" s="208" t="s">
        <v>2021</v>
      </c>
      <c r="AJ62" s="208" t="s">
        <v>2021</v>
      </c>
      <c r="AK62" s="208" t="s">
        <v>2021</v>
      </c>
      <c r="AL62" s="208" t="s">
        <v>2021</v>
      </c>
      <c r="AM62" s="208" t="s">
        <v>2021</v>
      </c>
      <c r="AN62" s="208" t="s">
        <v>1451</v>
      </c>
      <c r="AO62" s="208" t="s">
        <v>385</v>
      </c>
      <c r="AP62" s="208" t="s">
        <v>1452</v>
      </c>
      <c r="AQ62" s="209">
        <v>43350</v>
      </c>
      <c r="AR62" s="210" t="s">
        <v>338</v>
      </c>
      <c r="AS62" s="211" t="s">
        <v>373</v>
      </c>
      <c r="AT62" s="212">
        <v>43593</v>
      </c>
      <c r="AU62" s="213" t="s">
        <v>338</v>
      </c>
      <c r="AV62" s="214" t="s">
        <v>386</v>
      </c>
      <c r="AW62" s="212">
        <v>43794</v>
      </c>
      <c r="AX62" s="210" t="s">
        <v>387</v>
      </c>
      <c r="AY62" s="211" t="s">
        <v>388</v>
      </c>
      <c r="AZ62" s="212">
        <v>43903</v>
      </c>
      <c r="BA62" s="213" t="s">
        <v>389</v>
      </c>
      <c r="BB62" s="214" t="s">
        <v>390</v>
      </c>
      <c r="BC62" s="212">
        <v>44168</v>
      </c>
      <c r="BD62" s="210" t="s">
        <v>346</v>
      </c>
      <c r="BE62" s="211" t="s">
        <v>378</v>
      </c>
      <c r="BF62" s="212">
        <v>44249</v>
      </c>
      <c r="BG62" s="213" t="s">
        <v>344</v>
      </c>
      <c r="BH62" s="214" t="s">
        <v>379</v>
      </c>
      <c r="BI62" s="212">
        <v>44545</v>
      </c>
      <c r="BJ62" s="210" t="s">
        <v>338</v>
      </c>
      <c r="BK62" s="211" t="s">
        <v>380</v>
      </c>
      <c r="BL62" s="212">
        <v>44896</v>
      </c>
      <c r="BM62" s="213" t="s">
        <v>349</v>
      </c>
      <c r="BN62" s="214" t="s">
        <v>1453</v>
      </c>
      <c r="BO62" s="212" t="s">
        <v>352</v>
      </c>
      <c r="BP62" s="210" t="s">
        <v>353</v>
      </c>
      <c r="BQ62" s="211" t="s">
        <v>352</v>
      </c>
      <c r="BR62" s="212" t="s">
        <v>352</v>
      </c>
      <c r="BS62" s="213" t="s">
        <v>353</v>
      </c>
      <c r="BT62" s="214" t="s">
        <v>352</v>
      </c>
      <c r="BU62" s="212" t="s">
        <v>352</v>
      </c>
      <c r="BV62" s="210" t="s">
        <v>353</v>
      </c>
      <c r="BW62" s="211" t="s">
        <v>352</v>
      </c>
      <c r="BX62" s="212" t="s">
        <v>352</v>
      </c>
      <c r="BY62" s="213" t="s">
        <v>353</v>
      </c>
      <c r="BZ62" s="215" t="s">
        <v>352</v>
      </c>
      <c r="CA62" s="165">
        <f t="shared" si="27"/>
        <v>8</v>
      </c>
      <c r="CB62" s="51" t="s">
        <v>1824</v>
      </c>
      <c r="CC62" s="51" t="s">
        <v>1825</v>
      </c>
      <c r="CD62" s="51" t="s">
        <v>1708</v>
      </c>
      <c r="CE62" s="51" t="s">
        <v>1697</v>
      </c>
      <c r="CF62" s="51" t="s">
        <v>1694</v>
      </c>
      <c r="CG62" s="51" t="s">
        <v>1694</v>
      </c>
      <c r="CH62" s="51" t="s">
        <v>1719</v>
      </c>
      <c r="CI62" s="51" t="s">
        <v>1694</v>
      </c>
      <c r="CJ62" s="51" t="s">
        <v>1723</v>
      </c>
      <c r="CK62" s="51"/>
      <c r="CL62" s="51" t="s">
        <v>1723</v>
      </c>
      <c r="CM62" s="51" t="s">
        <v>1723</v>
      </c>
      <c r="CN62" s="51" t="s">
        <v>1723</v>
      </c>
      <c r="CO62" s="51" t="s">
        <v>1723</v>
      </c>
      <c r="CP62" s="51" t="s">
        <v>1723</v>
      </c>
      <c r="CQ62" s="51" t="s">
        <v>1723</v>
      </c>
      <c r="CR62" s="51" t="s">
        <v>1778</v>
      </c>
      <c r="CS62" s="51" t="s">
        <v>1723</v>
      </c>
      <c r="CT62" s="51" t="s">
        <v>1723</v>
      </c>
      <c r="CU62" s="51" t="s">
        <v>1723</v>
      </c>
      <c r="CV62" s="51" t="s">
        <v>1723</v>
      </c>
      <c r="CW62" s="51" t="s">
        <v>1723</v>
      </c>
      <c r="CX62" s="51" t="s">
        <v>1723</v>
      </c>
      <c r="CZ62" s="193" t="str">
        <f t="shared" si="28"/>
        <v>Gestión de procesos</v>
      </c>
      <c r="DA62" s="244" t="str">
        <f t="shared" si="29"/>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v>
      </c>
      <c r="DB62" s="244"/>
      <c r="DC62" s="244"/>
      <c r="DD62" s="244"/>
      <c r="DE62" s="244"/>
      <c r="DF62" s="244"/>
      <c r="DG62" s="244"/>
      <c r="DH62" s="193" t="str">
        <f t="shared" si="30"/>
        <v>Alto</v>
      </c>
      <c r="DI62" s="193" t="str">
        <f t="shared" si="31"/>
        <v>Bajo</v>
      </c>
      <c r="DK62" s="187" t="e">
        <f>SUM(LEN(#REF!)-LEN(SUBSTITUTE(#REF!,"- Preventivo","")))/LEN("- Preventivo")</f>
        <v>#REF!</v>
      </c>
      <c r="DL62" s="187" t="e">
        <f t="shared" si="32"/>
        <v>#REF!</v>
      </c>
      <c r="DM62" s="187" t="e">
        <f>SUM(LEN(#REF!)-LEN(SUBSTITUTE(#REF!,"- Detectivo","")))/LEN("- Detectivo")</f>
        <v>#REF!</v>
      </c>
      <c r="DN62" s="187" t="e">
        <f t="shared" si="33"/>
        <v>#REF!</v>
      </c>
      <c r="DO62" s="187" t="e">
        <f>SUM(LEN(#REF!)-LEN(SUBSTITUTE(#REF!,"- Correctivo","")))/LEN("- Correctivo")</f>
        <v>#REF!</v>
      </c>
      <c r="DP62" s="187" t="e">
        <f t="shared" si="34"/>
        <v>#REF!</v>
      </c>
      <c r="DQ62" s="187" t="e">
        <f t="shared" si="19"/>
        <v>#REF!</v>
      </c>
      <c r="DR62" s="187" t="e">
        <f t="shared" si="35"/>
        <v>#REF!</v>
      </c>
      <c r="DS62" s="187" t="e">
        <f>SUM(LEN(#REF!)-LEN(SUBSTITUTE(#REF!,"- Documentado","")))/LEN("- Documentado")</f>
        <v>#REF!</v>
      </c>
      <c r="DT62" s="187" t="e">
        <f>SUM(LEN(#REF!)-LEN(SUBSTITUTE(#REF!,"- Documentado","")))/LEN("- Documentado")</f>
        <v>#REF!</v>
      </c>
      <c r="DU62" s="187" t="e">
        <f t="shared" si="36"/>
        <v>#REF!</v>
      </c>
      <c r="DV62" s="187" t="e">
        <f>SUM(LEN(#REF!)-LEN(SUBSTITUTE(#REF!,"- Continua","")))/LEN("- Continua")</f>
        <v>#REF!</v>
      </c>
      <c r="DW62" s="187" t="e">
        <f>SUM(LEN(#REF!)-LEN(SUBSTITUTE(#REF!,"- Continua","")))/LEN("- Continua")</f>
        <v>#REF!</v>
      </c>
      <c r="DX62" s="187" t="e">
        <f t="shared" si="37"/>
        <v>#REF!</v>
      </c>
      <c r="DY62" s="187" t="e">
        <f>SUM(LEN(#REF!)-LEN(SUBSTITUTE(#REF!,"- Con registro","")))/LEN("- Con registro")</f>
        <v>#REF!</v>
      </c>
      <c r="DZ62" s="187" t="e">
        <f>SUM(LEN(#REF!)-LEN(SUBSTITUTE(#REF!,"- Con registro","")))/LEN("- Con registro")</f>
        <v>#REF!</v>
      </c>
      <c r="EA62" s="187" t="e">
        <f t="shared" si="38"/>
        <v>#REF!</v>
      </c>
      <c r="EB62" s="192" t="e">
        <f t="shared" si="20"/>
        <v>#REF!</v>
      </c>
      <c r="EC62" s="192" t="e">
        <f t="shared" si="21"/>
        <v>#REF!</v>
      </c>
      <c r="ED62" s="240" t="e">
        <f t="shared" si="22"/>
        <v>#REF!</v>
      </c>
      <c r="EE62" s="241" t="e">
        <f t="shared" si="23"/>
        <v>#REF!</v>
      </c>
      <c r="EF62" s="241"/>
      <c r="EG62" s="241"/>
      <c r="EH62" s="241"/>
      <c r="EI62" s="241"/>
      <c r="EJ62" s="241"/>
      <c r="EK62" s="241"/>
      <c r="EL62" s="241"/>
      <c r="EM62" s="241"/>
      <c r="EN62" s="241"/>
      <c r="EP62" s="225" t="str">
        <f t="shared" si="24"/>
        <v/>
      </c>
      <c r="EQ62" s="226" t="str">
        <f t="shared" si="25"/>
        <v/>
      </c>
      <c r="ER62" s="187" t="str">
        <f t="shared" si="26"/>
        <v/>
      </c>
      <c r="ES62" s="239" t="str">
        <f t="shared" si="39"/>
        <v/>
      </c>
      <c r="ET62" s="239" t="str">
        <f t="shared" si="40"/>
        <v/>
      </c>
      <c r="EU62" s="187" t="str">
        <f t="shared" si="41"/>
        <v/>
      </c>
    </row>
    <row r="63" spans="1:151" ht="399.95" customHeight="1" x14ac:dyDescent="0.2">
      <c r="A63" s="230" t="s">
        <v>1442</v>
      </c>
      <c r="B63" s="208" t="s">
        <v>1443</v>
      </c>
      <c r="C63" s="208" t="s">
        <v>1444</v>
      </c>
      <c r="D63" s="230" t="s">
        <v>108</v>
      </c>
      <c r="E63" s="231" t="s">
        <v>90</v>
      </c>
      <c r="F63" s="208" t="s">
        <v>2172</v>
      </c>
      <c r="G63" s="231">
        <v>165</v>
      </c>
      <c r="H63" s="231" t="s">
        <v>1888</v>
      </c>
      <c r="I63" s="195" t="s">
        <v>391</v>
      </c>
      <c r="J63" s="230" t="s">
        <v>35</v>
      </c>
      <c r="K63" s="231" t="s">
        <v>365</v>
      </c>
      <c r="L63" s="208" t="s">
        <v>324</v>
      </c>
      <c r="M63" s="214" t="s">
        <v>1454</v>
      </c>
      <c r="N63" s="208" t="s">
        <v>392</v>
      </c>
      <c r="O63" s="208" t="s">
        <v>1455</v>
      </c>
      <c r="P63" s="208" t="s">
        <v>368</v>
      </c>
      <c r="Q63" s="208" t="s">
        <v>332</v>
      </c>
      <c r="R63" s="208" t="s">
        <v>333</v>
      </c>
      <c r="S63" s="208" t="s">
        <v>1686</v>
      </c>
      <c r="T63" s="208" t="s">
        <v>410</v>
      </c>
      <c r="U63" s="232" t="s">
        <v>314</v>
      </c>
      <c r="V63" s="233">
        <v>0.4</v>
      </c>
      <c r="W63" s="232" t="s">
        <v>77</v>
      </c>
      <c r="X63" s="233">
        <v>0.8</v>
      </c>
      <c r="Y63" s="67" t="s">
        <v>272</v>
      </c>
      <c r="Z63" s="208" t="s">
        <v>393</v>
      </c>
      <c r="AA63" s="232" t="s">
        <v>316</v>
      </c>
      <c r="AB63" s="237">
        <v>3.6287999999999994E-2</v>
      </c>
      <c r="AC63" s="232" t="s">
        <v>121</v>
      </c>
      <c r="AD63" s="237">
        <v>0.33750000000000002</v>
      </c>
      <c r="AE63" s="67" t="s">
        <v>271</v>
      </c>
      <c r="AF63" s="208" t="s">
        <v>371</v>
      </c>
      <c r="AG63" s="230" t="s">
        <v>337</v>
      </c>
      <c r="AH63" s="208" t="s">
        <v>2021</v>
      </c>
      <c r="AI63" s="208" t="s">
        <v>2021</v>
      </c>
      <c r="AJ63" s="208" t="s">
        <v>2021</v>
      </c>
      <c r="AK63" s="208" t="s">
        <v>2021</v>
      </c>
      <c r="AL63" s="208" t="s">
        <v>2021</v>
      </c>
      <c r="AM63" s="208" t="s">
        <v>2021</v>
      </c>
      <c r="AN63" s="208" t="s">
        <v>1456</v>
      </c>
      <c r="AO63" s="208" t="s">
        <v>1150</v>
      </c>
      <c r="AP63" s="208" t="s">
        <v>1457</v>
      </c>
      <c r="AQ63" s="209">
        <v>43350</v>
      </c>
      <c r="AR63" s="210" t="s">
        <v>338</v>
      </c>
      <c r="AS63" s="211" t="s">
        <v>373</v>
      </c>
      <c r="AT63" s="212">
        <v>43593</v>
      </c>
      <c r="AU63" s="213" t="s">
        <v>338</v>
      </c>
      <c r="AV63" s="214" t="s">
        <v>394</v>
      </c>
      <c r="AW63" s="212">
        <v>43903</v>
      </c>
      <c r="AX63" s="210" t="s">
        <v>344</v>
      </c>
      <c r="AY63" s="211" t="s">
        <v>395</v>
      </c>
      <c r="AZ63" s="212">
        <v>44168</v>
      </c>
      <c r="BA63" s="213" t="s">
        <v>346</v>
      </c>
      <c r="BB63" s="214" t="s">
        <v>396</v>
      </c>
      <c r="BC63" s="212">
        <v>44249</v>
      </c>
      <c r="BD63" s="210" t="s">
        <v>397</v>
      </c>
      <c r="BE63" s="211" t="s">
        <v>398</v>
      </c>
      <c r="BF63" s="212">
        <v>44545</v>
      </c>
      <c r="BG63" s="213" t="s">
        <v>338</v>
      </c>
      <c r="BH63" s="214" t="s">
        <v>380</v>
      </c>
      <c r="BI63" s="212">
        <v>44896</v>
      </c>
      <c r="BJ63" s="210" t="s">
        <v>349</v>
      </c>
      <c r="BK63" s="211" t="s">
        <v>1458</v>
      </c>
      <c r="BL63" s="212">
        <v>45114</v>
      </c>
      <c r="BM63" s="213" t="s">
        <v>1985</v>
      </c>
      <c r="BN63" s="214" t="s">
        <v>2173</v>
      </c>
      <c r="BO63" s="212" t="s">
        <v>352</v>
      </c>
      <c r="BP63" s="210" t="s">
        <v>353</v>
      </c>
      <c r="BQ63" s="211" t="s">
        <v>352</v>
      </c>
      <c r="BR63" s="212" t="s">
        <v>352</v>
      </c>
      <c r="BS63" s="213" t="s">
        <v>353</v>
      </c>
      <c r="BT63" s="214" t="s">
        <v>352</v>
      </c>
      <c r="BU63" s="212" t="s">
        <v>352</v>
      </c>
      <c r="BV63" s="210" t="s">
        <v>353</v>
      </c>
      <c r="BW63" s="211" t="s">
        <v>352</v>
      </c>
      <c r="BX63" s="212" t="s">
        <v>352</v>
      </c>
      <c r="BY63" s="213" t="s">
        <v>353</v>
      </c>
      <c r="BZ63" s="215" t="s">
        <v>352</v>
      </c>
      <c r="CA63" s="165">
        <f t="shared" si="27"/>
        <v>8</v>
      </c>
      <c r="CB63" s="51" t="s">
        <v>1824</v>
      </c>
      <c r="CC63" s="51" t="s">
        <v>1825</v>
      </c>
      <c r="CD63" s="51" t="s">
        <v>1708</v>
      </c>
      <c r="CE63" s="51" t="s">
        <v>1697</v>
      </c>
      <c r="CF63" s="51" t="s">
        <v>1694</v>
      </c>
      <c r="CG63" s="51" t="s">
        <v>1694</v>
      </c>
      <c r="CH63" s="51" t="s">
        <v>1719</v>
      </c>
      <c r="CI63" s="51" t="s">
        <v>1694</v>
      </c>
      <c r="CJ63" s="51" t="s">
        <v>1723</v>
      </c>
      <c r="CK63" s="51"/>
      <c r="CL63" s="51" t="s">
        <v>1723</v>
      </c>
      <c r="CM63" s="51" t="s">
        <v>1723</v>
      </c>
      <c r="CN63" s="51" t="s">
        <v>1723</v>
      </c>
      <c r="CO63" s="51" t="s">
        <v>1723</v>
      </c>
      <c r="CP63" s="51" t="s">
        <v>1723</v>
      </c>
      <c r="CQ63" s="51" t="s">
        <v>1723</v>
      </c>
      <c r="CR63" s="51" t="s">
        <v>1779</v>
      </c>
      <c r="CS63" s="51" t="s">
        <v>1723</v>
      </c>
      <c r="CT63" s="51" t="s">
        <v>1723</v>
      </c>
      <c r="CU63" s="51" t="s">
        <v>1723</v>
      </c>
      <c r="CV63" s="51" t="s">
        <v>1723</v>
      </c>
      <c r="CW63" s="51" t="s">
        <v>1723</v>
      </c>
      <c r="CX63" s="51" t="s">
        <v>1723</v>
      </c>
      <c r="CZ63" s="193" t="str">
        <f t="shared" si="28"/>
        <v>Gestión de procesos</v>
      </c>
      <c r="DA63" s="244" t="str">
        <f t="shared" si="29"/>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v>
      </c>
      <c r="DB63" s="244"/>
      <c r="DC63" s="244"/>
      <c r="DD63" s="244"/>
      <c r="DE63" s="244"/>
      <c r="DF63" s="244"/>
      <c r="DG63" s="244"/>
      <c r="DH63" s="193" t="str">
        <f t="shared" si="30"/>
        <v>Alto</v>
      </c>
      <c r="DI63" s="193" t="str">
        <f t="shared" si="31"/>
        <v>Bajo</v>
      </c>
      <c r="DK63" s="187" t="e">
        <f>SUM(LEN(#REF!)-LEN(SUBSTITUTE(#REF!,"- Preventivo","")))/LEN("- Preventivo")</f>
        <v>#REF!</v>
      </c>
      <c r="DL63" s="187" t="e">
        <f t="shared" si="32"/>
        <v>#REF!</v>
      </c>
      <c r="DM63" s="187" t="e">
        <f>SUM(LEN(#REF!)-LEN(SUBSTITUTE(#REF!,"- Detectivo","")))/LEN("- Detectivo")</f>
        <v>#REF!</v>
      </c>
      <c r="DN63" s="187" t="e">
        <f t="shared" si="33"/>
        <v>#REF!</v>
      </c>
      <c r="DO63" s="187" t="e">
        <f>SUM(LEN(#REF!)-LEN(SUBSTITUTE(#REF!,"- Correctivo","")))/LEN("- Correctivo")</f>
        <v>#REF!</v>
      </c>
      <c r="DP63" s="187" t="e">
        <f t="shared" si="34"/>
        <v>#REF!</v>
      </c>
      <c r="DQ63" s="187" t="e">
        <f t="shared" si="19"/>
        <v>#REF!</v>
      </c>
      <c r="DR63" s="187" t="e">
        <f t="shared" si="35"/>
        <v>#REF!</v>
      </c>
      <c r="DS63" s="187" t="e">
        <f>SUM(LEN(#REF!)-LEN(SUBSTITUTE(#REF!,"- Documentado","")))/LEN("- Documentado")</f>
        <v>#REF!</v>
      </c>
      <c r="DT63" s="187" t="e">
        <f>SUM(LEN(#REF!)-LEN(SUBSTITUTE(#REF!,"- Documentado","")))/LEN("- Documentado")</f>
        <v>#REF!</v>
      </c>
      <c r="DU63" s="187" t="e">
        <f t="shared" si="36"/>
        <v>#REF!</v>
      </c>
      <c r="DV63" s="187" t="e">
        <f>SUM(LEN(#REF!)-LEN(SUBSTITUTE(#REF!,"- Continua","")))/LEN("- Continua")</f>
        <v>#REF!</v>
      </c>
      <c r="DW63" s="187" t="e">
        <f>SUM(LEN(#REF!)-LEN(SUBSTITUTE(#REF!,"- Continua","")))/LEN("- Continua")</f>
        <v>#REF!</v>
      </c>
      <c r="DX63" s="187" t="e">
        <f t="shared" si="37"/>
        <v>#REF!</v>
      </c>
      <c r="DY63" s="187" t="e">
        <f>SUM(LEN(#REF!)-LEN(SUBSTITUTE(#REF!,"- Con registro","")))/LEN("- Con registro")</f>
        <v>#REF!</v>
      </c>
      <c r="DZ63" s="187" t="e">
        <f>SUM(LEN(#REF!)-LEN(SUBSTITUTE(#REF!,"- Con registro","")))/LEN("- Con registro")</f>
        <v>#REF!</v>
      </c>
      <c r="EA63" s="187" t="e">
        <f t="shared" si="38"/>
        <v>#REF!</v>
      </c>
      <c r="EB63" s="192" t="e">
        <f t="shared" si="20"/>
        <v>#REF!</v>
      </c>
      <c r="EC63" s="192" t="e">
        <f t="shared" si="21"/>
        <v>#REF!</v>
      </c>
      <c r="ED63" s="240" t="e">
        <f t="shared" si="22"/>
        <v>#REF!</v>
      </c>
      <c r="EE63" s="241" t="e">
        <f t="shared" si="23"/>
        <v>#REF!</v>
      </c>
      <c r="EF63" s="241"/>
      <c r="EG63" s="241"/>
      <c r="EH63" s="241"/>
      <c r="EI63" s="241"/>
      <c r="EJ63" s="241"/>
      <c r="EK63" s="241"/>
      <c r="EL63" s="241"/>
      <c r="EM63" s="241"/>
      <c r="EN63" s="241"/>
      <c r="EP63" s="225">
        <f t="shared" si="24"/>
        <v>45114</v>
      </c>
      <c r="EQ63" s="226">
        <f t="shared" si="25"/>
        <v>45169</v>
      </c>
      <c r="ER63" s="187" t="str">
        <f t="shared" si="26"/>
        <v>Riesgos</v>
      </c>
      <c r="ES63" s="239" t="str">
        <f t="shared" si="39"/>
        <v>ID_165: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v>
      </c>
      <c r="ET63" s="239" t="str">
        <f t="shared" si="40"/>
        <v>Ajuste en Identificación del riesgo en el Mapa de riesgos de Gestión Estratégica de Comunicación e Información</v>
      </c>
      <c r="EU63" s="187" t="str">
        <f t="shared" si="41"/>
        <v>Solicitud de cambio realizada y aprobada por la Oficina Consejería de Comunicaciones a través del Aplicativo DARUMA</v>
      </c>
    </row>
    <row r="64" spans="1:151" ht="399.95" customHeight="1" x14ac:dyDescent="0.2">
      <c r="A64" s="230" t="s">
        <v>1442</v>
      </c>
      <c r="B64" s="208" t="s">
        <v>1443</v>
      </c>
      <c r="C64" s="208" t="s">
        <v>1444</v>
      </c>
      <c r="D64" s="230" t="s">
        <v>108</v>
      </c>
      <c r="E64" s="231" t="s">
        <v>90</v>
      </c>
      <c r="F64" s="208" t="s">
        <v>1459</v>
      </c>
      <c r="G64" s="231">
        <v>166</v>
      </c>
      <c r="H64" s="231" t="s">
        <v>1889</v>
      </c>
      <c r="I64" s="195" t="s">
        <v>399</v>
      </c>
      <c r="J64" s="230" t="s">
        <v>35</v>
      </c>
      <c r="K64" s="231" t="s">
        <v>365</v>
      </c>
      <c r="L64" s="208" t="s">
        <v>324</v>
      </c>
      <c r="M64" s="214" t="s">
        <v>400</v>
      </c>
      <c r="N64" s="208" t="s">
        <v>401</v>
      </c>
      <c r="O64" s="208" t="s">
        <v>402</v>
      </c>
      <c r="P64" s="208" t="s">
        <v>368</v>
      </c>
      <c r="Q64" s="208" t="s">
        <v>332</v>
      </c>
      <c r="R64" s="208" t="s">
        <v>333</v>
      </c>
      <c r="S64" s="208" t="s">
        <v>1685</v>
      </c>
      <c r="T64" s="208" t="s">
        <v>360</v>
      </c>
      <c r="U64" s="232" t="s">
        <v>317</v>
      </c>
      <c r="V64" s="233">
        <v>0.6</v>
      </c>
      <c r="W64" s="232" t="s">
        <v>101</v>
      </c>
      <c r="X64" s="233">
        <v>0.6</v>
      </c>
      <c r="Y64" s="67" t="s">
        <v>84</v>
      </c>
      <c r="Z64" s="208" t="s">
        <v>403</v>
      </c>
      <c r="AA64" s="232" t="s">
        <v>316</v>
      </c>
      <c r="AB64" s="237">
        <v>0.1512</v>
      </c>
      <c r="AC64" s="232" t="s">
        <v>121</v>
      </c>
      <c r="AD64" s="237">
        <v>0.33749999999999997</v>
      </c>
      <c r="AE64" s="67" t="s">
        <v>271</v>
      </c>
      <c r="AF64" s="208" t="s">
        <v>371</v>
      </c>
      <c r="AG64" s="230" t="s">
        <v>337</v>
      </c>
      <c r="AH64" s="208" t="s">
        <v>2021</v>
      </c>
      <c r="AI64" s="208" t="s">
        <v>2021</v>
      </c>
      <c r="AJ64" s="208" t="s">
        <v>2021</v>
      </c>
      <c r="AK64" s="208" t="s">
        <v>2021</v>
      </c>
      <c r="AL64" s="208" t="s">
        <v>2021</v>
      </c>
      <c r="AM64" s="208" t="s">
        <v>2021</v>
      </c>
      <c r="AN64" s="208" t="s">
        <v>1460</v>
      </c>
      <c r="AO64" s="208" t="s">
        <v>404</v>
      </c>
      <c r="AP64" s="208" t="s">
        <v>1461</v>
      </c>
      <c r="AQ64" s="209">
        <v>44168</v>
      </c>
      <c r="AR64" s="210" t="s">
        <v>338</v>
      </c>
      <c r="AS64" s="211" t="s">
        <v>405</v>
      </c>
      <c r="AT64" s="212">
        <v>44249</v>
      </c>
      <c r="AU64" s="213" t="s">
        <v>344</v>
      </c>
      <c r="AV64" s="214" t="s">
        <v>379</v>
      </c>
      <c r="AW64" s="212">
        <v>44545</v>
      </c>
      <c r="AX64" s="210" t="s">
        <v>338</v>
      </c>
      <c r="AY64" s="211" t="s">
        <v>380</v>
      </c>
      <c r="AZ64" s="212">
        <v>44896</v>
      </c>
      <c r="BA64" s="213" t="s">
        <v>349</v>
      </c>
      <c r="BB64" s="214" t="s">
        <v>1462</v>
      </c>
      <c r="BC64" s="212" t="s">
        <v>352</v>
      </c>
      <c r="BD64" s="210" t="s">
        <v>353</v>
      </c>
      <c r="BE64" s="211" t="s">
        <v>352</v>
      </c>
      <c r="BF64" s="212" t="s">
        <v>352</v>
      </c>
      <c r="BG64" s="213" t="s">
        <v>353</v>
      </c>
      <c r="BH64" s="214" t="s">
        <v>352</v>
      </c>
      <c r="BI64" s="212" t="s">
        <v>352</v>
      </c>
      <c r="BJ64" s="210" t="s">
        <v>353</v>
      </c>
      <c r="BK64" s="211" t="s">
        <v>352</v>
      </c>
      <c r="BL64" s="212" t="s">
        <v>352</v>
      </c>
      <c r="BM64" s="213" t="s">
        <v>353</v>
      </c>
      <c r="BN64" s="214" t="s">
        <v>352</v>
      </c>
      <c r="BO64" s="212" t="s">
        <v>352</v>
      </c>
      <c r="BP64" s="210" t="s">
        <v>353</v>
      </c>
      <c r="BQ64" s="211" t="s">
        <v>352</v>
      </c>
      <c r="BR64" s="212" t="s">
        <v>352</v>
      </c>
      <c r="BS64" s="213" t="s">
        <v>353</v>
      </c>
      <c r="BT64" s="214" t="s">
        <v>352</v>
      </c>
      <c r="BU64" s="212" t="s">
        <v>352</v>
      </c>
      <c r="BV64" s="210" t="s">
        <v>353</v>
      </c>
      <c r="BW64" s="211" t="s">
        <v>352</v>
      </c>
      <c r="BX64" s="212" t="s">
        <v>352</v>
      </c>
      <c r="BY64" s="213" t="s">
        <v>353</v>
      </c>
      <c r="BZ64" s="215" t="s">
        <v>352</v>
      </c>
      <c r="CA64" s="165">
        <f t="shared" si="27"/>
        <v>16</v>
      </c>
      <c r="CB64" s="51" t="s">
        <v>1824</v>
      </c>
      <c r="CC64" s="51" t="s">
        <v>1825</v>
      </c>
      <c r="CD64" s="51" t="s">
        <v>1708</v>
      </c>
      <c r="CE64" s="51" t="s">
        <v>1697</v>
      </c>
      <c r="CF64" s="51" t="s">
        <v>1694</v>
      </c>
      <c r="CG64" s="51" t="s">
        <v>1694</v>
      </c>
      <c r="CH64" s="51" t="s">
        <v>1719</v>
      </c>
      <c r="CI64" s="51" t="s">
        <v>1694</v>
      </c>
      <c r="CJ64" s="51" t="s">
        <v>1723</v>
      </c>
      <c r="CK64" s="51"/>
      <c r="CL64" s="51" t="s">
        <v>1723</v>
      </c>
      <c r="CM64" s="51" t="s">
        <v>1723</v>
      </c>
      <c r="CN64" s="51" t="s">
        <v>1723</v>
      </c>
      <c r="CO64" s="51" t="s">
        <v>1723</v>
      </c>
      <c r="CP64" s="51" t="s">
        <v>1723</v>
      </c>
      <c r="CQ64" s="51" t="s">
        <v>1723</v>
      </c>
      <c r="CR64" s="51" t="s">
        <v>1780</v>
      </c>
      <c r="CS64" s="51" t="s">
        <v>1723</v>
      </c>
      <c r="CT64" s="51" t="s">
        <v>1723</v>
      </c>
      <c r="CU64" s="51" t="s">
        <v>1723</v>
      </c>
      <c r="CV64" s="51" t="s">
        <v>1723</v>
      </c>
      <c r="CW64" s="51" t="s">
        <v>1723</v>
      </c>
      <c r="CX64" s="51" t="s">
        <v>1723</v>
      </c>
      <c r="CZ64" s="193" t="str">
        <f t="shared" si="28"/>
        <v>Gestión de procesos</v>
      </c>
      <c r="DA64" s="244" t="str">
        <f t="shared" si="29"/>
        <v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v>
      </c>
      <c r="DB64" s="244"/>
      <c r="DC64" s="244"/>
      <c r="DD64" s="244"/>
      <c r="DE64" s="244"/>
      <c r="DF64" s="244"/>
      <c r="DG64" s="244"/>
      <c r="DH64" s="193" t="str">
        <f t="shared" si="30"/>
        <v>Moderado</v>
      </c>
      <c r="DI64" s="193" t="str">
        <f t="shared" si="31"/>
        <v>Bajo</v>
      </c>
      <c r="DK64" s="187" t="e">
        <f>SUM(LEN(#REF!)-LEN(SUBSTITUTE(#REF!,"- Preventivo","")))/LEN("- Preventivo")</f>
        <v>#REF!</v>
      </c>
      <c r="DL64" s="187" t="e">
        <f t="shared" si="32"/>
        <v>#REF!</v>
      </c>
      <c r="DM64" s="187" t="e">
        <f>SUM(LEN(#REF!)-LEN(SUBSTITUTE(#REF!,"- Detectivo","")))/LEN("- Detectivo")</f>
        <v>#REF!</v>
      </c>
      <c r="DN64" s="187" t="e">
        <f t="shared" si="33"/>
        <v>#REF!</v>
      </c>
      <c r="DO64" s="187" t="e">
        <f>SUM(LEN(#REF!)-LEN(SUBSTITUTE(#REF!,"- Correctivo","")))/LEN("- Correctivo")</f>
        <v>#REF!</v>
      </c>
      <c r="DP64" s="187" t="e">
        <f t="shared" si="34"/>
        <v>#REF!</v>
      </c>
      <c r="DQ64" s="187" t="e">
        <f t="shared" si="19"/>
        <v>#REF!</v>
      </c>
      <c r="DR64" s="187" t="e">
        <f t="shared" si="35"/>
        <v>#REF!</v>
      </c>
      <c r="DS64" s="187" t="e">
        <f>SUM(LEN(#REF!)-LEN(SUBSTITUTE(#REF!,"- Documentado","")))/LEN("- Documentado")</f>
        <v>#REF!</v>
      </c>
      <c r="DT64" s="187" t="e">
        <f>SUM(LEN(#REF!)-LEN(SUBSTITUTE(#REF!,"- Documentado","")))/LEN("- Documentado")</f>
        <v>#REF!</v>
      </c>
      <c r="DU64" s="187" t="e">
        <f t="shared" si="36"/>
        <v>#REF!</v>
      </c>
      <c r="DV64" s="187" t="e">
        <f>SUM(LEN(#REF!)-LEN(SUBSTITUTE(#REF!,"- Continua","")))/LEN("- Continua")</f>
        <v>#REF!</v>
      </c>
      <c r="DW64" s="187" t="e">
        <f>SUM(LEN(#REF!)-LEN(SUBSTITUTE(#REF!,"- Continua","")))/LEN("- Continua")</f>
        <v>#REF!</v>
      </c>
      <c r="DX64" s="187" t="e">
        <f t="shared" si="37"/>
        <v>#REF!</v>
      </c>
      <c r="DY64" s="187" t="e">
        <f>SUM(LEN(#REF!)-LEN(SUBSTITUTE(#REF!,"- Con registro","")))/LEN("- Con registro")</f>
        <v>#REF!</v>
      </c>
      <c r="DZ64" s="187" t="e">
        <f>SUM(LEN(#REF!)-LEN(SUBSTITUTE(#REF!,"- Con registro","")))/LEN("- Con registro")</f>
        <v>#REF!</v>
      </c>
      <c r="EA64" s="187" t="e">
        <f t="shared" si="38"/>
        <v>#REF!</v>
      </c>
      <c r="EB64" s="192" t="e">
        <f t="shared" si="20"/>
        <v>#REF!</v>
      </c>
      <c r="EC64" s="192" t="e">
        <f t="shared" si="21"/>
        <v>#REF!</v>
      </c>
      <c r="ED64" s="240" t="e">
        <f t="shared" si="22"/>
        <v>#REF!</v>
      </c>
      <c r="EE64" s="241" t="e">
        <f t="shared" si="23"/>
        <v>#REF!</v>
      </c>
      <c r="EF64" s="241"/>
      <c r="EG64" s="241"/>
      <c r="EH64" s="241"/>
      <c r="EI64" s="241"/>
      <c r="EJ64" s="241"/>
      <c r="EK64" s="241"/>
      <c r="EL64" s="241"/>
      <c r="EM64" s="241"/>
      <c r="EN64" s="241"/>
      <c r="EP64" s="225" t="str">
        <f t="shared" si="24"/>
        <v/>
      </c>
      <c r="EQ64" s="226" t="str">
        <f t="shared" si="25"/>
        <v/>
      </c>
      <c r="ER64" s="187" t="str">
        <f t="shared" si="26"/>
        <v/>
      </c>
      <c r="ES64" s="239" t="str">
        <f t="shared" si="39"/>
        <v/>
      </c>
      <c r="ET64" s="239" t="str">
        <f t="shared" si="40"/>
        <v/>
      </c>
      <c r="EU64" s="187" t="str">
        <f t="shared" si="41"/>
        <v/>
      </c>
    </row>
    <row r="65" spans="1:151" ht="399.95" customHeight="1" x14ac:dyDescent="0.2">
      <c r="A65" s="230" t="s">
        <v>1442</v>
      </c>
      <c r="B65" s="208" t="s">
        <v>1443</v>
      </c>
      <c r="C65" s="208" t="s">
        <v>1444</v>
      </c>
      <c r="D65" s="230" t="s">
        <v>108</v>
      </c>
      <c r="E65" s="231" t="s">
        <v>90</v>
      </c>
      <c r="F65" s="208" t="s">
        <v>2171</v>
      </c>
      <c r="G65" s="231">
        <v>167</v>
      </c>
      <c r="H65" s="231" t="s">
        <v>1890</v>
      </c>
      <c r="I65" s="195" t="s">
        <v>406</v>
      </c>
      <c r="J65" s="230" t="s">
        <v>35</v>
      </c>
      <c r="K65" s="231" t="s">
        <v>365</v>
      </c>
      <c r="L65" s="208" t="s">
        <v>324</v>
      </c>
      <c r="M65" s="214" t="s">
        <v>407</v>
      </c>
      <c r="N65" s="208" t="s">
        <v>408</v>
      </c>
      <c r="O65" s="208" t="s">
        <v>409</v>
      </c>
      <c r="P65" s="208" t="s">
        <v>368</v>
      </c>
      <c r="Q65" s="208" t="s">
        <v>332</v>
      </c>
      <c r="R65" s="208" t="s">
        <v>369</v>
      </c>
      <c r="S65" s="208" t="s">
        <v>1686</v>
      </c>
      <c r="T65" s="208" t="s">
        <v>410</v>
      </c>
      <c r="U65" s="232" t="s">
        <v>316</v>
      </c>
      <c r="V65" s="233">
        <v>0.2</v>
      </c>
      <c r="W65" s="232" t="s">
        <v>101</v>
      </c>
      <c r="X65" s="233">
        <v>0.6</v>
      </c>
      <c r="Y65" s="67" t="s">
        <v>84</v>
      </c>
      <c r="Z65" s="208" t="s">
        <v>411</v>
      </c>
      <c r="AA65" s="232" t="s">
        <v>316</v>
      </c>
      <c r="AB65" s="237">
        <v>0.12</v>
      </c>
      <c r="AC65" s="232" t="s">
        <v>121</v>
      </c>
      <c r="AD65" s="237">
        <v>0.33749999999999997</v>
      </c>
      <c r="AE65" s="67" t="s">
        <v>271</v>
      </c>
      <c r="AF65" s="208" t="s">
        <v>371</v>
      </c>
      <c r="AG65" s="230" t="s">
        <v>363</v>
      </c>
      <c r="AH65" s="234" t="s">
        <v>2132</v>
      </c>
      <c r="AI65" s="234" t="s">
        <v>2133</v>
      </c>
      <c r="AJ65" s="234" t="s">
        <v>2134</v>
      </c>
      <c r="AK65" s="234" t="s">
        <v>2135</v>
      </c>
      <c r="AL65" s="234" t="s">
        <v>2075</v>
      </c>
      <c r="AM65" s="234" t="s">
        <v>2127</v>
      </c>
      <c r="AN65" s="208" t="s">
        <v>1463</v>
      </c>
      <c r="AO65" s="208" t="s">
        <v>412</v>
      </c>
      <c r="AP65" s="208" t="s">
        <v>1464</v>
      </c>
      <c r="AQ65" s="209">
        <v>44316</v>
      </c>
      <c r="AR65" s="210" t="s">
        <v>338</v>
      </c>
      <c r="AS65" s="211" t="s">
        <v>413</v>
      </c>
      <c r="AT65" s="212">
        <v>44449</v>
      </c>
      <c r="AU65" s="213" t="s">
        <v>387</v>
      </c>
      <c r="AV65" s="214" t="s">
        <v>414</v>
      </c>
      <c r="AW65" s="212">
        <v>44545</v>
      </c>
      <c r="AX65" s="210" t="s">
        <v>338</v>
      </c>
      <c r="AY65" s="211" t="s">
        <v>380</v>
      </c>
      <c r="AZ65" s="212">
        <v>44896</v>
      </c>
      <c r="BA65" s="213" t="s">
        <v>389</v>
      </c>
      <c r="BB65" s="214" t="s">
        <v>1465</v>
      </c>
      <c r="BC65" s="212">
        <v>45114</v>
      </c>
      <c r="BD65" s="210" t="s">
        <v>1985</v>
      </c>
      <c r="BE65" s="211" t="s">
        <v>2168</v>
      </c>
      <c r="BF65" s="212" t="s">
        <v>352</v>
      </c>
      <c r="BG65" s="213" t="s">
        <v>353</v>
      </c>
      <c r="BH65" s="214" t="s">
        <v>352</v>
      </c>
      <c r="BI65" s="212" t="s">
        <v>352</v>
      </c>
      <c r="BJ65" s="210" t="s">
        <v>353</v>
      </c>
      <c r="BK65" s="211" t="s">
        <v>352</v>
      </c>
      <c r="BL65" s="212" t="s">
        <v>352</v>
      </c>
      <c r="BM65" s="213" t="s">
        <v>353</v>
      </c>
      <c r="BN65" s="214" t="s">
        <v>352</v>
      </c>
      <c r="BO65" s="212" t="s">
        <v>352</v>
      </c>
      <c r="BP65" s="210" t="s">
        <v>353</v>
      </c>
      <c r="BQ65" s="211" t="s">
        <v>352</v>
      </c>
      <c r="BR65" s="212" t="s">
        <v>352</v>
      </c>
      <c r="BS65" s="213" t="s">
        <v>353</v>
      </c>
      <c r="BT65" s="214" t="s">
        <v>352</v>
      </c>
      <c r="BU65" s="212" t="s">
        <v>352</v>
      </c>
      <c r="BV65" s="210" t="s">
        <v>353</v>
      </c>
      <c r="BW65" s="211" t="s">
        <v>352</v>
      </c>
      <c r="BX65" s="212" t="s">
        <v>352</v>
      </c>
      <c r="BY65" s="213" t="s">
        <v>353</v>
      </c>
      <c r="BZ65" s="215" t="s">
        <v>352</v>
      </c>
      <c r="CA65" s="165">
        <f t="shared" si="27"/>
        <v>14</v>
      </c>
      <c r="CB65" s="51" t="s">
        <v>1824</v>
      </c>
      <c r="CC65" s="51" t="s">
        <v>1825</v>
      </c>
      <c r="CD65" s="51" t="s">
        <v>1708</v>
      </c>
      <c r="CE65" s="51" t="s">
        <v>1697</v>
      </c>
      <c r="CF65" s="51" t="s">
        <v>1694</v>
      </c>
      <c r="CG65" s="51" t="s">
        <v>1694</v>
      </c>
      <c r="CH65" s="51" t="s">
        <v>1719</v>
      </c>
      <c r="CI65" s="51" t="s">
        <v>1694</v>
      </c>
      <c r="CJ65" s="51" t="s">
        <v>1723</v>
      </c>
      <c r="CK65" s="51"/>
      <c r="CL65" s="51" t="s">
        <v>1723</v>
      </c>
      <c r="CM65" s="51" t="s">
        <v>1723</v>
      </c>
      <c r="CN65" s="51" t="s">
        <v>1723</v>
      </c>
      <c r="CO65" s="51" t="s">
        <v>1723</v>
      </c>
      <c r="CP65" s="51" t="s">
        <v>1723</v>
      </c>
      <c r="CQ65" s="51" t="s">
        <v>1723</v>
      </c>
      <c r="CR65" s="51" t="s">
        <v>1781</v>
      </c>
      <c r="CS65" s="51" t="s">
        <v>1723</v>
      </c>
      <c r="CT65" s="51" t="s">
        <v>1723</v>
      </c>
      <c r="CU65" s="51" t="s">
        <v>1723</v>
      </c>
      <c r="CV65" s="51" t="s">
        <v>1723</v>
      </c>
      <c r="CW65" s="51" t="s">
        <v>1723</v>
      </c>
      <c r="CX65" s="51" t="s">
        <v>1723</v>
      </c>
      <c r="CZ65" s="193" t="str">
        <f t="shared" si="28"/>
        <v>Gestión de procesos</v>
      </c>
      <c r="DA65" s="244" t="str">
        <f t="shared" si="29"/>
        <v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v>
      </c>
      <c r="DB65" s="244"/>
      <c r="DC65" s="244"/>
      <c r="DD65" s="244"/>
      <c r="DE65" s="244"/>
      <c r="DF65" s="244"/>
      <c r="DG65" s="244"/>
      <c r="DH65" s="193" t="str">
        <f t="shared" si="30"/>
        <v>Moderado</v>
      </c>
      <c r="DI65" s="193" t="str">
        <f t="shared" si="31"/>
        <v>Bajo</v>
      </c>
      <c r="DK65" s="187" t="e">
        <f>SUM(LEN(#REF!)-LEN(SUBSTITUTE(#REF!,"- Preventivo","")))/LEN("- Preventivo")</f>
        <v>#REF!</v>
      </c>
      <c r="DL65" s="187" t="e">
        <f t="shared" si="32"/>
        <v>#REF!</v>
      </c>
      <c r="DM65" s="187" t="e">
        <f>SUM(LEN(#REF!)-LEN(SUBSTITUTE(#REF!,"- Detectivo","")))/LEN("- Detectivo")</f>
        <v>#REF!</v>
      </c>
      <c r="DN65" s="187" t="e">
        <f t="shared" si="33"/>
        <v>#REF!</v>
      </c>
      <c r="DO65" s="187" t="e">
        <f>SUM(LEN(#REF!)-LEN(SUBSTITUTE(#REF!,"- Correctivo","")))/LEN("- Correctivo")</f>
        <v>#REF!</v>
      </c>
      <c r="DP65" s="187" t="e">
        <f t="shared" si="34"/>
        <v>#REF!</v>
      </c>
      <c r="DQ65" s="187" t="e">
        <f t="shared" si="19"/>
        <v>#REF!</v>
      </c>
      <c r="DR65" s="187" t="e">
        <f t="shared" si="35"/>
        <v>#REF!</v>
      </c>
      <c r="DS65" s="187" t="e">
        <f>SUM(LEN(#REF!)-LEN(SUBSTITUTE(#REF!,"- Documentado","")))/LEN("- Documentado")</f>
        <v>#REF!</v>
      </c>
      <c r="DT65" s="187" t="e">
        <f>SUM(LEN(#REF!)-LEN(SUBSTITUTE(#REF!,"- Documentado","")))/LEN("- Documentado")</f>
        <v>#REF!</v>
      </c>
      <c r="DU65" s="187" t="e">
        <f t="shared" si="36"/>
        <v>#REF!</v>
      </c>
      <c r="DV65" s="187" t="e">
        <f>SUM(LEN(#REF!)-LEN(SUBSTITUTE(#REF!,"- Continua","")))/LEN("- Continua")</f>
        <v>#REF!</v>
      </c>
      <c r="DW65" s="187" t="e">
        <f>SUM(LEN(#REF!)-LEN(SUBSTITUTE(#REF!,"- Continua","")))/LEN("- Continua")</f>
        <v>#REF!</v>
      </c>
      <c r="DX65" s="187" t="e">
        <f t="shared" si="37"/>
        <v>#REF!</v>
      </c>
      <c r="DY65" s="187" t="e">
        <f>SUM(LEN(#REF!)-LEN(SUBSTITUTE(#REF!,"- Con registro","")))/LEN("- Con registro")</f>
        <v>#REF!</v>
      </c>
      <c r="DZ65" s="187" t="e">
        <f>SUM(LEN(#REF!)-LEN(SUBSTITUTE(#REF!,"- Con registro","")))/LEN("- Con registro")</f>
        <v>#REF!</v>
      </c>
      <c r="EA65" s="187" t="e">
        <f t="shared" si="38"/>
        <v>#REF!</v>
      </c>
      <c r="EB65" s="192" t="e">
        <f t="shared" si="20"/>
        <v>#REF!</v>
      </c>
      <c r="EC65" s="192" t="e">
        <f t="shared" si="21"/>
        <v>#REF!</v>
      </c>
      <c r="ED65" s="240" t="e">
        <f t="shared" si="22"/>
        <v>#REF!</v>
      </c>
      <c r="EE65" s="241" t="e">
        <f t="shared" si="23"/>
        <v>#REF!</v>
      </c>
      <c r="EF65" s="241"/>
      <c r="EG65" s="241"/>
      <c r="EH65" s="241"/>
      <c r="EI65" s="241"/>
      <c r="EJ65" s="241"/>
      <c r="EK65" s="241"/>
      <c r="EL65" s="241"/>
      <c r="EM65" s="241"/>
      <c r="EN65" s="241"/>
      <c r="EP65" s="225">
        <f t="shared" si="24"/>
        <v>45114</v>
      </c>
      <c r="EQ65" s="226">
        <f t="shared" si="25"/>
        <v>45169</v>
      </c>
      <c r="ER65" s="187" t="str">
        <f t="shared" si="26"/>
        <v>Riesgos</v>
      </c>
      <c r="ES65" s="239" t="str">
        <f t="shared" si="39"/>
        <v xml:space="preserve">ID_167: Posibilidad de afectación económica (o presupuestal) por incumplimiento en la generación de lineamientos distritales en materia de comunicación pública, debido a debilidades en la definición, alcance y formalización de los mismos hacia las entidades distritales. </v>
      </c>
      <c r="ET65" s="239" t="str">
        <f t="shared" si="40"/>
        <v>Ajuste en Identificación del riesgo en el Mapa de riesgos de Gestión Estratégica de Comunicación e Información</v>
      </c>
      <c r="EU65" s="187" t="str">
        <f t="shared" si="41"/>
        <v>Solicitud de cambio realizada y aprobada por la Oficina Consejería de Comunicaciones a través del Aplicativo DARUMA</v>
      </c>
    </row>
    <row r="66" spans="1:151" ht="399.95" customHeight="1" x14ac:dyDescent="0.2">
      <c r="A66" s="230" t="s">
        <v>1442</v>
      </c>
      <c r="B66" s="208" t="s">
        <v>1443</v>
      </c>
      <c r="C66" s="208" t="s">
        <v>1444</v>
      </c>
      <c r="D66" s="230" t="s">
        <v>108</v>
      </c>
      <c r="E66" s="231" t="s">
        <v>90</v>
      </c>
      <c r="F66" s="208" t="s">
        <v>2169</v>
      </c>
      <c r="G66" s="231">
        <v>168</v>
      </c>
      <c r="H66" s="231" t="s">
        <v>1891</v>
      </c>
      <c r="I66" s="195" t="s">
        <v>415</v>
      </c>
      <c r="J66" s="230" t="s">
        <v>35</v>
      </c>
      <c r="K66" s="231" t="s">
        <v>365</v>
      </c>
      <c r="L66" s="208" t="s">
        <v>324</v>
      </c>
      <c r="M66" s="214" t="s">
        <v>416</v>
      </c>
      <c r="N66" s="208" t="s">
        <v>417</v>
      </c>
      <c r="O66" s="208" t="s">
        <v>418</v>
      </c>
      <c r="P66" s="208" t="s">
        <v>368</v>
      </c>
      <c r="Q66" s="208" t="s">
        <v>332</v>
      </c>
      <c r="R66" s="208" t="s">
        <v>369</v>
      </c>
      <c r="S66" s="208" t="s">
        <v>1686</v>
      </c>
      <c r="T66" s="208" t="s">
        <v>410</v>
      </c>
      <c r="U66" s="232" t="s">
        <v>314</v>
      </c>
      <c r="V66" s="233">
        <v>0.4</v>
      </c>
      <c r="W66" s="232" t="s">
        <v>77</v>
      </c>
      <c r="X66" s="233">
        <v>0.8</v>
      </c>
      <c r="Y66" s="67" t="s">
        <v>272</v>
      </c>
      <c r="Z66" s="208" t="s">
        <v>420</v>
      </c>
      <c r="AA66" s="232" t="s">
        <v>316</v>
      </c>
      <c r="AB66" s="237">
        <v>0.1008</v>
      </c>
      <c r="AC66" s="232" t="s">
        <v>121</v>
      </c>
      <c r="AD66" s="237">
        <v>0.33750000000000002</v>
      </c>
      <c r="AE66" s="67" t="s">
        <v>271</v>
      </c>
      <c r="AF66" s="208" t="s">
        <v>371</v>
      </c>
      <c r="AG66" s="230" t="s">
        <v>363</v>
      </c>
      <c r="AH66" s="234" t="s">
        <v>2132</v>
      </c>
      <c r="AI66" s="234" t="s">
        <v>2133</v>
      </c>
      <c r="AJ66" s="234" t="s">
        <v>2134</v>
      </c>
      <c r="AK66" s="234" t="s">
        <v>2135</v>
      </c>
      <c r="AL66" s="234" t="s">
        <v>2075</v>
      </c>
      <c r="AM66" s="234" t="s">
        <v>2127</v>
      </c>
      <c r="AN66" s="208" t="s">
        <v>1466</v>
      </c>
      <c r="AO66" s="208" t="s">
        <v>421</v>
      </c>
      <c r="AP66" s="208" t="s">
        <v>1467</v>
      </c>
      <c r="AQ66" s="209">
        <v>44316</v>
      </c>
      <c r="AR66" s="210" t="s">
        <v>338</v>
      </c>
      <c r="AS66" s="211" t="s">
        <v>422</v>
      </c>
      <c r="AT66" s="212">
        <v>44449</v>
      </c>
      <c r="AU66" s="213" t="s">
        <v>387</v>
      </c>
      <c r="AV66" s="214" t="s">
        <v>423</v>
      </c>
      <c r="AW66" s="212">
        <v>44545</v>
      </c>
      <c r="AX66" s="210" t="s">
        <v>338</v>
      </c>
      <c r="AY66" s="211" t="s">
        <v>380</v>
      </c>
      <c r="AZ66" s="212">
        <v>44896</v>
      </c>
      <c r="BA66" s="213" t="s">
        <v>389</v>
      </c>
      <c r="BB66" s="214" t="s">
        <v>1465</v>
      </c>
      <c r="BC66" s="212">
        <v>45114</v>
      </c>
      <c r="BD66" s="210" t="s">
        <v>1985</v>
      </c>
      <c r="BE66" s="211" t="s">
        <v>2170</v>
      </c>
      <c r="BF66" s="212" t="s">
        <v>352</v>
      </c>
      <c r="BG66" s="213" t="s">
        <v>353</v>
      </c>
      <c r="BH66" s="214" t="s">
        <v>352</v>
      </c>
      <c r="BI66" s="212" t="s">
        <v>352</v>
      </c>
      <c r="BJ66" s="210" t="s">
        <v>353</v>
      </c>
      <c r="BK66" s="211" t="s">
        <v>352</v>
      </c>
      <c r="BL66" s="212" t="s">
        <v>352</v>
      </c>
      <c r="BM66" s="213" t="s">
        <v>353</v>
      </c>
      <c r="BN66" s="214" t="s">
        <v>352</v>
      </c>
      <c r="BO66" s="212" t="s">
        <v>352</v>
      </c>
      <c r="BP66" s="210" t="s">
        <v>353</v>
      </c>
      <c r="BQ66" s="211" t="s">
        <v>352</v>
      </c>
      <c r="BR66" s="212" t="s">
        <v>352</v>
      </c>
      <c r="BS66" s="213" t="s">
        <v>353</v>
      </c>
      <c r="BT66" s="214" t="s">
        <v>352</v>
      </c>
      <c r="BU66" s="212" t="s">
        <v>352</v>
      </c>
      <c r="BV66" s="210" t="s">
        <v>353</v>
      </c>
      <c r="BW66" s="211" t="s">
        <v>352</v>
      </c>
      <c r="BX66" s="212" t="s">
        <v>352</v>
      </c>
      <c r="BY66" s="213" t="s">
        <v>353</v>
      </c>
      <c r="BZ66" s="215" t="s">
        <v>352</v>
      </c>
      <c r="CA66" s="165">
        <f t="shared" si="27"/>
        <v>14</v>
      </c>
      <c r="CB66" s="51" t="s">
        <v>1824</v>
      </c>
      <c r="CC66" s="51" t="s">
        <v>1825</v>
      </c>
      <c r="CD66" s="51" t="s">
        <v>1708</v>
      </c>
      <c r="CE66" s="51" t="s">
        <v>1697</v>
      </c>
      <c r="CF66" s="51" t="s">
        <v>1694</v>
      </c>
      <c r="CG66" s="51" t="s">
        <v>1694</v>
      </c>
      <c r="CH66" s="51" t="s">
        <v>1719</v>
      </c>
      <c r="CI66" s="51" t="s">
        <v>1694</v>
      </c>
      <c r="CJ66" s="51" t="s">
        <v>1723</v>
      </c>
      <c r="CK66" s="51"/>
      <c r="CL66" s="51" t="s">
        <v>1723</v>
      </c>
      <c r="CM66" s="51" t="s">
        <v>1723</v>
      </c>
      <c r="CN66" s="51" t="s">
        <v>1723</v>
      </c>
      <c r="CO66" s="51" t="s">
        <v>1723</v>
      </c>
      <c r="CP66" s="51" t="s">
        <v>1723</v>
      </c>
      <c r="CQ66" s="51" t="s">
        <v>1723</v>
      </c>
      <c r="CR66" s="51" t="s">
        <v>1781</v>
      </c>
      <c r="CS66" s="51" t="s">
        <v>1723</v>
      </c>
      <c r="CT66" s="51" t="s">
        <v>1723</v>
      </c>
      <c r="CU66" s="51" t="s">
        <v>1723</v>
      </c>
      <c r="CV66" s="51" t="s">
        <v>1723</v>
      </c>
      <c r="CW66" s="51" t="s">
        <v>1723</v>
      </c>
      <c r="CX66" s="51" t="s">
        <v>1723</v>
      </c>
      <c r="CZ66" s="193" t="str">
        <f t="shared" si="28"/>
        <v>Gestión de procesos</v>
      </c>
      <c r="DA66" s="244" t="str">
        <f t="shared" si="29"/>
        <v>Posibilidad de afectación reputacional por falta de adherencia de las entidades del Distrito para la aplicación de lineamientos de comunicación pública, debido a inadecuado acompañamiento y seguimiento a las campañas y/o acciones de comunicación que ellas desarrollan.</v>
      </c>
      <c r="DB66" s="244"/>
      <c r="DC66" s="244"/>
      <c r="DD66" s="244"/>
      <c r="DE66" s="244"/>
      <c r="DF66" s="244"/>
      <c r="DG66" s="244"/>
      <c r="DH66" s="193" t="str">
        <f t="shared" si="30"/>
        <v>Alto</v>
      </c>
      <c r="DI66" s="193" t="str">
        <f t="shared" si="31"/>
        <v>Bajo</v>
      </c>
      <c r="DK66" s="187" t="e">
        <f>SUM(LEN(#REF!)-LEN(SUBSTITUTE(#REF!,"- Preventivo","")))/LEN("- Preventivo")</f>
        <v>#REF!</v>
      </c>
      <c r="DL66" s="187" t="e">
        <f t="shared" si="32"/>
        <v>#REF!</v>
      </c>
      <c r="DM66" s="187" t="e">
        <f>SUM(LEN(#REF!)-LEN(SUBSTITUTE(#REF!,"- Detectivo","")))/LEN("- Detectivo")</f>
        <v>#REF!</v>
      </c>
      <c r="DN66" s="187" t="e">
        <f t="shared" si="33"/>
        <v>#REF!</v>
      </c>
      <c r="DO66" s="187" t="e">
        <f>SUM(LEN(#REF!)-LEN(SUBSTITUTE(#REF!,"- Correctivo","")))/LEN("- Correctivo")</f>
        <v>#REF!</v>
      </c>
      <c r="DP66" s="187" t="e">
        <f t="shared" si="34"/>
        <v>#REF!</v>
      </c>
      <c r="DQ66" s="187" t="e">
        <f t="shared" si="19"/>
        <v>#REF!</v>
      </c>
      <c r="DR66" s="187" t="e">
        <f t="shared" si="35"/>
        <v>#REF!</v>
      </c>
      <c r="DS66" s="187" t="e">
        <f>SUM(LEN(#REF!)-LEN(SUBSTITUTE(#REF!,"- Documentado","")))/LEN("- Documentado")</f>
        <v>#REF!</v>
      </c>
      <c r="DT66" s="187" t="e">
        <f>SUM(LEN(#REF!)-LEN(SUBSTITUTE(#REF!,"- Documentado","")))/LEN("- Documentado")</f>
        <v>#REF!</v>
      </c>
      <c r="DU66" s="187" t="e">
        <f t="shared" si="36"/>
        <v>#REF!</v>
      </c>
      <c r="DV66" s="187" t="e">
        <f>SUM(LEN(#REF!)-LEN(SUBSTITUTE(#REF!,"- Continua","")))/LEN("- Continua")</f>
        <v>#REF!</v>
      </c>
      <c r="DW66" s="187" t="e">
        <f>SUM(LEN(#REF!)-LEN(SUBSTITUTE(#REF!,"- Continua","")))/LEN("- Continua")</f>
        <v>#REF!</v>
      </c>
      <c r="DX66" s="187" t="e">
        <f t="shared" si="37"/>
        <v>#REF!</v>
      </c>
      <c r="DY66" s="187" t="e">
        <f>SUM(LEN(#REF!)-LEN(SUBSTITUTE(#REF!,"- Con registro","")))/LEN("- Con registro")</f>
        <v>#REF!</v>
      </c>
      <c r="DZ66" s="187" t="e">
        <f>SUM(LEN(#REF!)-LEN(SUBSTITUTE(#REF!,"- Con registro","")))/LEN("- Con registro")</f>
        <v>#REF!</v>
      </c>
      <c r="EA66" s="187" t="e">
        <f t="shared" si="38"/>
        <v>#REF!</v>
      </c>
      <c r="EB66" s="192" t="e">
        <f t="shared" si="20"/>
        <v>#REF!</v>
      </c>
      <c r="EC66" s="192" t="e">
        <f t="shared" si="21"/>
        <v>#REF!</v>
      </c>
      <c r="ED66" s="240" t="e">
        <f t="shared" si="22"/>
        <v>#REF!</v>
      </c>
      <c r="EE66" s="241" t="e">
        <f t="shared" si="23"/>
        <v>#REF!</v>
      </c>
      <c r="EF66" s="241"/>
      <c r="EG66" s="241"/>
      <c r="EH66" s="241"/>
      <c r="EI66" s="241"/>
      <c r="EJ66" s="241"/>
      <c r="EK66" s="241"/>
      <c r="EL66" s="241"/>
      <c r="EM66" s="241"/>
      <c r="EN66" s="241"/>
      <c r="EP66" s="225">
        <f t="shared" si="24"/>
        <v>45114</v>
      </c>
      <c r="EQ66" s="226">
        <f t="shared" si="25"/>
        <v>45169</v>
      </c>
      <c r="ER66" s="187" t="str">
        <f t="shared" si="26"/>
        <v>Riesgos</v>
      </c>
      <c r="ES66" s="239" t="str">
        <f t="shared" si="39"/>
        <v>ID_168: Posibilidad de afectación reputacional por falta de adherencia de las entidades del Distrito para la aplicación de lineamientos de comunicación pública, debido a inadecuado acompañamiento y seguimiento a las campañas y/o acciones de comunicación que ellas desarrollan.</v>
      </c>
      <c r="ET66" s="239" t="str">
        <f t="shared" si="40"/>
        <v>Ajuste en Identificación del riesgo en el Mapa de riesgos de Gestión Estratégica de Comunicación e Información</v>
      </c>
      <c r="EU66" s="187" t="str">
        <f t="shared" si="41"/>
        <v>Solicitud de cambio realizada y aprobada por la Oficina Consejería de Comunicaciones a través del Aplicativo DARUMA</v>
      </c>
    </row>
    <row r="67" spans="1:151" ht="399.95" customHeight="1" x14ac:dyDescent="0.2">
      <c r="A67" s="230" t="s">
        <v>276</v>
      </c>
      <c r="B67" s="208" t="s">
        <v>1468</v>
      </c>
      <c r="C67" s="208" t="s">
        <v>1469</v>
      </c>
      <c r="D67" s="230" t="s">
        <v>1470</v>
      </c>
      <c r="E67" s="231" t="s">
        <v>1287</v>
      </c>
      <c r="F67" s="208" t="s">
        <v>1729</v>
      </c>
      <c r="G67" s="231">
        <v>171</v>
      </c>
      <c r="H67" s="231" t="s">
        <v>1892</v>
      </c>
      <c r="I67" s="195" t="s">
        <v>986</v>
      </c>
      <c r="J67" s="230" t="s">
        <v>35</v>
      </c>
      <c r="K67" s="231" t="s">
        <v>365</v>
      </c>
      <c r="L67" s="208" t="s">
        <v>257</v>
      </c>
      <c r="M67" s="214" t="s">
        <v>987</v>
      </c>
      <c r="N67" s="208" t="s">
        <v>988</v>
      </c>
      <c r="O67" s="208" t="s">
        <v>989</v>
      </c>
      <c r="P67" s="208" t="s">
        <v>1471</v>
      </c>
      <c r="Q67" s="208" t="s">
        <v>332</v>
      </c>
      <c r="R67" s="208" t="s">
        <v>359</v>
      </c>
      <c r="S67" s="208" t="s">
        <v>1685</v>
      </c>
      <c r="T67" s="208" t="s">
        <v>360</v>
      </c>
      <c r="U67" s="232" t="s">
        <v>314</v>
      </c>
      <c r="V67" s="233">
        <v>0.4</v>
      </c>
      <c r="W67" s="232" t="s">
        <v>101</v>
      </c>
      <c r="X67" s="233">
        <v>0.6</v>
      </c>
      <c r="Y67" s="67" t="s">
        <v>84</v>
      </c>
      <c r="Z67" s="208" t="s">
        <v>990</v>
      </c>
      <c r="AA67" s="232" t="s">
        <v>316</v>
      </c>
      <c r="AB67" s="237">
        <v>7.0559999999999984E-2</v>
      </c>
      <c r="AC67" s="232" t="s">
        <v>121</v>
      </c>
      <c r="AD67" s="237">
        <v>0.25312499999999999</v>
      </c>
      <c r="AE67" s="67" t="s">
        <v>271</v>
      </c>
      <c r="AF67" s="208" t="s">
        <v>2002</v>
      </c>
      <c r="AG67" s="230" t="s">
        <v>337</v>
      </c>
      <c r="AH67" s="208" t="s">
        <v>2021</v>
      </c>
      <c r="AI67" s="208" t="s">
        <v>2021</v>
      </c>
      <c r="AJ67" s="208" t="s">
        <v>2021</v>
      </c>
      <c r="AK67" s="208" t="s">
        <v>2021</v>
      </c>
      <c r="AL67" s="208" t="s">
        <v>2021</v>
      </c>
      <c r="AM67" s="208" t="s">
        <v>2021</v>
      </c>
      <c r="AN67" s="208" t="s">
        <v>991</v>
      </c>
      <c r="AO67" s="208" t="s">
        <v>1472</v>
      </c>
      <c r="AP67" s="208" t="s">
        <v>992</v>
      </c>
      <c r="AQ67" s="209">
        <v>43350</v>
      </c>
      <c r="AR67" s="210" t="s">
        <v>338</v>
      </c>
      <c r="AS67" s="211" t="s">
        <v>405</v>
      </c>
      <c r="AT67" s="212">
        <v>43593</v>
      </c>
      <c r="AU67" s="213" t="s">
        <v>433</v>
      </c>
      <c r="AV67" s="214" t="s">
        <v>993</v>
      </c>
      <c r="AW67" s="212">
        <v>43892</v>
      </c>
      <c r="AX67" s="210" t="s">
        <v>642</v>
      </c>
      <c r="AY67" s="211" t="s">
        <v>994</v>
      </c>
      <c r="AZ67" s="212">
        <v>44245</v>
      </c>
      <c r="BA67" s="213" t="s">
        <v>344</v>
      </c>
      <c r="BB67" s="214" t="s">
        <v>995</v>
      </c>
      <c r="BC67" s="212">
        <v>44449</v>
      </c>
      <c r="BD67" s="210" t="s">
        <v>558</v>
      </c>
      <c r="BE67" s="211" t="s">
        <v>996</v>
      </c>
      <c r="BF67" s="212">
        <v>44532</v>
      </c>
      <c r="BG67" s="213" t="s">
        <v>338</v>
      </c>
      <c r="BH67" s="214" t="s">
        <v>997</v>
      </c>
      <c r="BI67" s="212">
        <v>44907</v>
      </c>
      <c r="BJ67" s="210" t="s">
        <v>344</v>
      </c>
      <c r="BK67" s="211" t="s">
        <v>1473</v>
      </c>
      <c r="BL67" s="212">
        <v>45103</v>
      </c>
      <c r="BM67" s="213" t="s">
        <v>2003</v>
      </c>
      <c r="BN67" s="214" t="s">
        <v>2004</v>
      </c>
      <c r="BO67" s="212" t="s">
        <v>352</v>
      </c>
      <c r="BP67" s="210" t="s">
        <v>353</v>
      </c>
      <c r="BQ67" s="211" t="s">
        <v>352</v>
      </c>
      <c r="BR67" s="212" t="s">
        <v>352</v>
      </c>
      <c r="BS67" s="213" t="s">
        <v>353</v>
      </c>
      <c r="BT67" s="214" t="s">
        <v>352</v>
      </c>
      <c r="BU67" s="212" t="s">
        <v>352</v>
      </c>
      <c r="BV67" s="210" t="s">
        <v>353</v>
      </c>
      <c r="BW67" s="211" t="s">
        <v>352</v>
      </c>
      <c r="BX67" s="212" t="s">
        <v>352</v>
      </c>
      <c r="BY67" s="213" t="s">
        <v>353</v>
      </c>
      <c r="BZ67" s="215" t="s">
        <v>352</v>
      </c>
      <c r="CA67" s="165">
        <f t="shared" si="27"/>
        <v>8</v>
      </c>
      <c r="CB67" s="51" t="s">
        <v>1927</v>
      </c>
      <c r="CC67" s="51" t="s">
        <v>1820</v>
      </c>
      <c r="CD67" s="51" t="s">
        <v>1709</v>
      </c>
      <c r="CE67" s="51" t="s">
        <v>1697</v>
      </c>
      <c r="CF67" s="51" t="s">
        <v>1694</v>
      </c>
      <c r="CG67" s="51" t="s">
        <v>1694</v>
      </c>
      <c r="CH67" s="51" t="s">
        <v>1718</v>
      </c>
      <c r="CI67" s="51" t="s">
        <v>1694</v>
      </c>
      <c r="CJ67" s="51" t="s">
        <v>1723</v>
      </c>
      <c r="CK67" s="51" t="s">
        <v>1730</v>
      </c>
      <c r="CL67" s="51" t="s">
        <v>1723</v>
      </c>
      <c r="CM67" s="51" t="s">
        <v>1723</v>
      </c>
      <c r="CN67" s="51" t="s">
        <v>1723</v>
      </c>
      <c r="CO67" s="51" t="s">
        <v>1723</v>
      </c>
      <c r="CP67" s="51" t="s">
        <v>1723</v>
      </c>
      <c r="CQ67" s="51" t="s">
        <v>1723</v>
      </c>
      <c r="CR67" s="51" t="s">
        <v>1782</v>
      </c>
      <c r="CS67" s="51" t="s">
        <v>1723</v>
      </c>
      <c r="CT67" s="51" t="s">
        <v>1723</v>
      </c>
      <c r="CU67" s="51" t="s">
        <v>1723</v>
      </c>
      <c r="CV67" s="51" t="s">
        <v>1723</v>
      </c>
      <c r="CW67" s="51" t="s">
        <v>1723</v>
      </c>
      <c r="CX67" s="51" t="s">
        <v>1723</v>
      </c>
      <c r="CZ67" s="193" t="str">
        <f t="shared" si="28"/>
        <v>Gestión de procesos</v>
      </c>
      <c r="DA67" s="244" t="str">
        <f t="shared" si="29"/>
        <v xml:space="preserve">Posibilidad de afectación reputacional por hallazgos y sanciones impuestas por órganos de control, debido a errores (fallas o deficiencias) en el registro adecuado y oportuno de los hechos económicos de la entidad </v>
      </c>
      <c r="DB67" s="244"/>
      <c r="DC67" s="244"/>
      <c r="DD67" s="244"/>
      <c r="DE67" s="244"/>
      <c r="DF67" s="244"/>
      <c r="DG67" s="244"/>
      <c r="DH67" s="193" t="str">
        <f t="shared" si="30"/>
        <v>Moderado</v>
      </c>
      <c r="DI67" s="193" t="str">
        <f t="shared" si="31"/>
        <v>Bajo</v>
      </c>
      <c r="DK67" s="187" t="e">
        <f>SUM(LEN(#REF!)-LEN(SUBSTITUTE(#REF!,"- Preventivo","")))/LEN("- Preventivo")</f>
        <v>#REF!</v>
      </c>
      <c r="DL67" s="187" t="e">
        <f t="shared" si="32"/>
        <v>#REF!</v>
      </c>
      <c r="DM67" s="187" t="e">
        <f>SUM(LEN(#REF!)-LEN(SUBSTITUTE(#REF!,"- Detectivo","")))/LEN("- Detectivo")</f>
        <v>#REF!</v>
      </c>
      <c r="DN67" s="187" t="e">
        <f t="shared" si="33"/>
        <v>#REF!</v>
      </c>
      <c r="DO67" s="187" t="e">
        <f>SUM(LEN(#REF!)-LEN(SUBSTITUTE(#REF!,"- Correctivo","")))/LEN("- Correctivo")</f>
        <v>#REF!</v>
      </c>
      <c r="DP67" s="187" t="e">
        <f t="shared" si="34"/>
        <v>#REF!</v>
      </c>
      <c r="DQ67" s="187" t="e">
        <f t="shared" si="19"/>
        <v>#REF!</v>
      </c>
      <c r="DR67" s="187" t="e">
        <f t="shared" si="35"/>
        <v>#REF!</v>
      </c>
      <c r="DS67" s="187" t="e">
        <f>SUM(LEN(#REF!)-LEN(SUBSTITUTE(#REF!,"- Documentado","")))/LEN("- Documentado")</f>
        <v>#REF!</v>
      </c>
      <c r="DT67" s="187" t="e">
        <f>SUM(LEN(#REF!)-LEN(SUBSTITUTE(#REF!,"- Documentado","")))/LEN("- Documentado")</f>
        <v>#REF!</v>
      </c>
      <c r="DU67" s="187" t="e">
        <f t="shared" si="36"/>
        <v>#REF!</v>
      </c>
      <c r="DV67" s="187" t="e">
        <f>SUM(LEN(#REF!)-LEN(SUBSTITUTE(#REF!,"- Continua","")))/LEN("- Continua")</f>
        <v>#REF!</v>
      </c>
      <c r="DW67" s="187" t="e">
        <f>SUM(LEN(#REF!)-LEN(SUBSTITUTE(#REF!,"- Continua","")))/LEN("- Continua")</f>
        <v>#REF!</v>
      </c>
      <c r="DX67" s="187" t="e">
        <f t="shared" si="37"/>
        <v>#REF!</v>
      </c>
      <c r="DY67" s="187" t="e">
        <f>SUM(LEN(#REF!)-LEN(SUBSTITUTE(#REF!,"- Con registro","")))/LEN("- Con registro")</f>
        <v>#REF!</v>
      </c>
      <c r="DZ67" s="187" t="e">
        <f>SUM(LEN(#REF!)-LEN(SUBSTITUTE(#REF!,"- Con registro","")))/LEN("- Con registro")</f>
        <v>#REF!</v>
      </c>
      <c r="EA67" s="187" t="e">
        <f t="shared" si="38"/>
        <v>#REF!</v>
      </c>
      <c r="EB67" s="192" t="e">
        <f t="shared" si="20"/>
        <v>#REF!</v>
      </c>
      <c r="EC67" s="192" t="e">
        <f t="shared" si="21"/>
        <v>#REF!</v>
      </c>
      <c r="ED67" s="240" t="e">
        <f t="shared" si="22"/>
        <v>#REF!</v>
      </c>
      <c r="EE67" s="241" t="e">
        <f t="shared" si="23"/>
        <v>#REF!</v>
      </c>
      <c r="EF67" s="241"/>
      <c r="EG67" s="241"/>
      <c r="EH67" s="241"/>
      <c r="EI67" s="241"/>
      <c r="EJ67" s="241"/>
      <c r="EK67" s="241"/>
      <c r="EL67" s="241"/>
      <c r="EM67" s="241"/>
      <c r="EN67" s="241"/>
      <c r="EP67" s="225">
        <f t="shared" si="24"/>
        <v>45103</v>
      </c>
      <c r="EQ67" s="226">
        <f t="shared" si="25"/>
        <v>45169</v>
      </c>
      <c r="ER67" s="187" t="str">
        <f t="shared" si="26"/>
        <v>Riesgos</v>
      </c>
      <c r="ES67" s="239" t="str">
        <f t="shared" si="39"/>
        <v xml:space="preserve">ID_171: Posibilidad de afectación reputacional por hallazgos y sanciones impuestas por órganos de control, debido a errores (fallas o deficiencias) en el registro adecuado y oportuno de los hechos económicos de la entidad </v>
      </c>
      <c r="ET67" s="239" t="str">
        <f t="shared" si="40"/>
        <v>Ajuste en Establecimiento de controles
Evaluación de controles
Tratamiento del riesgo en el Mapa de riesgos de Gestión Financiera</v>
      </c>
      <c r="EU67" s="187" t="str">
        <f t="shared" si="41"/>
        <v>Solicitud de cambio realizada y aprobada por la Subdirección Financiera a través del Aplicativo DARUMA</v>
      </c>
    </row>
    <row r="68" spans="1:151" ht="399.95" customHeight="1" x14ac:dyDescent="0.2">
      <c r="A68" s="230" t="s">
        <v>276</v>
      </c>
      <c r="B68" s="208" t="s">
        <v>1468</v>
      </c>
      <c r="C68" s="208" t="s">
        <v>1469</v>
      </c>
      <c r="D68" s="230" t="s">
        <v>1470</v>
      </c>
      <c r="E68" s="231" t="s">
        <v>1287</v>
      </c>
      <c r="F68" s="208" t="s">
        <v>1729</v>
      </c>
      <c r="G68" s="231">
        <v>172</v>
      </c>
      <c r="H68" s="231" t="s">
        <v>1893</v>
      </c>
      <c r="I68" s="195" t="s">
        <v>998</v>
      </c>
      <c r="J68" s="230" t="s">
        <v>35</v>
      </c>
      <c r="K68" s="231" t="s">
        <v>365</v>
      </c>
      <c r="L68" s="208" t="s">
        <v>257</v>
      </c>
      <c r="M68" s="214" t="s">
        <v>999</v>
      </c>
      <c r="N68" s="208" t="s">
        <v>1000</v>
      </c>
      <c r="O68" s="208" t="s">
        <v>1001</v>
      </c>
      <c r="P68" s="208" t="s">
        <v>1471</v>
      </c>
      <c r="Q68" s="208" t="s">
        <v>332</v>
      </c>
      <c r="R68" s="208" t="s">
        <v>359</v>
      </c>
      <c r="S68" s="208" t="s">
        <v>1685</v>
      </c>
      <c r="T68" s="208" t="s">
        <v>360</v>
      </c>
      <c r="U68" s="232" t="s">
        <v>314</v>
      </c>
      <c r="V68" s="233">
        <v>0.4</v>
      </c>
      <c r="W68" s="232" t="s">
        <v>77</v>
      </c>
      <c r="X68" s="233">
        <v>0.8</v>
      </c>
      <c r="Y68" s="67" t="s">
        <v>272</v>
      </c>
      <c r="Z68" s="208" t="s">
        <v>1002</v>
      </c>
      <c r="AA68" s="232" t="s">
        <v>316</v>
      </c>
      <c r="AB68" s="237">
        <v>2.5401599999999996E-2</v>
      </c>
      <c r="AC68" s="232" t="s">
        <v>121</v>
      </c>
      <c r="AD68" s="237">
        <v>0.33750000000000002</v>
      </c>
      <c r="AE68" s="67" t="s">
        <v>271</v>
      </c>
      <c r="AF68" s="208" t="s">
        <v>371</v>
      </c>
      <c r="AG68" s="230" t="s">
        <v>337</v>
      </c>
      <c r="AH68" s="208" t="s">
        <v>2021</v>
      </c>
      <c r="AI68" s="208" t="s">
        <v>2021</v>
      </c>
      <c r="AJ68" s="208" t="s">
        <v>2021</v>
      </c>
      <c r="AK68" s="208" t="s">
        <v>2021</v>
      </c>
      <c r="AL68" s="208" t="s">
        <v>2021</v>
      </c>
      <c r="AM68" s="208" t="s">
        <v>2021</v>
      </c>
      <c r="AN68" s="208" t="s">
        <v>1003</v>
      </c>
      <c r="AO68" s="208" t="s">
        <v>1474</v>
      </c>
      <c r="AP68" s="208" t="s">
        <v>1004</v>
      </c>
      <c r="AQ68" s="209">
        <v>43350</v>
      </c>
      <c r="AR68" s="210" t="s">
        <v>338</v>
      </c>
      <c r="AS68" s="211" t="s">
        <v>405</v>
      </c>
      <c r="AT68" s="212">
        <v>43593</v>
      </c>
      <c r="AU68" s="213" t="s">
        <v>433</v>
      </c>
      <c r="AV68" s="214" t="s">
        <v>993</v>
      </c>
      <c r="AW68" s="212">
        <v>43892</v>
      </c>
      <c r="AX68" s="210" t="s">
        <v>642</v>
      </c>
      <c r="AY68" s="211" t="s">
        <v>1005</v>
      </c>
      <c r="AZ68" s="212">
        <v>44245</v>
      </c>
      <c r="BA68" s="213" t="s">
        <v>344</v>
      </c>
      <c r="BB68" s="214" t="s">
        <v>995</v>
      </c>
      <c r="BC68" s="212">
        <v>44449</v>
      </c>
      <c r="BD68" s="210" t="s">
        <v>346</v>
      </c>
      <c r="BE68" s="211" t="s">
        <v>996</v>
      </c>
      <c r="BF68" s="212">
        <v>44532</v>
      </c>
      <c r="BG68" s="213" t="s">
        <v>338</v>
      </c>
      <c r="BH68" s="214" t="s">
        <v>997</v>
      </c>
      <c r="BI68" s="212">
        <v>44907</v>
      </c>
      <c r="BJ68" s="210" t="s">
        <v>344</v>
      </c>
      <c r="BK68" s="211" t="s">
        <v>1473</v>
      </c>
      <c r="BL68" s="212" t="s">
        <v>352</v>
      </c>
      <c r="BM68" s="213" t="s">
        <v>353</v>
      </c>
      <c r="BN68" s="214" t="s">
        <v>352</v>
      </c>
      <c r="BO68" s="212" t="s">
        <v>352</v>
      </c>
      <c r="BP68" s="210" t="s">
        <v>353</v>
      </c>
      <c r="BQ68" s="211" t="s">
        <v>352</v>
      </c>
      <c r="BR68" s="212" t="s">
        <v>352</v>
      </c>
      <c r="BS68" s="213" t="s">
        <v>353</v>
      </c>
      <c r="BT68" s="214" t="s">
        <v>352</v>
      </c>
      <c r="BU68" s="212" t="s">
        <v>352</v>
      </c>
      <c r="BV68" s="210" t="s">
        <v>353</v>
      </c>
      <c r="BW68" s="211" t="s">
        <v>352</v>
      </c>
      <c r="BX68" s="212" t="s">
        <v>352</v>
      </c>
      <c r="BY68" s="213" t="s">
        <v>353</v>
      </c>
      <c r="BZ68" s="215" t="s">
        <v>352</v>
      </c>
      <c r="CA68" s="165">
        <f t="shared" si="27"/>
        <v>10</v>
      </c>
      <c r="CB68" s="51" t="s">
        <v>1927</v>
      </c>
      <c r="CC68" s="51" t="s">
        <v>1820</v>
      </c>
      <c r="CD68" s="51" t="s">
        <v>1709</v>
      </c>
      <c r="CE68" s="51" t="s">
        <v>1697</v>
      </c>
      <c r="CF68" s="51" t="s">
        <v>1694</v>
      </c>
      <c r="CG68" s="51" t="s">
        <v>1694</v>
      </c>
      <c r="CH68" s="51" t="s">
        <v>1718</v>
      </c>
      <c r="CI68" s="51" t="s">
        <v>1694</v>
      </c>
      <c r="CJ68" s="51" t="s">
        <v>1723</v>
      </c>
      <c r="CK68" s="51" t="s">
        <v>1730</v>
      </c>
      <c r="CL68" s="51" t="s">
        <v>1723</v>
      </c>
      <c r="CM68" s="51" t="s">
        <v>1723</v>
      </c>
      <c r="CN68" s="51" t="s">
        <v>1723</v>
      </c>
      <c r="CO68" s="51" t="s">
        <v>1723</v>
      </c>
      <c r="CP68" s="51" t="s">
        <v>1723</v>
      </c>
      <c r="CQ68" s="51" t="s">
        <v>1723</v>
      </c>
      <c r="CR68" s="51" t="s">
        <v>1782</v>
      </c>
      <c r="CS68" s="51" t="s">
        <v>1723</v>
      </c>
      <c r="CT68" s="51" t="s">
        <v>1723</v>
      </c>
      <c r="CU68" s="51" t="s">
        <v>1723</v>
      </c>
      <c r="CV68" s="51" t="s">
        <v>1723</v>
      </c>
      <c r="CW68" s="51" t="s">
        <v>1723</v>
      </c>
      <c r="CX68" s="51" t="s">
        <v>1723</v>
      </c>
      <c r="CZ68" s="193" t="str">
        <f t="shared" si="28"/>
        <v>Gestión de procesos</v>
      </c>
      <c r="DA68" s="244" t="str">
        <f t="shared" si="29"/>
        <v xml:space="preserve">Posibilidad de afectación reputacional por  hallazgos y sanciones impuestas por órganos de control  y la secretaria distrital de hacienda, debido a incumplimiento parcial de compromisos en la presentación de Estados Financieros </v>
      </c>
      <c r="DB68" s="244"/>
      <c r="DC68" s="244"/>
      <c r="DD68" s="244"/>
      <c r="DE68" s="244"/>
      <c r="DF68" s="244"/>
      <c r="DG68" s="244"/>
      <c r="DH68" s="193" t="str">
        <f t="shared" si="30"/>
        <v>Alto</v>
      </c>
      <c r="DI68" s="193" t="str">
        <f t="shared" si="31"/>
        <v>Bajo</v>
      </c>
      <c r="DK68" s="187" t="e">
        <f>SUM(LEN(#REF!)-LEN(SUBSTITUTE(#REF!,"- Preventivo","")))/LEN("- Preventivo")</f>
        <v>#REF!</v>
      </c>
      <c r="DL68" s="187" t="e">
        <f t="shared" si="32"/>
        <v>#REF!</v>
      </c>
      <c r="DM68" s="187" t="e">
        <f>SUM(LEN(#REF!)-LEN(SUBSTITUTE(#REF!,"- Detectivo","")))/LEN("- Detectivo")</f>
        <v>#REF!</v>
      </c>
      <c r="DN68" s="187" t="e">
        <f t="shared" si="33"/>
        <v>#REF!</v>
      </c>
      <c r="DO68" s="187" t="e">
        <f>SUM(LEN(#REF!)-LEN(SUBSTITUTE(#REF!,"- Correctivo","")))/LEN("- Correctivo")</f>
        <v>#REF!</v>
      </c>
      <c r="DP68" s="187" t="e">
        <f t="shared" si="34"/>
        <v>#REF!</v>
      </c>
      <c r="DQ68" s="187" t="e">
        <f t="shared" si="19"/>
        <v>#REF!</v>
      </c>
      <c r="DR68" s="187" t="e">
        <f t="shared" si="35"/>
        <v>#REF!</v>
      </c>
      <c r="DS68" s="187" t="e">
        <f>SUM(LEN(#REF!)-LEN(SUBSTITUTE(#REF!,"- Documentado","")))/LEN("- Documentado")</f>
        <v>#REF!</v>
      </c>
      <c r="DT68" s="187" t="e">
        <f>SUM(LEN(#REF!)-LEN(SUBSTITUTE(#REF!,"- Documentado","")))/LEN("- Documentado")</f>
        <v>#REF!</v>
      </c>
      <c r="DU68" s="187" t="e">
        <f t="shared" si="36"/>
        <v>#REF!</v>
      </c>
      <c r="DV68" s="187" t="e">
        <f>SUM(LEN(#REF!)-LEN(SUBSTITUTE(#REF!,"- Continua","")))/LEN("- Continua")</f>
        <v>#REF!</v>
      </c>
      <c r="DW68" s="187" t="e">
        <f>SUM(LEN(#REF!)-LEN(SUBSTITUTE(#REF!,"- Continua","")))/LEN("- Continua")</f>
        <v>#REF!</v>
      </c>
      <c r="DX68" s="187" t="e">
        <f t="shared" si="37"/>
        <v>#REF!</v>
      </c>
      <c r="DY68" s="187" t="e">
        <f>SUM(LEN(#REF!)-LEN(SUBSTITUTE(#REF!,"- Con registro","")))/LEN("- Con registro")</f>
        <v>#REF!</v>
      </c>
      <c r="DZ68" s="187" t="e">
        <f>SUM(LEN(#REF!)-LEN(SUBSTITUTE(#REF!,"- Con registro","")))/LEN("- Con registro")</f>
        <v>#REF!</v>
      </c>
      <c r="EA68" s="187" t="e">
        <f t="shared" si="38"/>
        <v>#REF!</v>
      </c>
      <c r="EB68" s="192" t="e">
        <f t="shared" si="20"/>
        <v>#REF!</v>
      </c>
      <c r="EC68" s="192" t="e">
        <f t="shared" si="21"/>
        <v>#REF!</v>
      </c>
      <c r="ED68" s="240" t="e">
        <f t="shared" si="22"/>
        <v>#REF!</v>
      </c>
      <c r="EE68" s="241" t="e">
        <f t="shared" si="23"/>
        <v>#REF!</v>
      </c>
      <c r="EF68" s="241"/>
      <c r="EG68" s="241"/>
      <c r="EH68" s="241"/>
      <c r="EI68" s="241"/>
      <c r="EJ68" s="241"/>
      <c r="EK68" s="241"/>
      <c r="EL68" s="241"/>
      <c r="EM68" s="241"/>
      <c r="EN68" s="241"/>
      <c r="EP68" s="225" t="str">
        <f t="shared" si="24"/>
        <v/>
      </c>
      <c r="EQ68" s="226" t="str">
        <f t="shared" si="25"/>
        <v/>
      </c>
      <c r="ER68" s="187" t="str">
        <f t="shared" si="26"/>
        <v/>
      </c>
      <c r="ES68" s="239" t="str">
        <f t="shared" si="39"/>
        <v/>
      </c>
      <c r="ET68" s="239" t="str">
        <f t="shared" si="40"/>
        <v/>
      </c>
      <c r="EU68" s="187" t="str">
        <f t="shared" si="41"/>
        <v/>
      </c>
    </row>
    <row r="69" spans="1:151" ht="399.95" customHeight="1" x14ac:dyDescent="0.2">
      <c r="A69" s="230" t="s">
        <v>276</v>
      </c>
      <c r="B69" s="208" t="s">
        <v>1468</v>
      </c>
      <c r="C69" s="208" t="s">
        <v>1469</v>
      </c>
      <c r="D69" s="230" t="s">
        <v>1470</v>
      </c>
      <c r="E69" s="231" t="s">
        <v>1287</v>
      </c>
      <c r="F69" s="208" t="s">
        <v>1731</v>
      </c>
      <c r="G69" s="231">
        <v>173</v>
      </c>
      <c r="H69" s="231" t="s">
        <v>1894</v>
      </c>
      <c r="I69" s="195" t="s">
        <v>1006</v>
      </c>
      <c r="J69" s="230" t="s">
        <v>35</v>
      </c>
      <c r="K69" s="231" t="s">
        <v>365</v>
      </c>
      <c r="L69" s="208" t="s">
        <v>257</v>
      </c>
      <c r="M69" s="214" t="s">
        <v>1007</v>
      </c>
      <c r="N69" s="234" t="s">
        <v>1726</v>
      </c>
      <c r="O69" s="208" t="s">
        <v>1008</v>
      </c>
      <c r="P69" s="208" t="s">
        <v>1471</v>
      </c>
      <c r="Q69" s="208" t="s">
        <v>332</v>
      </c>
      <c r="R69" s="208" t="s">
        <v>369</v>
      </c>
      <c r="S69" s="208" t="s">
        <v>1685</v>
      </c>
      <c r="T69" s="208" t="s">
        <v>360</v>
      </c>
      <c r="U69" s="232" t="s">
        <v>319</v>
      </c>
      <c r="V69" s="233">
        <v>1</v>
      </c>
      <c r="W69" s="232" t="s">
        <v>101</v>
      </c>
      <c r="X69" s="233">
        <v>0.6</v>
      </c>
      <c r="Y69" s="67" t="s">
        <v>272</v>
      </c>
      <c r="Z69" s="208" t="s">
        <v>1009</v>
      </c>
      <c r="AA69" s="232" t="s">
        <v>316</v>
      </c>
      <c r="AB69" s="237">
        <v>7.4088000000000001E-2</v>
      </c>
      <c r="AC69" s="232" t="s">
        <v>121</v>
      </c>
      <c r="AD69" s="237">
        <v>0.33749999999999997</v>
      </c>
      <c r="AE69" s="67" t="s">
        <v>271</v>
      </c>
      <c r="AF69" s="208" t="s">
        <v>2002</v>
      </c>
      <c r="AG69" s="230" t="s">
        <v>337</v>
      </c>
      <c r="AH69" s="208" t="s">
        <v>2021</v>
      </c>
      <c r="AI69" s="208" t="s">
        <v>2021</v>
      </c>
      <c r="AJ69" s="208" t="s">
        <v>2021</v>
      </c>
      <c r="AK69" s="208" t="s">
        <v>2021</v>
      </c>
      <c r="AL69" s="208" t="s">
        <v>2021</v>
      </c>
      <c r="AM69" s="208" t="s">
        <v>2021</v>
      </c>
      <c r="AN69" s="208" t="s">
        <v>1010</v>
      </c>
      <c r="AO69" s="208" t="s">
        <v>1475</v>
      </c>
      <c r="AP69" s="208" t="s">
        <v>1011</v>
      </c>
      <c r="AQ69" s="212">
        <v>43584</v>
      </c>
      <c r="AR69" s="213" t="s">
        <v>433</v>
      </c>
      <c r="AS69" s="214" t="s">
        <v>993</v>
      </c>
      <c r="AT69" s="212">
        <v>43766</v>
      </c>
      <c r="AU69" s="210" t="s">
        <v>580</v>
      </c>
      <c r="AV69" s="211" t="s">
        <v>1012</v>
      </c>
      <c r="AW69" s="212">
        <v>43892</v>
      </c>
      <c r="AX69" s="213" t="s">
        <v>656</v>
      </c>
      <c r="AY69" s="214" t="s">
        <v>1013</v>
      </c>
      <c r="AZ69" s="212">
        <v>44167</v>
      </c>
      <c r="BA69" s="210" t="s">
        <v>581</v>
      </c>
      <c r="BB69" s="211" t="s">
        <v>1014</v>
      </c>
      <c r="BC69" s="212">
        <v>44245</v>
      </c>
      <c r="BD69" s="213" t="s">
        <v>397</v>
      </c>
      <c r="BE69" s="214" t="s">
        <v>1015</v>
      </c>
      <c r="BF69" s="212">
        <v>44319</v>
      </c>
      <c r="BG69" s="210" t="s">
        <v>465</v>
      </c>
      <c r="BH69" s="211" t="s">
        <v>1016</v>
      </c>
      <c r="BI69" s="212">
        <v>44392</v>
      </c>
      <c r="BJ69" s="213" t="s">
        <v>465</v>
      </c>
      <c r="BK69" s="214" t="s">
        <v>1016</v>
      </c>
      <c r="BL69" s="212">
        <v>44449</v>
      </c>
      <c r="BM69" s="210" t="s">
        <v>1017</v>
      </c>
      <c r="BN69" s="211" t="s">
        <v>1018</v>
      </c>
      <c r="BO69" s="212">
        <v>44532</v>
      </c>
      <c r="BP69" s="213" t="s">
        <v>338</v>
      </c>
      <c r="BQ69" s="214" t="s">
        <v>997</v>
      </c>
      <c r="BR69" s="212">
        <v>44887</v>
      </c>
      <c r="BS69" s="210" t="s">
        <v>346</v>
      </c>
      <c r="BT69" s="211" t="s">
        <v>1683</v>
      </c>
      <c r="BU69" s="212">
        <v>44907</v>
      </c>
      <c r="BV69" s="213" t="s">
        <v>344</v>
      </c>
      <c r="BW69" s="216" t="s">
        <v>1476</v>
      </c>
      <c r="BX69" s="212">
        <v>45103</v>
      </c>
      <c r="BY69" s="213" t="s">
        <v>2003</v>
      </c>
      <c r="BZ69" s="214" t="s">
        <v>2007</v>
      </c>
      <c r="CA69" s="165">
        <f t="shared" si="27"/>
        <v>0</v>
      </c>
      <c r="CB69" s="51" t="s">
        <v>1927</v>
      </c>
      <c r="CC69" s="51" t="s">
        <v>1820</v>
      </c>
      <c r="CD69" s="51" t="s">
        <v>1709</v>
      </c>
      <c r="CE69" s="51" t="s">
        <v>1697</v>
      </c>
      <c r="CF69" s="51" t="s">
        <v>1694</v>
      </c>
      <c r="CG69" s="51" t="s">
        <v>1694</v>
      </c>
      <c r="CH69" s="51" t="s">
        <v>1718</v>
      </c>
      <c r="CI69" s="51" t="s">
        <v>1694</v>
      </c>
      <c r="CJ69" s="51" t="s">
        <v>1727</v>
      </c>
      <c r="CK69" s="51" t="s">
        <v>1730</v>
      </c>
      <c r="CL69" s="51" t="s">
        <v>1723</v>
      </c>
      <c r="CM69" s="51" t="s">
        <v>1723</v>
      </c>
      <c r="CN69" s="51" t="s">
        <v>1723</v>
      </c>
      <c r="CO69" s="51" t="s">
        <v>1723</v>
      </c>
      <c r="CP69" s="51" t="s">
        <v>1723</v>
      </c>
      <c r="CQ69" s="51" t="s">
        <v>1723</v>
      </c>
      <c r="CR69" s="51" t="s">
        <v>1782</v>
      </c>
      <c r="CS69" s="51" t="s">
        <v>1723</v>
      </c>
      <c r="CT69" s="51" t="s">
        <v>1723</v>
      </c>
      <c r="CU69" s="51" t="s">
        <v>1723</v>
      </c>
      <c r="CV69" s="51" t="s">
        <v>1723</v>
      </c>
      <c r="CW69" s="51" t="s">
        <v>1723</v>
      </c>
      <c r="CX69" s="51" t="s">
        <v>1723</v>
      </c>
      <c r="CZ69" s="193" t="str">
        <f t="shared" si="28"/>
        <v>Gestión de procesos</v>
      </c>
      <c r="DA69" s="244" t="str">
        <f t="shared" si="29"/>
        <v>Posibilidad de afectación reputacional por  hallazgos y sanciones impuestas por órganos de control, debido a errores (fallas o deficiencias) al gestionar los Certificados de Disponibilidad Presupuestal y de Registro Presupuestal</v>
      </c>
      <c r="DB69" s="244"/>
      <c r="DC69" s="244"/>
      <c r="DD69" s="244"/>
      <c r="DE69" s="244"/>
      <c r="DF69" s="244"/>
      <c r="DG69" s="244"/>
      <c r="DH69" s="193" t="str">
        <f t="shared" si="30"/>
        <v>Alto</v>
      </c>
      <c r="DI69" s="193" t="str">
        <f t="shared" si="31"/>
        <v>Bajo</v>
      </c>
      <c r="DK69" s="187" t="e">
        <f>SUM(LEN(#REF!)-LEN(SUBSTITUTE(#REF!,"- Preventivo","")))/LEN("- Preventivo")</f>
        <v>#REF!</v>
      </c>
      <c r="DL69" s="187" t="e">
        <f t="shared" si="32"/>
        <v>#REF!</v>
      </c>
      <c r="DM69" s="187" t="e">
        <f>SUM(LEN(#REF!)-LEN(SUBSTITUTE(#REF!,"- Detectivo","")))/LEN("- Detectivo")</f>
        <v>#REF!</v>
      </c>
      <c r="DN69" s="187" t="e">
        <f t="shared" si="33"/>
        <v>#REF!</v>
      </c>
      <c r="DO69" s="187" t="e">
        <f>SUM(LEN(#REF!)-LEN(SUBSTITUTE(#REF!,"- Correctivo","")))/LEN("- Correctivo")</f>
        <v>#REF!</v>
      </c>
      <c r="DP69" s="187" t="e">
        <f t="shared" si="34"/>
        <v>#REF!</v>
      </c>
      <c r="DQ69" s="187" t="e">
        <f t="shared" si="19"/>
        <v>#REF!</v>
      </c>
      <c r="DR69" s="187" t="e">
        <f t="shared" si="35"/>
        <v>#REF!</v>
      </c>
      <c r="DS69" s="187" t="e">
        <f>SUM(LEN(#REF!)-LEN(SUBSTITUTE(#REF!,"- Documentado","")))/LEN("- Documentado")</f>
        <v>#REF!</v>
      </c>
      <c r="DT69" s="187" t="e">
        <f>SUM(LEN(#REF!)-LEN(SUBSTITUTE(#REF!,"- Documentado","")))/LEN("- Documentado")</f>
        <v>#REF!</v>
      </c>
      <c r="DU69" s="187" t="e">
        <f t="shared" si="36"/>
        <v>#REF!</v>
      </c>
      <c r="DV69" s="187" t="e">
        <f>SUM(LEN(#REF!)-LEN(SUBSTITUTE(#REF!,"- Continua","")))/LEN("- Continua")</f>
        <v>#REF!</v>
      </c>
      <c r="DW69" s="187" t="e">
        <f>SUM(LEN(#REF!)-LEN(SUBSTITUTE(#REF!,"- Continua","")))/LEN("- Continua")</f>
        <v>#REF!</v>
      </c>
      <c r="DX69" s="187" t="e">
        <f t="shared" si="37"/>
        <v>#REF!</v>
      </c>
      <c r="DY69" s="187" t="e">
        <f>SUM(LEN(#REF!)-LEN(SUBSTITUTE(#REF!,"- Con registro","")))/LEN("- Con registro")</f>
        <v>#REF!</v>
      </c>
      <c r="DZ69" s="187" t="e">
        <f>SUM(LEN(#REF!)-LEN(SUBSTITUTE(#REF!,"- Con registro","")))/LEN("- Con registro")</f>
        <v>#REF!</v>
      </c>
      <c r="EA69" s="187" t="e">
        <f t="shared" si="38"/>
        <v>#REF!</v>
      </c>
      <c r="EB69" s="192" t="e">
        <f t="shared" si="20"/>
        <v>#REF!</v>
      </c>
      <c r="EC69" s="192" t="e">
        <f t="shared" si="21"/>
        <v>#REF!</v>
      </c>
      <c r="ED69" s="240" t="e">
        <f t="shared" si="22"/>
        <v>#REF!</v>
      </c>
      <c r="EE69" s="241" t="e">
        <f t="shared" si="23"/>
        <v>#REF!</v>
      </c>
      <c r="EF69" s="241"/>
      <c r="EG69" s="241"/>
      <c r="EH69" s="241"/>
      <c r="EI69" s="241"/>
      <c r="EJ69" s="241"/>
      <c r="EK69" s="241"/>
      <c r="EL69" s="241"/>
      <c r="EM69" s="241"/>
      <c r="EN69" s="241"/>
      <c r="EP69" s="225">
        <f t="shared" si="24"/>
        <v>45103</v>
      </c>
      <c r="EQ69" s="226">
        <f t="shared" si="25"/>
        <v>45169</v>
      </c>
      <c r="ER69" s="187" t="str">
        <f t="shared" si="26"/>
        <v>Riesgos</v>
      </c>
      <c r="ES69" s="239" t="str">
        <f t="shared" si="39"/>
        <v>ID_173: Posibilidad de afectación reputacional por  hallazgos y sanciones impuestas por órganos de control, debido a errores (fallas o deficiencias) al gestionar los Certificados de Disponibilidad Presupuestal y de Registro Presupuestal</v>
      </c>
      <c r="ET69" s="239" t="str">
        <f t="shared" si="40"/>
        <v>Ajuste en Establecimiento de controles
Evaluación de controles
Tratamiento del riesgo en el Mapa de riesgos de Gestión Financiera</v>
      </c>
      <c r="EU69" s="187" t="str">
        <f t="shared" si="41"/>
        <v>Solicitud de cambio realizada y aprobada por la Subdirección Financiera a través del Aplicativo DARUMA</v>
      </c>
    </row>
    <row r="70" spans="1:151" ht="399.95" customHeight="1" x14ac:dyDescent="0.2">
      <c r="A70" s="230" t="s">
        <v>276</v>
      </c>
      <c r="B70" s="208" t="s">
        <v>1468</v>
      </c>
      <c r="C70" s="208" t="s">
        <v>1469</v>
      </c>
      <c r="D70" s="230" t="s">
        <v>1470</v>
      </c>
      <c r="E70" s="231" t="s">
        <v>1287</v>
      </c>
      <c r="F70" s="208" t="s">
        <v>1733</v>
      </c>
      <c r="G70" s="231">
        <v>174</v>
      </c>
      <c r="H70" s="231" t="s">
        <v>1895</v>
      </c>
      <c r="I70" s="195" t="s">
        <v>1732</v>
      </c>
      <c r="J70" s="230" t="s">
        <v>35</v>
      </c>
      <c r="K70" s="231" t="s">
        <v>365</v>
      </c>
      <c r="L70" s="208" t="s">
        <v>257</v>
      </c>
      <c r="M70" s="214" t="s">
        <v>1019</v>
      </c>
      <c r="N70" s="208" t="s">
        <v>1000</v>
      </c>
      <c r="O70" s="208" t="s">
        <v>1020</v>
      </c>
      <c r="P70" s="208" t="s">
        <v>1471</v>
      </c>
      <c r="Q70" s="208" t="s">
        <v>332</v>
      </c>
      <c r="R70" s="208" t="s">
        <v>369</v>
      </c>
      <c r="S70" s="208" t="s">
        <v>1685</v>
      </c>
      <c r="T70" s="208" t="s">
        <v>360</v>
      </c>
      <c r="U70" s="232" t="s">
        <v>319</v>
      </c>
      <c r="V70" s="233">
        <v>1</v>
      </c>
      <c r="W70" s="232" t="s">
        <v>121</v>
      </c>
      <c r="X70" s="233">
        <v>0.4</v>
      </c>
      <c r="Y70" s="67" t="s">
        <v>272</v>
      </c>
      <c r="Z70" s="208" t="s">
        <v>1021</v>
      </c>
      <c r="AA70" s="232" t="s">
        <v>316</v>
      </c>
      <c r="AB70" s="237">
        <v>0.1764</v>
      </c>
      <c r="AC70" s="232" t="s">
        <v>121</v>
      </c>
      <c r="AD70" s="237">
        <v>0.22500000000000003</v>
      </c>
      <c r="AE70" s="67" t="s">
        <v>271</v>
      </c>
      <c r="AF70" s="208" t="s">
        <v>2002</v>
      </c>
      <c r="AG70" s="230" t="s">
        <v>337</v>
      </c>
      <c r="AH70" s="208" t="s">
        <v>2021</v>
      </c>
      <c r="AI70" s="208" t="s">
        <v>2021</v>
      </c>
      <c r="AJ70" s="208" t="s">
        <v>2021</v>
      </c>
      <c r="AK70" s="208" t="s">
        <v>2021</v>
      </c>
      <c r="AL70" s="208" t="s">
        <v>2021</v>
      </c>
      <c r="AM70" s="208" t="s">
        <v>2021</v>
      </c>
      <c r="AN70" s="208" t="s">
        <v>1022</v>
      </c>
      <c r="AO70" s="208" t="s">
        <v>1477</v>
      </c>
      <c r="AP70" s="208" t="s">
        <v>1023</v>
      </c>
      <c r="AQ70" s="209">
        <v>43350</v>
      </c>
      <c r="AR70" s="210" t="s">
        <v>338</v>
      </c>
      <c r="AS70" s="211" t="s">
        <v>405</v>
      </c>
      <c r="AT70" s="212">
        <v>43593</v>
      </c>
      <c r="AU70" s="213" t="s">
        <v>433</v>
      </c>
      <c r="AV70" s="214" t="s">
        <v>993</v>
      </c>
      <c r="AW70" s="212">
        <v>43892</v>
      </c>
      <c r="AX70" s="210" t="s">
        <v>642</v>
      </c>
      <c r="AY70" s="211" t="s">
        <v>994</v>
      </c>
      <c r="AZ70" s="212">
        <v>44167</v>
      </c>
      <c r="BA70" s="213" t="s">
        <v>581</v>
      </c>
      <c r="BB70" s="214" t="s">
        <v>1024</v>
      </c>
      <c r="BC70" s="212">
        <v>44245</v>
      </c>
      <c r="BD70" s="210" t="s">
        <v>397</v>
      </c>
      <c r="BE70" s="211" t="s">
        <v>1025</v>
      </c>
      <c r="BF70" s="212">
        <v>44319</v>
      </c>
      <c r="BG70" s="213" t="s">
        <v>465</v>
      </c>
      <c r="BH70" s="214" t="s">
        <v>1026</v>
      </c>
      <c r="BI70" s="212">
        <v>44392</v>
      </c>
      <c r="BJ70" s="210" t="s">
        <v>465</v>
      </c>
      <c r="BK70" s="211" t="s">
        <v>1026</v>
      </c>
      <c r="BL70" s="212">
        <v>44449</v>
      </c>
      <c r="BM70" s="213" t="s">
        <v>1017</v>
      </c>
      <c r="BN70" s="214" t="s">
        <v>1027</v>
      </c>
      <c r="BO70" s="212">
        <v>44532</v>
      </c>
      <c r="BP70" s="210" t="s">
        <v>338</v>
      </c>
      <c r="BQ70" s="211" t="s">
        <v>1028</v>
      </c>
      <c r="BR70" s="212">
        <v>44907</v>
      </c>
      <c r="BS70" s="213" t="s">
        <v>344</v>
      </c>
      <c r="BT70" s="214" t="s">
        <v>1473</v>
      </c>
      <c r="BU70" s="212">
        <v>45103</v>
      </c>
      <c r="BV70" s="210" t="s">
        <v>2003</v>
      </c>
      <c r="BW70" s="211" t="s">
        <v>2008</v>
      </c>
      <c r="BX70" s="212" t="s">
        <v>352</v>
      </c>
      <c r="BY70" s="213" t="s">
        <v>353</v>
      </c>
      <c r="BZ70" s="215" t="s">
        <v>352</v>
      </c>
      <c r="CA70" s="165">
        <f t="shared" si="27"/>
        <v>2</v>
      </c>
      <c r="CB70" s="51" t="s">
        <v>1927</v>
      </c>
      <c r="CC70" s="51" t="s">
        <v>1820</v>
      </c>
      <c r="CD70" s="51" t="s">
        <v>1709</v>
      </c>
      <c r="CE70" s="51" t="s">
        <v>1697</v>
      </c>
      <c r="CF70" s="51" t="s">
        <v>1694</v>
      </c>
      <c r="CG70" s="51" t="s">
        <v>1694</v>
      </c>
      <c r="CH70" s="51" t="s">
        <v>1718</v>
      </c>
      <c r="CI70" s="51" t="s">
        <v>1694</v>
      </c>
      <c r="CJ70" s="51" t="s">
        <v>1723</v>
      </c>
      <c r="CK70" s="51" t="s">
        <v>1730</v>
      </c>
      <c r="CL70" s="51" t="s">
        <v>1723</v>
      </c>
      <c r="CM70" s="51" t="s">
        <v>1723</v>
      </c>
      <c r="CN70" s="51" t="s">
        <v>1723</v>
      </c>
      <c r="CO70" s="51" t="s">
        <v>1723</v>
      </c>
      <c r="CP70" s="51" t="s">
        <v>1723</v>
      </c>
      <c r="CQ70" s="51" t="s">
        <v>1723</v>
      </c>
      <c r="CR70" s="51" t="s">
        <v>1782</v>
      </c>
      <c r="CS70" s="51" t="s">
        <v>1723</v>
      </c>
      <c r="CT70" s="51" t="s">
        <v>1723</v>
      </c>
      <c r="CU70" s="51" t="s">
        <v>1723</v>
      </c>
      <c r="CV70" s="51" t="s">
        <v>1723</v>
      </c>
      <c r="CW70" s="51" t="s">
        <v>1723</v>
      </c>
      <c r="CX70" s="51" t="s">
        <v>1723</v>
      </c>
      <c r="CZ70" s="193" t="str">
        <f t="shared" si="28"/>
        <v>Gestión de procesos</v>
      </c>
      <c r="DA70" s="244" t="str">
        <f t="shared" si="29"/>
        <v>Posibilidad de afectación económica (o presupuestal) por sanción moratoria o pago de  intereses, debido a errores (fallas o deficiencias) en el pago oportuno de las obligaciones adquiridas por la Secretaria General</v>
      </c>
      <c r="DB70" s="244"/>
      <c r="DC70" s="244"/>
      <c r="DD70" s="244"/>
      <c r="DE70" s="244"/>
      <c r="DF70" s="244"/>
      <c r="DG70" s="244"/>
      <c r="DH70" s="193" t="str">
        <f t="shared" si="30"/>
        <v>Alto</v>
      </c>
      <c r="DI70" s="193" t="str">
        <f t="shared" si="31"/>
        <v>Bajo</v>
      </c>
      <c r="DK70" s="187" t="e">
        <f>SUM(LEN(#REF!)-LEN(SUBSTITUTE(#REF!,"- Preventivo","")))/LEN("- Preventivo")</f>
        <v>#REF!</v>
      </c>
      <c r="DL70" s="187" t="e">
        <f t="shared" si="32"/>
        <v>#REF!</v>
      </c>
      <c r="DM70" s="187" t="e">
        <f>SUM(LEN(#REF!)-LEN(SUBSTITUTE(#REF!,"- Detectivo","")))/LEN("- Detectivo")</f>
        <v>#REF!</v>
      </c>
      <c r="DN70" s="187" t="e">
        <f t="shared" si="33"/>
        <v>#REF!</v>
      </c>
      <c r="DO70" s="187" t="e">
        <f>SUM(LEN(#REF!)-LEN(SUBSTITUTE(#REF!,"- Correctivo","")))/LEN("- Correctivo")</f>
        <v>#REF!</v>
      </c>
      <c r="DP70" s="187" t="e">
        <f t="shared" si="34"/>
        <v>#REF!</v>
      </c>
      <c r="DQ70" s="187" t="e">
        <f t="shared" si="19"/>
        <v>#REF!</v>
      </c>
      <c r="DR70" s="187" t="e">
        <f t="shared" si="35"/>
        <v>#REF!</v>
      </c>
      <c r="DS70" s="187" t="e">
        <f>SUM(LEN(#REF!)-LEN(SUBSTITUTE(#REF!,"- Documentado","")))/LEN("- Documentado")</f>
        <v>#REF!</v>
      </c>
      <c r="DT70" s="187" t="e">
        <f>SUM(LEN(#REF!)-LEN(SUBSTITUTE(#REF!,"- Documentado","")))/LEN("- Documentado")</f>
        <v>#REF!</v>
      </c>
      <c r="DU70" s="187" t="e">
        <f t="shared" si="36"/>
        <v>#REF!</v>
      </c>
      <c r="DV70" s="187" t="e">
        <f>SUM(LEN(#REF!)-LEN(SUBSTITUTE(#REF!,"- Continua","")))/LEN("- Continua")</f>
        <v>#REF!</v>
      </c>
      <c r="DW70" s="187" t="e">
        <f>SUM(LEN(#REF!)-LEN(SUBSTITUTE(#REF!,"- Continua","")))/LEN("- Continua")</f>
        <v>#REF!</v>
      </c>
      <c r="DX70" s="187" t="e">
        <f t="shared" si="37"/>
        <v>#REF!</v>
      </c>
      <c r="DY70" s="187" t="e">
        <f>SUM(LEN(#REF!)-LEN(SUBSTITUTE(#REF!,"- Con registro","")))/LEN("- Con registro")</f>
        <v>#REF!</v>
      </c>
      <c r="DZ70" s="187" t="e">
        <f>SUM(LEN(#REF!)-LEN(SUBSTITUTE(#REF!,"- Con registro","")))/LEN("- Con registro")</f>
        <v>#REF!</v>
      </c>
      <c r="EA70" s="187" t="e">
        <f t="shared" si="38"/>
        <v>#REF!</v>
      </c>
      <c r="EB70" s="192" t="e">
        <f t="shared" si="20"/>
        <v>#REF!</v>
      </c>
      <c r="EC70" s="192" t="e">
        <f t="shared" si="21"/>
        <v>#REF!</v>
      </c>
      <c r="ED70" s="240" t="e">
        <f t="shared" si="22"/>
        <v>#REF!</v>
      </c>
      <c r="EE70" s="241" t="e">
        <f t="shared" si="23"/>
        <v>#REF!</v>
      </c>
      <c r="EF70" s="241"/>
      <c r="EG70" s="241"/>
      <c r="EH70" s="241"/>
      <c r="EI70" s="241"/>
      <c r="EJ70" s="241"/>
      <c r="EK70" s="241"/>
      <c r="EL70" s="241"/>
      <c r="EM70" s="241"/>
      <c r="EN70" s="241"/>
      <c r="EP70" s="225">
        <f t="shared" si="24"/>
        <v>45103</v>
      </c>
      <c r="EQ70" s="226">
        <f t="shared" si="25"/>
        <v>45169</v>
      </c>
      <c r="ER70" s="187" t="str">
        <f t="shared" si="26"/>
        <v>Riesgos</v>
      </c>
      <c r="ES70" s="239" t="str">
        <f t="shared" si="39"/>
        <v>ID_174: Posibilidad de afectación económica (o presupuestal) por sanción moratoria o pago de  intereses, debido a errores (fallas o deficiencias) en el pago oportuno de las obligaciones adquiridas por la Secretaria General</v>
      </c>
      <c r="ET70" s="239" t="str">
        <f t="shared" si="40"/>
        <v>Ajuste en Establecimiento de controles
Evaluación de controles
Tratamiento del riesgo en el Mapa de riesgos de Gestión Financiera</v>
      </c>
      <c r="EU70" s="187" t="str">
        <f t="shared" si="41"/>
        <v>Solicitud de cambio realizada y aprobada por la Subdirección Financiera a través del Aplicativo DARUMA</v>
      </c>
    </row>
    <row r="71" spans="1:151" ht="399.95" customHeight="1" x14ac:dyDescent="0.2">
      <c r="A71" s="230" t="s">
        <v>276</v>
      </c>
      <c r="B71" s="208" t="s">
        <v>1468</v>
      </c>
      <c r="C71" s="208" t="s">
        <v>1469</v>
      </c>
      <c r="D71" s="230" t="s">
        <v>1470</v>
      </c>
      <c r="E71" s="231" t="s">
        <v>1287</v>
      </c>
      <c r="F71" s="208" t="s">
        <v>1733</v>
      </c>
      <c r="G71" s="231">
        <v>169</v>
      </c>
      <c r="H71" s="231" t="s">
        <v>1896</v>
      </c>
      <c r="I71" s="195" t="s">
        <v>1029</v>
      </c>
      <c r="J71" s="230" t="s">
        <v>63</v>
      </c>
      <c r="K71" s="231" t="s">
        <v>365</v>
      </c>
      <c r="L71" s="208" t="s">
        <v>257</v>
      </c>
      <c r="M71" s="214" t="s">
        <v>1030</v>
      </c>
      <c r="N71" s="208" t="s">
        <v>1031</v>
      </c>
      <c r="O71" s="208" t="s">
        <v>1032</v>
      </c>
      <c r="P71" s="208" t="s">
        <v>1471</v>
      </c>
      <c r="Q71" s="208" t="s">
        <v>332</v>
      </c>
      <c r="R71" s="208" t="s">
        <v>1033</v>
      </c>
      <c r="S71" s="208" t="s">
        <v>1685</v>
      </c>
      <c r="T71" s="208" t="s">
        <v>360</v>
      </c>
      <c r="U71" s="232" t="s">
        <v>316</v>
      </c>
      <c r="V71" s="233">
        <v>0.2</v>
      </c>
      <c r="W71" s="232" t="s">
        <v>51</v>
      </c>
      <c r="X71" s="233">
        <v>1</v>
      </c>
      <c r="Y71" s="67" t="s">
        <v>273</v>
      </c>
      <c r="Z71" s="208" t="s">
        <v>1034</v>
      </c>
      <c r="AA71" s="232" t="s">
        <v>316</v>
      </c>
      <c r="AB71" s="237">
        <v>3.5279999999999999E-2</v>
      </c>
      <c r="AC71" s="232" t="s">
        <v>51</v>
      </c>
      <c r="AD71" s="237">
        <v>1</v>
      </c>
      <c r="AE71" s="67" t="s">
        <v>273</v>
      </c>
      <c r="AF71" s="208" t="s">
        <v>2009</v>
      </c>
      <c r="AG71" s="230" t="s">
        <v>363</v>
      </c>
      <c r="AH71" s="234" t="s">
        <v>2091</v>
      </c>
      <c r="AI71" s="234" t="s">
        <v>2092</v>
      </c>
      <c r="AJ71" s="234" t="s">
        <v>2093</v>
      </c>
      <c r="AK71" s="234" t="s">
        <v>2094</v>
      </c>
      <c r="AL71" s="234" t="s">
        <v>2075</v>
      </c>
      <c r="AM71" s="234" t="s">
        <v>2095</v>
      </c>
      <c r="AN71" s="208" t="s">
        <v>1035</v>
      </c>
      <c r="AO71" s="208" t="s">
        <v>1478</v>
      </c>
      <c r="AP71" s="208" t="s">
        <v>1036</v>
      </c>
      <c r="AQ71" s="209">
        <v>44013</v>
      </c>
      <c r="AR71" s="210" t="s">
        <v>338</v>
      </c>
      <c r="AS71" s="211" t="s">
        <v>1037</v>
      </c>
      <c r="AT71" s="212">
        <v>44167</v>
      </c>
      <c r="AU71" s="213" t="s">
        <v>581</v>
      </c>
      <c r="AV71" s="214" t="s">
        <v>1038</v>
      </c>
      <c r="AW71" s="212">
        <v>44245</v>
      </c>
      <c r="AX71" s="210" t="s">
        <v>397</v>
      </c>
      <c r="AY71" s="211" t="s">
        <v>1039</v>
      </c>
      <c r="AZ71" s="212">
        <v>44319</v>
      </c>
      <c r="BA71" s="213" t="s">
        <v>465</v>
      </c>
      <c r="BB71" s="214" t="s">
        <v>1040</v>
      </c>
      <c r="BC71" s="212">
        <v>44392</v>
      </c>
      <c r="BD71" s="210" t="s">
        <v>465</v>
      </c>
      <c r="BE71" s="211" t="s">
        <v>1040</v>
      </c>
      <c r="BF71" s="212">
        <v>44449</v>
      </c>
      <c r="BG71" s="213" t="s">
        <v>1017</v>
      </c>
      <c r="BH71" s="214" t="s">
        <v>1041</v>
      </c>
      <c r="BI71" s="212">
        <v>44532</v>
      </c>
      <c r="BJ71" s="210" t="s">
        <v>338</v>
      </c>
      <c r="BK71" s="211" t="s">
        <v>1042</v>
      </c>
      <c r="BL71" s="212">
        <v>44907</v>
      </c>
      <c r="BM71" s="213" t="s">
        <v>397</v>
      </c>
      <c r="BN71" s="214" t="s">
        <v>1783</v>
      </c>
      <c r="BO71" s="212">
        <v>45103</v>
      </c>
      <c r="BP71" s="210" t="s">
        <v>2003</v>
      </c>
      <c r="BQ71" s="211" t="s">
        <v>2010</v>
      </c>
      <c r="BR71" s="212" t="s">
        <v>352</v>
      </c>
      <c r="BS71" s="213" t="s">
        <v>353</v>
      </c>
      <c r="BT71" s="214" t="s">
        <v>352</v>
      </c>
      <c r="BU71" s="212" t="s">
        <v>352</v>
      </c>
      <c r="BV71" s="210" t="s">
        <v>353</v>
      </c>
      <c r="BW71" s="211" t="s">
        <v>352</v>
      </c>
      <c r="BX71" s="212" t="s">
        <v>352</v>
      </c>
      <c r="BY71" s="213" t="s">
        <v>353</v>
      </c>
      <c r="BZ71" s="215" t="s">
        <v>352</v>
      </c>
      <c r="CA71" s="165">
        <f t="shared" si="27"/>
        <v>6</v>
      </c>
      <c r="CB71" s="51" t="s">
        <v>1927</v>
      </c>
      <c r="CC71" s="51" t="s">
        <v>1820</v>
      </c>
      <c r="CD71" s="51" t="s">
        <v>1709</v>
      </c>
      <c r="CE71" s="51" t="s">
        <v>1697</v>
      </c>
      <c r="CF71" s="51" t="s">
        <v>1694</v>
      </c>
      <c r="CG71" s="51" t="s">
        <v>1694</v>
      </c>
      <c r="CH71" s="51" t="s">
        <v>1718</v>
      </c>
      <c r="CI71" s="51" t="s">
        <v>1694</v>
      </c>
      <c r="CJ71" s="51" t="s">
        <v>1723</v>
      </c>
      <c r="CK71" s="51" t="s">
        <v>1730</v>
      </c>
      <c r="CL71" s="51" t="s">
        <v>1723</v>
      </c>
      <c r="CM71" s="51" t="s">
        <v>1738</v>
      </c>
      <c r="CN71" s="51" t="s">
        <v>1723</v>
      </c>
      <c r="CO71" s="51" t="s">
        <v>1723</v>
      </c>
      <c r="CP71" s="51" t="s">
        <v>1723</v>
      </c>
      <c r="CQ71" s="51" t="s">
        <v>1723</v>
      </c>
      <c r="CR71" s="51" t="s">
        <v>1784</v>
      </c>
      <c r="CS71" s="51" t="s">
        <v>1723</v>
      </c>
      <c r="CT71" s="51" t="s">
        <v>1723</v>
      </c>
      <c r="CU71" s="51" t="s">
        <v>1723</v>
      </c>
      <c r="CV71" s="51" t="s">
        <v>1723</v>
      </c>
      <c r="CW71" s="51" t="s">
        <v>1723</v>
      </c>
      <c r="CX71" s="51" t="s">
        <v>1723</v>
      </c>
      <c r="CZ71" s="193" t="str">
        <f t="shared" si="28"/>
        <v>Corrupción</v>
      </c>
      <c r="DA71" s="244" t="str">
        <f t="shared" si="29"/>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B71" s="244"/>
      <c r="DC71" s="244"/>
      <c r="DD71" s="244"/>
      <c r="DE71" s="244"/>
      <c r="DF71" s="244"/>
      <c r="DG71" s="244"/>
      <c r="DH71" s="193" t="str">
        <f t="shared" si="30"/>
        <v>Extremo</v>
      </c>
      <c r="DI71" s="193" t="str">
        <f t="shared" si="31"/>
        <v>Extremo</v>
      </c>
      <c r="DK71" s="187" t="e">
        <f>SUM(LEN(#REF!)-LEN(SUBSTITUTE(#REF!,"- Preventivo","")))/LEN("- Preventivo")</f>
        <v>#REF!</v>
      </c>
      <c r="DL71" s="187" t="e">
        <f t="shared" si="32"/>
        <v>#REF!</v>
      </c>
      <c r="DM71" s="187" t="e">
        <f>SUM(LEN(#REF!)-LEN(SUBSTITUTE(#REF!,"- Detectivo","")))/LEN("- Detectivo")</f>
        <v>#REF!</v>
      </c>
      <c r="DN71" s="187" t="e">
        <f t="shared" si="33"/>
        <v>#REF!</v>
      </c>
      <c r="DO71" s="187" t="e">
        <f>SUM(LEN(#REF!)-LEN(SUBSTITUTE(#REF!,"- Correctivo","")))/LEN("- Correctivo")</f>
        <v>#REF!</v>
      </c>
      <c r="DP71" s="187" t="e">
        <f t="shared" si="34"/>
        <v>#REF!</v>
      </c>
      <c r="DQ71" s="187" t="e">
        <f t="shared" si="19"/>
        <v>#REF!</v>
      </c>
      <c r="DR71" s="187" t="e">
        <f t="shared" si="35"/>
        <v>#REF!</v>
      </c>
      <c r="DS71" s="187" t="e">
        <f>SUM(LEN(#REF!)-LEN(SUBSTITUTE(#REF!,"- Documentado","")))/LEN("- Documentado")</f>
        <v>#REF!</v>
      </c>
      <c r="DT71" s="187" t="e">
        <f>SUM(LEN(#REF!)-LEN(SUBSTITUTE(#REF!,"- Documentado","")))/LEN("- Documentado")</f>
        <v>#REF!</v>
      </c>
      <c r="DU71" s="187" t="e">
        <f t="shared" si="36"/>
        <v>#REF!</v>
      </c>
      <c r="DV71" s="187" t="e">
        <f>SUM(LEN(#REF!)-LEN(SUBSTITUTE(#REF!,"- Continua","")))/LEN("- Continua")</f>
        <v>#REF!</v>
      </c>
      <c r="DW71" s="187" t="e">
        <f>SUM(LEN(#REF!)-LEN(SUBSTITUTE(#REF!,"- Continua","")))/LEN("- Continua")</f>
        <v>#REF!</v>
      </c>
      <c r="DX71" s="187" t="e">
        <f t="shared" si="37"/>
        <v>#REF!</v>
      </c>
      <c r="DY71" s="187" t="e">
        <f>SUM(LEN(#REF!)-LEN(SUBSTITUTE(#REF!,"- Con registro","")))/LEN("- Con registro")</f>
        <v>#REF!</v>
      </c>
      <c r="DZ71" s="187" t="e">
        <f>SUM(LEN(#REF!)-LEN(SUBSTITUTE(#REF!,"- Con registro","")))/LEN("- Con registro")</f>
        <v>#REF!</v>
      </c>
      <c r="EA71" s="187" t="e">
        <f t="shared" si="38"/>
        <v>#REF!</v>
      </c>
      <c r="EB71" s="192" t="e">
        <f t="shared" si="20"/>
        <v>#REF!</v>
      </c>
      <c r="EC71" s="192" t="e">
        <f t="shared" si="21"/>
        <v>#REF!</v>
      </c>
      <c r="ED71" s="240" t="e">
        <f t="shared" si="22"/>
        <v>#REF!</v>
      </c>
      <c r="EE71" s="241" t="e">
        <f t="shared" si="23"/>
        <v>#REF!</v>
      </c>
      <c r="EF71" s="241"/>
      <c r="EG71" s="241"/>
      <c r="EH71" s="241"/>
      <c r="EI71" s="241"/>
      <c r="EJ71" s="241"/>
      <c r="EK71" s="241"/>
      <c r="EL71" s="241"/>
      <c r="EM71" s="241"/>
      <c r="EN71" s="241"/>
      <c r="EP71" s="225">
        <f t="shared" si="24"/>
        <v>45103</v>
      </c>
      <c r="EQ71" s="226">
        <f t="shared" si="25"/>
        <v>45169</v>
      </c>
      <c r="ER71" s="187" t="str">
        <f t="shared" si="26"/>
        <v>Riesgos</v>
      </c>
      <c r="ES71" s="239" t="str">
        <f t="shared" si="39"/>
        <v xml:space="preserve">ID_169: 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T71" s="239" t="str">
        <f t="shared" si="40"/>
        <v>Ajuste en Establecimiento de controles
Evaluación de controles
Tratamiento del riesgo en el Mapa de riesgos de Gestión Financiera</v>
      </c>
      <c r="EU71" s="187" t="str">
        <f t="shared" si="41"/>
        <v>Solicitud de cambio realizada y aprobada por la Subdirección Financiera a través del Aplicativo DARUMA</v>
      </c>
    </row>
    <row r="72" spans="1:151" ht="399.95" customHeight="1" x14ac:dyDescent="0.2">
      <c r="A72" s="230" t="s">
        <v>276</v>
      </c>
      <c r="B72" s="208" t="s">
        <v>1468</v>
      </c>
      <c r="C72" s="208" t="s">
        <v>1469</v>
      </c>
      <c r="D72" s="230" t="s">
        <v>1470</v>
      </c>
      <c r="E72" s="231" t="s">
        <v>1287</v>
      </c>
      <c r="F72" s="208" t="s">
        <v>1729</v>
      </c>
      <c r="G72" s="231">
        <v>170</v>
      </c>
      <c r="H72" s="231" t="s">
        <v>1897</v>
      </c>
      <c r="I72" s="195" t="s">
        <v>1043</v>
      </c>
      <c r="J72" s="230" t="s">
        <v>63</v>
      </c>
      <c r="K72" s="231" t="s">
        <v>365</v>
      </c>
      <c r="L72" s="208" t="s">
        <v>257</v>
      </c>
      <c r="M72" s="214" t="s">
        <v>1044</v>
      </c>
      <c r="N72" s="208" t="s">
        <v>1031</v>
      </c>
      <c r="O72" s="208" t="s">
        <v>1045</v>
      </c>
      <c r="P72" s="208" t="s">
        <v>1471</v>
      </c>
      <c r="Q72" s="208" t="s">
        <v>332</v>
      </c>
      <c r="R72" s="208" t="s">
        <v>1046</v>
      </c>
      <c r="S72" s="208" t="s">
        <v>1685</v>
      </c>
      <c r="T72" s="208" t="s">
        <v>360</v>
      </c>
      <c r="U72" s="232" t="s">
        <v>316</v>
      </c>
      <c r="V72" s="233">
        <v>0.2</v>
      </c>
      <c r="W72" s="232" t="s">
        <v>51</v>
      </c>
      <c r="X72" s="233">
        <v>1</v>
      </c>
      <c r="Y72" s="67" t="s">
        <v>273</v>
      </c>
      <c r="Z72" s="208" t="s">
        <v>796</v>
      </c>
      <c r="AA72" s="232" t="s">
        <v>316</v>
      </c>
      <c r="AB72" s="237">
        <v>3.5279999999999992E-2</v>
      </c>
      <c r="AC72" s="232" t="s">
        <v>51</v>
      </c>
      <c r="AD72" s="237">
        <v>1</v>
      </c>
      <c r="AE72" s="67" t="s">
        <v>273</v>
      </c>
      <c r="AF72" s="208" t="s">
        <v>2005</v>
      </c>
      <c r="AG72" s="230" t="s">
        <v>363</v>
      </c>
      <c r="AH72" s="234" t="s">
        <v>2096</v>
      </c>
      <c r="AI72" s="234" t="s">
        <v>2092</v>
      </c>
      <c r="AJ72" s="234" t="s">
        <v>2098</v>
      </c>
      <c r="AK72" s="234" t="s">
        <v>2097</v>
      </c>
      <c r="AL72" s="234" t="s">
        <v>2075</v>
      </c>
      <c r="AM72" s="234" t="s">
        <v>2095</v>
      </c>
      <c r="AN72" s="208" t="s">
        <v>1047</v>
      </c>
      <c r="AO72" s="208" t="s">
        <v>1480</v>
      </c>
      <c r="AP72" s="208" t="s">
        <v>1048</v>
      </c>
      <c r="AQ72" s="209">
        <v>44013</v>
      </c>
      <c r="AR72" s="210" t="s">
        <v>338</v>
      </c>
      <c r="AS72" s="211" t="s">
        <v>1037</v>
      </c>
      <c r="AT72" s="212">
        <v>44167</v>
      </c>
      <c r="AU72" s="213" t="s">
        <v>581</v>
      </c>
      <c r="AV72" s="214" t="s">
        <v>1038</v>
      </c>
      <c r="AW72" s="212">
        <v>44245</v>
      </c>
      <c r="AX72" s="210" t="s">
        <v>397</v>
      </c>
      <c r="AY72" s="211" t="s">
        <v>1049</v>
      </c>
      <c r="AZ72" s="212">
        <v>44315</v>
      </c>
      <c r="BA72" s="213" t="s">
        <v>465</v>
      </c>
      <c r="BB72" s="214" t="s">
        <v>1050</v>
      </c>
      <c r="BC72" s="212">
        <v>44319</v>
      </c>
      <c r="BD72" s="210" t="s">
        <v>465</v>
      </c>
      <c r="BE72" s="211" t="s">
        <v>1051</v>
      </c>
      <c r="BF72" s="212">
        <v>44392</v>
      </c>
      <c r="BG72" s="213" t="s">
        <v>465</v>
      </c>
      <c r="BH72" s="214" t="s">
        <v>1052</v>
      </c>
      <c r="BI72" s="212">
        <v>44449</v>
      </c>
      <c r="BJ72" s="210" t="s">
        <v>1017</v>
      </c>
      <c r="BK72" s="211" t="s">
        <v>1053</v>
      </c>
      <c r="BL72" s="212">
        <v>44532</v>
      </c>
      <c r="BM72" s="213" t="s">
        <v>338</v>
      </c>
      <c r="BN72" s="214" t="s">
        <v>997</v>
      </c>
      <c r="BO72" s="212">
        <v>44907</v>
      </c>
      <c r="BP72" s="210" t="s">
        <v>397</v>
      </c>
      <c r="BQ72" s="211" t="s">
        <v>1479</v>
      </c>
      <c r="BR72" s="212">
        <v>45103</v>
      </c>
      <c r="BS72" s="213" t="s">
        <v>2003</v>
      </c>
      <c r="BT72" s="214" t="s">
        <v>2006</v>
      </c>
      <c r="BU72" s="212" t="s">
        <v>352</v>
      </c>
      <c r="BV72" s="210" t="s">
        <v>353</v>
      </c>
      <c r="BW72" s="211" t="s">
        <v>352</v>
      </c>
      <c r="BX72" s="212" t="s">
        <v>352</v>
      </c>
      <c r="BY72" s="213" t="s">
        <v>353</v>
      </c>
      <c r="BZ72" s="215" t="s">
        <v>352</v>
      </c>
      <c r="CA72" s="165">
        <f t="shared" si="27"/>
        <v>4</v>
      </c>
      <c r="CB72" s="51" t="s">
        <v>1927</v>
      </c>
      <c r="CC72" s="51" t="s">
        <v>1820</v>
      </c>
      <c r="CD72" s="51" t="s">
        <v>1709</v>
      </c>
      <c r="CE72" s="51" t="s">
        <v>1697</v>
      </c>
      <c r="CF72" s="51" t="s">
        <v>1694</v>
      </c>
      <c r="CG72" s="51" t="s">
        <v>1694</v>
      </c>
      <c r="CH72" s="51" t="s">
        <v>1718</v>
      </c>
      <c r="CI72" s="51" t="s">
        <v>1694</v>
      </c>
      <c r="CJ72" s="51" t="s">
        <v>1723</v>
      </c>
      <c r="CK72" s="51" t="s">
        <v>1730</v>
      </c>
      <c r="CL72" s="51" t="s">
        <v>1723</v>
      </c>
      <c r="CM72" s="51" t="s">
        <v>1738</v>
      </c>
      <c r="CN72" s="51" t="s">
        <v>1723</v>
      </c>
      <c r="CO72" s="51" t="s">
        <v>1723</v>
      </c>
      <c r="CP72" s="51" t="s">
        <v>1723</v>
      </c>
      <c r="CQ72" s="51" t="s">
        <v>1723</v>
      </c>
      <c r="CR72" s="51" t="s">
        <v>1784</v>
      </c>
      <c r="CS72" s="51" t="s">
        <v>1723</v>
      </c>
      <c r="CT72" s="51" t="s">
        <v>1723</v>
      </c>
      <c r="CU72" s="51" t="s">
        <v>1723</v>
      </c>
      <c r="CV72" s="51" t="s">
        <v>1723</v>
      </c>
      <c r="CW72" s="51" t="s">
        <v>1723</v>
      </c>
      <c r="CX72" s="51" t="s">
        <v>1723</v>
      </c>
      <c r="CZ72" s="193" t="str">
        <f t="shared" si="28"/>
        <v>Corrupción</v>
      </c>
      <c r="DA72" s="244" t="str">
        <f t="shared" si="29"/>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B72" s="244"/>
      <c r="DC72" s="244"/>
      <c r="DD72" s="244"/>
      <c r="DE72" s="244"/>
      <c r="DF72" s="244"/>
      <c r="DG72" s="244"/>
      <c r="DH72" s="193" t="str">
        <f t="shared" si="30"/>
        <v>Extremo</v>
      </c>
      <c r="DI72" s="193" t="str">
        <f t="shared" si="31"/>
        <v>Extremo</v>
      </c>
      <c r="DK72" s="187" t="e">
        <f>SUM(LEN(#REF!)-LEN(SUBSTITUTE(#REF!,"- Preventivo","")))/LEN("- Preventivo")</f>
        <v>#REF!</v>
      </c>
      <c r="DL72" s="187" t="e">
        <f t="shared" si="32"/>
        <v>#REF!</v>
      </c>
      <c r="DM72" s="187" t="e">
        <f>SUM(LEN(#REF!)-LEN(SUBSTITUTE(#REF!,"- Detectivo","")))/LEN("- Detectivo")</f>
        <v>#REF!</v>
      </c>
      <c r="DN72" s="187" t="e">
        <f t="shared" si="33"/>
        <v>#REF!</v>
      </c>
      <c r="DO72" s="187" t="e">
        <f>SUM(LEN(#REF!)-LEN(SUBSTITUTE(#REF!,"- Correctivo","")))/LEN("- Correctivo")</f>
        <v>#REF!</v>
      </c>
      <c r="DP72" s="187" t="e">
        <f t="shared" si="34"/>
        <v>#REF!</v>
      </c>
      <c r="DQ72" s="187" t="e">
        <f t="shared" si="19"/>
        <v>#REF!</v>
      </c>
      <c r="DR72" s="187" t="e">
        <f t="shared" si="35"/>
        <v>#REF!</v>
      </c>
      <c r="DS72" s="187" t="e">
        <f>SUM(LEN(#REF!)-LEN(SUBSTITUTE(#REF!,"- Documentado","")))/LEN("- Documentado")</f>
        <v>#REF!</v>
      </c>
      <c r="DT72" s="187" t="e">
        <f>SUM(LEN(#REF!)-LEN(SUBSTITUTE(#REF!,"- Documentado","")))/LEN("- Documentado")</f>
        <v>#REF!</v>
      </c>
      <c r="DU72" s="187" t="e">
        <f t="shared" si="36"/>
        <v>#REF!</v>
      </c>
      <c r="DV72" s="187" t="e">
        <f>SUM(LEN(#REF!)-LEN(SUBSTITUTE(#REF!,"- Continua","")))/LEN("- Continua")</f>
        <v>#REF!</v>
      </c>
      <c r="DW72" s="187" t="e">
        <f>SUM(LEN(#REF!)-LEN(SUBSTITUTE(#REF!,"- Continua","")))/LEN("- Continua")</f>
        <v>#REF!</v>
      </c>
      <c r="DX72" s="187" t="e">
        <f t="shared" si="37"/>
        <v>#REF!</v>
      </c>
      <c r="DY72" s="187" t="e">
        <f>SUM(LEN(#REF!)-LEN(SUBSTITUTE(#REF!,"- Con registro","")))/LEN("- Con registro")</f>
        <v>#REF!</v>
      </c>
      <c r="DZ72" s="187" t="e">
        <f>SUM(LEN(#REF!)-LEN(SUBSTITUTE(#REF!,"- Con registro","")))/LEN("- Con registro")</f>
        <v>#REF!</v>
      </c>
      <c r="EA72" s="187" t="e">
        <f t="shared" si="38"/>
        <v>#REF!</v>
      </c>
      <c r="EB72" s="192" t="e">
        <f t="shared" si="20"/>
        <v>#REF!</v>
      </c>
      <c r="EC72" s="192" t="e">
        <f t="shared" si="21"/>
        <v>#REF!</v>
      </c>
      <c r="ED72" s="240" t="e">
        <f t="shared" si="22"/>
        <v>#REF!</v>
      </c>
      <c r="EE72" s="241" t="e">
        <f t="shared" si="23"/>
        <v>#REF!</v>
      </c>
      <c r="EF72" s="241"/>
      <c r="EG72" s="241"/>
      <c r="EH72" s="241"/>
      <c r="EI72" s="241"/>
      <c r="EJ72" s="241"/>
      <c r="EK72" s="241"/>
      <c r="EL72" s="241"/>
      <c r="EM72" s="241"/>
      <c r="EN72" s="241"/>
      <c r="EP72" s="225">
        <f t="shared" si="24"/>
        <v>45103</v>
      </c>
      <c r="EQ72" s="226">
        <f t="shared" si="25"/>
        <v>45169</v>
      </c>
      <c r="ER72" s="187" t="str">
        <f t="shared" si="26"/>
        <v>Riesgos</v>
      </c>
      <c r="ES72" s="239" t="str">
        <f t="shared" si="39"/>
        <v xml:space="preserve">ID_170: Posibilidad de afectación reputacional por  hallazgos y sanciones impuestas por órganos de control, debido a uso indebido de información privilegiada para el inadecuado registro de los hechos económicos, con el fin de obtener beneficios propios o de terceros  </v>
      </c>
      <c r="ET72" s="239" t="str">
        <f t="shared" si="40"/>
        <v>Ajuste en Establecimiento de controles
Evaluación de controles
Tratamiento del riesgo en el Mapa de riesgos de Gestión Financiera</v>
      </c>
      <c r="EU72" s="187" t="str">
        <f t="shared" si="41"/>
        <v>Solicitud de cambio realizada y aprobada por la Subdirección Financiera a través del Aplicativo DARUMA</v>
      </c>
    </row>
    <row r="73" spans="1:151" ht="399.95" customHeight="1" x14ac:dyDescent="0.2">
      <c r="A73" s="230" t="s">
        <v>277</v>
      </c>
      <c r="B73" s="208" t="s">
        <v>1481</v>
      </c>
      <c r="C73" s="208" t="s">
        <v>1482</v>
      </c>
      <c r="D73" s="230" t="s">
        <v>1160</v>
      </c>
      <c r="E73" s="231" t="s">
        <v>1287</v>
      </c>
      <c r="F73" s="208" t="s">
        <v>1483</v>
      </c>
      <c r="G73" s="231">
        <v>176</v>
      </c>
      <c r="H73" s="231" t="s">
        <v>1898</v>
      </c>
      <c r="I73" s="195" t="s">
        <v>824</v>
      </c>
      <c r="J73" s="230" t="s">
        <v>35</v>
      </c>
      <c r="K73" s="231" t="s">
        <v>365</v>
      </c>
      <c r="L73" s="208" t="s">
        <v>1161</v>
      </c>
      <c r="M73" s="214" t="s">
        <v>825</v>
      </c>
      <c r="N73" s="208" t="s">
        <v>826</v>
      </c>
      <c r="O73" s="208" t="s">
        <v>827</v>
      </c>
      <c r="P73" s="208" t="s">
        <v>368</v>
      </c>
      <c r="Q73" s="208" t="s">
        <v>332</v>
      </c>
      <c r="R73" s="208" t="s">
        <v>369</v>
      </c>
      <c r="S73" s="208" t="s">
        <v>1685</v>
      </c>
      <c r="T73" s="208" t="s">
        <v>360</v>
      </c>
      <c r="U73" s="232" t="s">
        <v>314</v>
      </c>
      <c r="V73" s="233">
        <v>0.4</v>
      </c>
      <c r="W73" s="232" t="s">
        <v>315</v>
      </c>
      <c r="X73" s="233">
        <v>0.2</v>
      </c>
      <c r="Y73" s="67" t="s">
        <v>271</v>
      </c>
      <c r="Z73" s="208" t="s">
        <v>1484</v>
      </c>
      <c r="AA73" s="232" t="s">
        <v>316</v>
      </c>
      <c r="AB73" s="237">
        <v>6.0479999999999992E-2</v>
      </c>
      <c r="AC73" s="232" t="s">
        <v>315</v>
      </c>
      <c r="AD73" s="237">
        <v>0.15000000000000002</v>
      </c>
      <c r="AE73" s="67" t="s">
        <v>271</v>
      </c>
      <c r="AF73" s="208" t="s">
        <v>1485</v>
      </c>
      <c r="AG73" s="230" t="s">
        <v>337</v>
      </c>
      <c r="AH73" s="208" t="s">
        <v>2021</v>
      </c>
      <c r="AI73" s="208" t="s">
        <v>2021</v>
      </c>
      <c r="AJ73" s="208" t="s">
        <v>2021</v>
      </c>
      <c r="AK73" s="208" t="s">
        <v>2021</v>
      </c>
      <c r="AL73" s="208" t="s">
        <v>2021</v>
      </c>
      <c r="AM73" s="208" t="s">
        <v>2021</v>
      </c>
      <c r="AN73" s="208" t="s">
        <v>828</v>
      </c>
      <c r="AO73" s="208" t="s">
        <v>1486</v>
      </c>
      <c r="AP73" s="208" t="s">
        <v>829</v>
      </c>
      <c r="AQ73" s="209">
        <v>43715</v>
      </c>
      <c r="AR73" s="210" t="s">
        <v>338</v>
      </c>
      <c r="AS73" s="211" t="s">
        <v>830</v>
      </c>
      <c r="AT73" s="212">
        <v>43599</v>
      </c>
      <c r="AU73" s="213" t="s">
        <v>338</v>
      </c>
      <c r="AV73" s="214" t="s">
        <v>831</v>
      </c>
      <c r="AW73" s="212">
        <v>43767</v>
      </c>
      <c r="AX73" s="210" t="s">
        <v>694</v>
      </c>
      <c r="AY73" s="211" t="s">
        <v>832</v>
      </c>
      <c r="AZ73" s="212">
        <v>43901</v>
      </c>
      <c r="BA73" s="213" t="s">
        <v>344</v>
      </c>
      <c r="BB73" s="214" t="s">
        <v>833</v>
      </c>
      <c r="BC73" s="212">
        <v>44074</v>
      </c>
      <c r="BD73" s="210" t="s">
        <v>346</v>
      </c>
      <c r="BE73" s="211" t="s">
        <v>834</v>
      </c>
      <c r="BF73" s="212">
        <v>44249</v>
      </c>
      <c r="BG73" s="213" t="s">
        <v>465</v>
      </c>
      <c r="BH73" s="214" t="s">
        <v>835</v>
      </c>
      <c r="BI73" s="212">
        <v>44419</v>
      </c>
      <c r="BJ73" s="210" t="s">
        <v>346</v>
      </c>
      <c r="BK73" s="211" t="s">
        <v>836</v>
      </c>
      <c r="BL73" s="212">
        <v>44544</v>
      </c>
      <c r="BM73" s="213" t="s">
        <v>338</v>
      </c>
      <c r="BN73" s="214" t="s">
        <v>837</v>
      </c>
      <c r="BO73" s="212">
        <v>44645</v>
      </c>
      <c r="BP73" s="210" t="s">
        <v>344</v>
      </c>
      <c r="BQ73" s="211" t="s">
        <v>838</v>
      </c>
      <c r="BR73" s="212">
        <v>44897</v>
      </c>
      <c r="BS73" s="213" t="s">
        <v>694</v>
      </c>
      <c r="BT73" s="214" t="s">
        <v>1487</v>
      </c>
      <c r="BU73" s="212">
        <v>45042</v>
      </c>
      <c r="BV73" s="210" t="s">
        <v>1970</v>
      </c>
      <c r="BW73" s="211" t="s">
        <v>1969</v>
      </c>
      <c r="BX73" s="212" t="s">
        <v>352</v>
      </c>
      <c r="BY73" s="213" t="s">
        <v>353</v>
      </c>
      <c r="BZ73" s="215" t="s">
        <v>352</v>
      </c>
      <c r="CA73" s="165">
        <f t="shared" si="27"/>
        <v>2</v>
      </c>
      <c r="CB73" s="51" t="s">
        <v>1826</v>
      </c>
      <c r="CC73" s="51" t="s">
        <v>1827</v>
      </c>
      <c r="CD73" s="51" t="s">
        <v>1710</v>
      </c>
      <c r="CE73" s="51" t="s">
        <v>1723</v>
      </c>
      <c r="CF73" s="51" t="s">
        <v>1694</v>
      </c>
      <c r="CG73" s="51" t="s">
        <v>1694</v>
      </c>
      <c r="CH73" s="51" t="s">
        <v>1718</v>
      </c>
      <c r="CI73" s="51" t="s">
        <v>1694</v>
      </c>
      <c r="CJ73" s="51" t="s">
        <v>1723</v>
      </c>
      <c r="CK73" s="51"/>
      <c r="CL73" s="51" t="s">
        <v>1723</v>
      </c>
      <c r="CM73" s="51" t="s">
        <v>1723</v>
      </c>
      <c r="CN73" s="51" t="s">
        <v>1723</v>
      </c>
      <c r="CO73" s="51" t="s">
        <v>1723</v>
      </c>
      <c r="CP73" s="51" t="s">
        <v>1723</v>
      </c>
      <c r="CQ73" s="51" t="s">
        <v>1723</v>
      </c>
      <c r="CR73" s="51" t="s">
        <v>1785</v>
      </c>
      <c r="CS73" s="51" t="s">
        <v>1723</v>
      </c>
      <c r="CT73" s="51" t="s">
        <v>1723</v>
      </c>
      <c r="CU73" s="51" t="s">
        <v>1723</v>
      </c>
      <c r="CV73" s="51" t="s">
        <v>1723</v>
      </c>
      <c r="CW73" s="51" t="s">
        <v>1723</v>
      </c>
      <c r="CX73" s="51" t="s">
        <v>1723</v>
      </c>
      <c r="CZ73" s="193" t="str">
        <f t="shared" si="28"/>
        <v>Gestión de procesos</v>
      </c>
      <c r="DA73" s="244" t="str">
        <f t="shared" si="29"/>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v>
      </c>
      <c r="DB73" s="244"/>
      <c r="DC73" s="244"/>
      <c r="DD73" s="244"/>
      <c r="DE73" s="244"/>
      <c r="DF73" s="244"/>
      <c r="DG73" s="244"/>
      <c r="DH73" s="193" t="str">
        <f t="shared" si="30"/>
        <v>Bajo</v>
      </c>
      <c r="DI73" s="193" t="str">
        <f t="shared" si="31"/>
        <v>Bajo</v>
      </c>
      <c r="DK73" s="187" t="e">
        <f>SUM(LEN(#REF!)-LEN(SUBSTITUTE(#REF!,"- Preventivo","")))/LEN("- Preventivo")</f>
        <v>#REF!</v>
      </c>
      <c r="DL73" s="187" t="e">
        <f t="shared" si="32"/>
        <v>#REF!</v>
      </c>
      <c r="DM73" s="187" t="e">
        <f>SUM(LEN(#REF!)-LEN(SUBSTITUTE(#REF!,"- Detectivo","")))/LEN("- Detectivo")</f>
        <v>#REF!</v>
      </c>
      <c r="DN73" s="187" t="e">
        <f t="shared" si="33"/>
        <v>#REF!</v>
      </c>
      <c r="DO73" s="187" t="e">
        <f>SUM(LEN(#REF!)-LEN(SUBSTITUTE(#REF!,"- Correctivo","")))/LEN("- Correctivo")</f>
        <v>#REF!</v>
      </c>
      <c r="DP73" s="187" t="e">
        <f t="shared" si="34"/>
        <v>#REF!</v>
      </c>
      <c r="DQ73" s="187" t="e">
        <f t="shared" si="19"/>
        <v>#REF!</v>
      </c>
      <c r="DR73" s="187" t="e">
        <f t="shared" si="35"/>
        <v>#REF!</v>
      </c>
      <c r="DS73" s="187" t="e">
        <f>SUM(LEN(#REF!)-LEN(SUBSTITUTE(#REF!,"- Documentado","")))/LEN("- Documentado")</f>
        <v>#REF!</v>
      </c>
      <c r="DT73" s="187" t="e">
        <f>SUM(LEN(#REF!)-LEN(SUBSTITUTE(#REF!,"- Documentado","")))/LEN("- Documentado")</f>
        <v>#REF!</v>
      </c>
      <c r="DU73" s="187" t="e">
        <f t="shared" si="36"/>
        <v>#REF!</v>
      </c>
      <c r="DV73" s="187" t="e">
        <f>SUM(LEN(#REF!)-LEN(SUBSTITUTE(#REF!,"- Continua","")))/LEN("- Continua")</f>
        <v>#REF!</v>
      </c>
      <c r="DW73" s="187" t="e">
        <f>SUM(LEN(#REF!)-LEN(SUBSTITUTE(#REF!,"- Continua","")))/LEN("- Continua")</f>
        <v>#REF!</v>
      </c>
      <c r="DX73" s="187" t="e">
        <f t="shared" si="37"/>
        <v>#REF!</v>
      </c>
      <c r="DY73" s="187" t="e">
        <f>SUM(LEN(#REF!)-LEN(SUBSTITUTE(#REF!,"- Con registro","")))/LEN("- Con registro")</f>
        <v>#REF!</v>
      </c>
      <c r="DZ73" s="187" t="e">
        <f>SUM(LEN(#REF!)-LEN(SUBSTITUTE(#REF!,"- Con registro","")))/LEN("- Con registro")</f>
        <v>#REF!</v>
      </c>
      <c r="EA73" s="187" t="e">
        <f t="shared" si="38"/>
        <v>#REF!</v>
      </c>
      <c r="EB73" s="192" t="e">
        <f t="shared" si="20"/>
        <v>#REF!</v>
      </c>
      <c r="EC73" s="192" t="e">
        <f t="shared" si="21"/>
        <v>#REF!</v>
      </c>
      <c r="ED73" s="240" t="e">
        <f t="shared" si="22"/>
        <v>#REF!</v>
      </c>
      <c r="EE73" s="241" t="e">
        <f t="shared" si="23"/>
        <v>#REF!</v>
      </c>
      <c r="EF73" s="241"/>
      <c r="EG73" s="241"/>
      <c r="EH73" s="241"/>
      <c r="EI73" s="241"/>
      <c r="EJ73" s="241"/>
      <c r="EK73" s="241"/>
      <c r="EL73" s="241"/>
      <c r="EM73" s="241"/>
      <c r="EN73" s="241"/>
      <c r="EP73" s="225">
        <f t="shared" si="24"/>
        <v>45042</v>
      </c>
      <c r="EQ73" s="226">
        <f t="shared" si="25"/>
        <v>45169</v>
      </c>
      <c r="ER73" s="187" t="str">
        <f t="shared" si="26"/>
        <v>Riesgos</v>
      </c>
      <c r="ES73" s="239" t="str">
        <f t="shared" si="39"/>
        <v>ID_176: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v>
      </c>
      <c r="ET73" s="239" t="str">
        <f t="shared" si="40"/>
        <v>Ajuste en Establecimiento de controles
Evaluación de controles en el Mapa de riesgos de Gestión Jurídica</v>
      </c>
      <c r="EU73" s="187" t="str">
        <f t="shared" si="41"/>
        <v>Solicitud de cambio realizada y aprobada por la Oficina Jurídica a través del Aplicativo DARUMA</v>
      </c>
    </row>
    <row r="74" spans="1:151" ht="399.95" customHeight="1" x14ac:dyDescent="0.2">
      <c r="A74" s="230" t="s">
        <v>277</v>
      </c>
      <c r="B74" s="208" t="s">
        <v>1481</v>
      </c>
      <c r="C74" s="208" t="s">
        <v>1482</v>
      </c>
      <c r="D74" s="230" t="s">
        <v>1160</v>
      </c>
      <c r="E74" s="231" t="s">
        <v>1287</v>
      </c>
      <c r="F74" s="208" t="s">
        <v>1488</v>
      </c>
      <c r="G74" s="231">
        <v>177</v>
      </c>
      <c r="H74" s="231" t="s">
        <v>1899</v>
      </c>
      <c r="I74" s="195" t="s">
        <v>839</v>
      </c>
      <c r="J74" s="230" t="s">
        <v>35</v>
      </c>
      <c r="K74" s="231" t="s">
        <v>365</v>
      </c>
      <c r="L74" s="208" t="s">
        <v>1161</v>
      </c>
      <c r="M74" s="214" t="s">
        <v>840</v>
      </c>
      <c r="N74" s="208" t="s">
        <v>826</v>
      </c>
      <c r="O74" s="208" t="s">
        <v>841</v>
      </c>
      <c r="P74" s="208" t="s">
        <v>368</v>
      </c>
      <c r="Q74" s="208" t="s">
        <v>332</v>
      </c>
      <c r="R74" s="208" t="s">
        <v>369</v>
      </c>
      <c r="S74" s="208" t="s">
        <v>1685</v>
      </c>
      <c r="T74" s="208" t="s">
        <v>360</v>
      </c>
      <c r="U74" s="232" t="s">
        <v>318</v>
      </c>
      <c r="V74" s="233">
        <v>0.8</v>
      </c>
      <c r="W74" s="232" t="s">
        <v>315</v>
      </c>
      <c r="X74" s="233">
        <v>0.2</v>
      </c>
      <c r="Y74" s="67" t="s">
        <v>84</v>
      </c>
      <c r="Z74" s="208" t="s">
        <v>1489</v>
      </c>
      <c r="AA74" s="232" t="s">
        <v>314</v>
      </c>
      <c r="AB74" s="237">
        <v>0.33600000000000002</v>
      </c>
      <c r="AC74" s="232" t="s">
        <v>315</v>
      </c>
      <c r="AD74" s="237">
        <v>0.15000000000000002</v>
      </c>
      <c r="AE74" s="67" t="s">
        <v>271</v>
      </c>
      <c r="AF74" s="208" t="s">
        <v>1490</v>
      </c>
      <c r="AG74" s="230" t="s">
        <v>337</v>
      </c>
      <c r="AH74" s="208" t="s">
        <v>2021</v>
      </c>
      <c r="AI74" s="208" t="s">
        <v>2021</v>
      </c>
      <c r="AJ74" s="208" t="s">
        <v>2021</v>
      </c>
      <c r="AK74" s="208" t="s">
        <v>2021</v>
      </c>
      <c r="AL74" s="208" t="s">
        <v>2021</v>
      </c>
      <c r="AM74" s="208" t="s">
        <v>2021</v>
      </c>
      <c r="AN74" s="208" t="s">
        <v>1491</v>
      </c>
      <c r="AO74" s="208" t="s">
        <v>1492</v>
      </c>
      <c r="AP74" s="208" t="s">
        <v>842</v>
      </c>
      <c r="AQ74" s="209">
        <v>43715</v>
      </c>
      <c r="AR74" s="210" t="s">
        <v>338</v>
      </c>
      <c r="AS74" s="211" t="s">
        <v>830</v>
      </c>
      <c r="AT74" s="212">
        <v>43599</v>
      </c>
      <c r="AU74" s="213" t="s">
        <v>338</v>
      </c>
      <c r="AV74" s="214" t="s">
        <v>831</v>
      </c>
      <c r="AW74" s="212">
        <v>43767</v>
      </c>
      <c r="AX74" s="210" t="s">
        <v>843</v>
      </c>
      <c r="AY74" s="211" t="s">
        <v>844</v>
      </c>
      <c r="AZ74" s="212">
        <v>43901</v>
      </c>
      <c r="BA74" s="213" t="s">
        <v>845</v>
      </c>
      <c r="BB74" s="214" t="s">
        <v>846</v>
      </c>
      <c r="BC74" s="212">
        <v>44074</v>
      </c>
      <c r="BD74" s="210" t="s">
        <v>346</v>
      </c>
      <c r="BE74" s="211" t="s">
        <v>834</v>
      </c>
      <c r="BF74" s="212">
        <v>44249</v>
      </c>
      <c r="BG74" s="213" t="s">
        <v>344</v>
      </c>
      <c r="BH74" s="214" t="s">
        <v>835</v>
      </c>
      <c r="BI74" s="212">
        <v>44544</v>
      </c>
      <c r="BJ74" s="210" t="s">
        <v>338</v>
      </c>
      <c r="BK74" s="211" t="s">
        <v>837</v>
      </c>
      <c r="BL74" s="212">
        <v>44645</v>
      </c>
      <c r="BM74" s="213" t="s">
        <v>344</v>
      </c>
      <c r="BN74" s="214" t="s">
        <v>838</v>
      </c>
      <c r="BO74" s="212">
        <v>44897</v>
      </c>
      <c r="BP74" s="210" t="s">
        <v>843</v>
      </c>
      <c r="BQ74" s="211" t="s">
        <v>1493</v>
      </c>
      <c r="BR74" s="212">
        <v>45042</v>
      </c>
      <c r="BS74" s="210" t="s">
        <v>1970</v>
      </c>
      <c r="BT74" s="214" t="s">
        <v>1971</v>
      </c>
      <c r="BU74" s="212" t="s">
        <v>352</v>
      </c>
      <c r="BV74" s="210" t="s">
        <v>353</v>
      </c>
      <c r="BW74" s="211" t="s">
        <v>352</v>
      </c>
      <c r="BX74" s="212" t="s">
        <v>352</v>
      </c>
      <c r="BY74" s="213" t="s">
        <v>353</v>
      </c>
      <c r="BZ74" s="215" t="s">
        <v>352</v>
      </c>
      <c r="CA74" s="165">
        <f t="shared" si="27"/>
        <v>4</v>
      </c>
      <c r="CB74" s="51" t="s">
        <v>1826</v>
      </c>
      <c r="CC74" s="51" t="s">
        <v>1827</v>
      </c>
      <c r="CD74" s="51" t="s">
        <v>1710</v>
      </c>
      <c r="CE74" s="51" t="s">
        <v>1723</v>
      </c>
      <c r="CF74" s="51" t="s">
        <v>1694</v>
      </c>
      <c r="CG74" s="51" t="s">
        <v>1694</v>
      </c>
      <c r="CH74" s="51" t="s">
        <v>1718</v>
      </c>
      <c r="CI74" s="51" t="s">
        <v>1694</v>
      </c>
      <c r="CJ74" s="51" t="s">
        <v>1723</v>
      </c>
      <c r="CK74" s="51"/>
      <c r="CL74" s="51" t="s">
        <v>1723</v>
      </c>
      <c r="CM74" s="51" t="s">
        <v>1723</v>
      </c>
      <c r="CN74" s="51" t="s">
        <v>1723</v>
      </c>
      <c r="CO74" s="51" t="s">
        <v>1723</v>
      </c>
      <c r="CP74" s="51" t="s">
        <v>1723</v>
      </c>
      <c r="CQ74" s="51" t="s">
        <v>1723</v>
      </c>
      <c r="CR74" s="51" t="s">
        <v>1802</v>
      </c>
      <c r="CS74" s="51" t="s">
        <v>1723</v>
      </c>
      <c r="CT74" s="51" t="s">
        <v>1723</v>
      </c>
      <c r="CU74" s="51" t="s">
        <v>1723</v>
      </c>
      <c r="CV74" s="51" t="s">
        <v>1723</v>
      </c>
      <c r="CW74" s="51" t="s">
        <v>1723</v>
      </c>
      <c r="CX74" s="51" t="s">
        <v>1723</v>
      </c>
      <c r="CZ74" s="193" t="str">
        <f t="shared" si="28"/>
        <v>Gestión de procesos</v>
      </c>
      <c r="DA74" s="244" t="str">
        <f t="shared" si="29"/>
        <v>Posibilidad de afectación reputacional por interposición de demandas y emisión de decisiones contrarias a los intereses de la Secretaría General, debido a errores (fallas o deficiencias) en la emisión de actos administrativos de carácter general</v>
      </c>
      <c r="DB74" s="244"/>
      <c r="DC74" s="244"/>
      <c r="DD74" s="244"/>
      <c r="DE74" s="244"/>
      <c r="DF74" s="244"/>
      <c r="DG74" s="244"/>
      <c r="DH74" s="193" t="str">
        <f t="shared" si="30"/>
        <v>Moderado</v>
      </c>
      <c r="DI74" s="193" t="str">
        <f t="shared" si="31"/>
        <v>Bajo</v>
      </c>
      <c r="DK74" s="187" t="e">
        <f>SUM(LEN(#REF!)-LEN(SUBSTITUTE(#REF!,"- Preventivo","")))/LEN("- Preventivo")</f>
        <v>#REF!</v>
      </c>
      <c r="DL74" s="187" t="e">
        <f t="shared" si="32"/>
        <v>#REF!</v>
      </c>
      <c r="DM74" s="187" t="e">
        <f>SUM(LEN(#REF!)-LEN(SUBSTITUTE(#REF!,"- Detectivo","")))/LEN("- Detectivo")</f>
        <v>#REF!</v>
      </c>
      <c r="DN74" s="187" t="e">
        <f t="shared" si="33"/>
        <v>#REF!</v>
      </c>
      <c r="DO74" s="187" t="e">
        <f>SUM(LEN(#REF!)-LEN(SUBSTITUTE(#REF!,"- Correctivo","")))/LEN("- Correctivo")</f>
        <v>#REF!</v>
      </c>
      <c r="DP74" s="187" t="e">
        <f t="shared" si="34"/>
        <v>#REF!</v>
      </c>
      <c r="DQ74" s="187" t="e">
        <f t="shared" si="19"/>
        <v>#REF!</v>
      </c>
      <c r="DR74" s="187" t="e">
        <f t="shared" si="35"/>
        <v>#REF!</v>
      </c>
      <c r="DS74" s="187" t="e">
        <f>SUM(LEN(#REF!)-LEN(SUBSTITUTE(#REF!,"- Documentado","")))/LEN("- Documentado")</f>
        <v>#REF!</v>
      </c>
      <c r="DT74" s="187" t="e">
        <f>SUM(LEN(#REF!)-LEN(SUBSTITUTE(#REF!,"- Documentado","")))/LEN("- Documentado")</f>
        <v>#REF!</v>
      </c>
      <c r="DU74" s="187" t="e">
        <f t="shared" si="36"/>
        <v>#REF!</v>
      </c>
      <c r="DV74" s="187" t="e">
        <f>SUM(LEN(#REF!)-LEN(SUBSTITUTE(#REF!,"- Continua","")))/LEN("- Continua")</f>
        <v>#REF!</v>
      </c>
      <c r="DW74" s="187" t="e">
        <f>SUM(LEN(#REF!)-LEN(SUBSTITUTE(#REF!,"- Continua","")))/LEN("- Continua")</f>
        <v>#REF!</v>
      </c>
      <c r="DX74" s="187" t="e">
        <f t="shared" si="37"/>
        <v>#REF!</v>
      </c>
      <c r="DY74" s="187" t="e">
        <f>SUM(LEN(#REF!)-LEN(SUBSTITUTE(#REF!,"- Con registro","")))/LEN("- Con registro")</f>
        <v>#REF!</v>
      </c>
      <c r="DZ74" s="187" t="e">
        <f>SUM(LEN(#REF!)-LEN(SUBSTITUTE(#REF!,"- Con registro","")))/LEN("- Con registro")</f>
        <v>#REF!</v>
      </c>
      <c r="EA74" s="187" t="e">
        <f t="shared" si="38"/>
        <v>#REF!</v>
      </c>
      <c r="EB74" s="192" t="e">
        <f t="shared" si="20"/>
        <v>#REF!</v>
      </c>
      <c r="EC74" s="192" t="e">
        <f t="shared" si="21"/>
        <v>#REF!</v>
      </c>
      <c r="ED74" s="240" t="e">
        <f t="shared" si="22"/>
        <v>#REF!</v>
      </c>
      <c r="EE74" s="241" t="e">
        <f t="shared" si="23"/>
        <v>#REF!</v>
      </c>
      <c r="EF74" s="241"/>
      <c r="EG74" s="241"/>
      <c r="EH74" s="241"/>
      <c r="EI74" s="241"/>
      <c r="EJ74" s="241"/>
      <c r="EK74" s="241"/>
      <c r="EL74" s="241"/>
      <c r="EM74" s="241"/>
      <c r="EN74" s="241"/>
      <c r="EP74" s="225">
        <f t="shared" si="24"/>
        <v>45042</v>
      </c>
      <c r="EQ74" s="226">
        <f t="shared" si="25"/>
        <v>45169</v>
      </c>
      <c r="ER74" s="187" t="str">
        <f t="shared" si="26"/>
        <v>Riesgos</v>
      </c>
      <c r="ES74" s="239" t="str">
        <f t="shared" si="39"/>
        <v>ID_177: Posibilidad de afectación reputacional por interposición de demandas y emisión de decisiones contrarias a los intereses de la Secretaría General, debido a errores (fallas o deficiencias) en la emisión de actos administrativos de carácter general</v>
      </c>
      <c r="ET74" s="239" t="str">
        <f t="shared" si="40"/>
        <v>Ajuste en Establecimiento de controles
Evaluación de controles en el Mapa de riesgos de Gestión Jurídica</v>
      </c>
      <c r="EU74" s="187" t="str">
        <f t="shared" si="41"/>
        <v>Solicitud de cambio realizada y aprobada por la Oficina Jurídica a través del Aplicativo DARUMA</v>
      </c>
    </row>
    <row r="75" spans="1:151" ht="399.95" customHeight="1" x14ac:dyDescent="0.2">
      <c r="A75" s="230" t="s">
        <v>277</v>
      </c>
      <c r="B75" s="208" t="s">
        <v>1481</v>
      </c>
      <c r="C75" s="208" t="s">
        <v>1482</v>
      </c>
      <c r="D75" s="230" t="s">
        <v>1160</v>
      </c>
      <c r="E75" s="231" t="s">
        <v>1287</v>
      </c>
      <c r="F75" s="208" t="s">
        <v>1494</v>
      </c>
      <c r="G75" s="231">
        <v>178</v>
      </c>
      <c r="H75" s="231" t="s">
        <v>1900</v>
      </c>
      <c r="I75" s="195" t="s">
        <v>847</v>
      </c>
      <c r="J75" s="230" t="s">
        <v>35</v>
      </c>
      <c r="K75" s="231" t="s">
        <v>365</v>
      </c>
      <c r="L75" s="208" t="s">
        <v>1161</v>
      </c>
      <c r="M75" s="214" t="s">
        <v>848</v>
      </c>
      <c r="N75" s="208" t="s">
        <v>826</v>
      </c>
      <c r="O75" s="208" t="s">
        <v>849</v>
      </c>
      <c r="P75" s="208" t="s">
        <v>368</v>
      </c>
      <c r="Q75" s="208" t="s">
        <v>332</v>
      </c>
      <c r="R75" s="208" t="s">
        <v>369</v>
      </c>
      <c r="S75" s="208" t="s">
        <v>1685</v>
      </c>
      <c r="T75" s="208" t="s">
        <v>360</v>
      </c>
      <c r="U75" s="232" t="s">
        <v>314</v>
      </c>
      <c r="V75" s="233">
        <v>0.4</v>
      </c>
      <c r="W75" s="232" t="s">
        <v>315</v>
      </c>
      <c r="X75" s="233">
        <v>0.2</v>
      </c>
      <c r="Y75" s="67" t="s">
        <v>271</v>
      </c>
      <c r="Z75" s="208" t="s">
        <v>1495</v>
      </c>
      <c r="AA75" s="232" t="s">
        <v>316</v>
      </c>
      <c r="AB75" s="237">
        <v>0.16799999999999998</v>
      </c>
      <c r="AC75" s="232" t="s">
        <v>315</v>
      </c>
      <c r="AD75" s="237">
        <v>0.15000000000000002</v>
      </c>
      <c r="AE75" s="67" t="s">
        <v>271</v>
      </c>
      <c r="AF75" s="208" t="s">
        <v>1496</v>
      </c>
      <c r="AG75" s="230" t="s">
        <v>337</v>
      </c>
      <c r="AH75" s="208" t="s">
        <v>2021</v>
      </c>
      <c r="AI75" s="208" t="s">
        <v>2021</v>
      </c>
      <c r="AJ75" s="208" t="s">
        <v>2021</v>
      </c>
      <c r="AK75" s="208" t="s">
        <v>2021</v>
      </c>
      <c r="AL75" s="208" t="s">
        <v>2021</v>
      </c>
      <c r="AM75" s="208" t="s">
        <v>2021</v>
      </c>
      <c r="AN75" s="208" t="s">
        <v>1497</v>
      </c>
      <c r="AO75" s="208" t="s">
        <v>1498</v>
      </c>
      <c r="AP75" s="208" t="s">
        <v>850</v>
      </c>
      <c r="AQ75" s="209">
        <v>43715</v>
      </c>
      <c r="AR75" s="210" t="s">
        <v>338</v>
      </c>
      <c r="AS75" s="211" t="s">
        <v>830</v>
      </c>
      <c r="AT75" s="212">
        <v>43599</v>
      </c>
      <c r="AU75" s="213" t="s">
        <v>338</v>
      </c>
      <c r="AV75" s="214" t="s">
        <v>851</v>
      </c>
      <c r="AW75" s="212">
        <v>43767</v>
      </c>
      <c r="AX75" s="210" t="s">
        <v>843</v>
      </c>
      <c r="AY75" s="211" t="s">
        <v>852</v>
      </c>
      <c r="AZ75" s="212">
        <v>43901</v>
      </c>
      <c r="BA75" s="213" t="s">
        <v>845</v>
      </c>
      <c r="BB75" s="214" t="s">
        <v>846</v>
      </c>
      <c r="BC75" s="212">
        <v>44074</v>
      </c>
      <c r="BD75" s="210" t="s">
        <v>346</v>
      </c>
      <c r="BE75" s="211" t="s">
        <v>834</v>
      </c>
      <c r="BF75" s="212">
        <v>44249</v>
      </c>
      <c r="BG75" s="213" t="s">
        <v>344</v>
      </c>
      <c r="BH75" s="214" t="s">
        <v>835</v>
      </c>
      <c r="BI75" s="212">
        <v>44544</v>
      </c>
      <c r="BJ75" s="210" t="s">
        <v>338</v>
      </c>
      <c r="BK75" s="211" t="s">
        <v>837</v>
      </c>
      <c r="BL75" s="212">
        <v>44645</v>
      </c>
      <c r="BM75" s="213" t="s">
        <v>344</v>
      </c>
      <c r="BN75" s="214" t="s">
        <v>838</v>
      </c>
      <c r="BO75" s="212">
        <v>44897</v>
      </c>
      <c r="BP75" s="210" t="s">
        <v>342</v>
      </c>
      <c r="BQ75" s="211" t="s">
        <v>1499</v>
      </c>
      <c r="BR75" s="212">
        <v>45042</v>
      </c>
      <c r="BS75" s="210" t="s">
        <v>1970</v>
      </c>
      <c r="BT75" s="214" t="s">
        <v>1972</v>
      </c>
      <c r="BU75" s="212" t="s">
        <v>352</v>
      </c>
      <c r="BV75" s="210" t="s">
        <v>353</v>
      </c>
      <c r="BW75" s="211" t="s">
        <v>352</v>
      </c>
      <c r="BX75" s="212" t="s">
        <v>352</v>
      </c>
      <c r="BY75" s="213" t="s">
        <v>353</v>
      </c>
      <c r="BZ75" s="215" t="s">
        <v>352</v>
      </c>
      <c r="CA75" s="165">
        <f t="shared" si="27"/>
        <v>4</v>
      </c>
      <c r="CB75" s="51" t="s">
        <v>1826</v>
      </c>
      <c r="CC75" s="51" t="s">
        <v>1827</v>
      </c>
      <c r="CD75" s="51" t="s">
        <v>1710</v>
      </c>
      <c r="CE75" s="51" t="s">
        <v>1723</v>
      </c>
      <c r="CF75" s="51" t="s">
        <v>1694</v>
      </c>
      <c r="CG75" s="51" t="s">
        <v>1694</v>
      </c>
      <c r="CH75" s="51" t="s">
        <v>1718</v>
      </c>
      <c r="CI75" s="51" t="s">
        <v>1694</v>
      </c>
      <c r="CJ75" s="51" t="s">
        <v>1723</v>
      </c>
      <c r="CK75" s="51"/>
      <c r="CL75" s="51" t="s">
        <v>1723</v>
      </c>
      <c r="CM75" s="51" t="s">
        <v>1739</v>
      </c>
      <c r="CN75" s="51" t="s">
        <v>1723</v>
      </c>
      <c r="CO75" s="51" t="s">
        <v>1723</v>
      </c>
      <c r="CP75" s="51" t="s">
        <v>1723</v>
      </c>
      <c r="CQ75" s="51" t="s">
        <v>1723</v>
      </c>
      <c r="CR75" s="51" t="s">
        <v>1786</v>
      </c>
      <c r="CS75" s="51" t="s">
        <v>1723</v>
      </c>
      <c r="CT75" s="51" t="s">
        <v>1723</v>
      </c>
      <c r="CU75" s="51" t="s">
        <v>1723</v>
      </c>
      <c r="CV75" s="51" t="s">
        <v>1723</v>
      </c>
      <c r="CW75" s="51" t="s">
        <v>1723</v>
      </c>
      <c r="CX75" s="51" t="s">
        <v>1723</v>
      </c>
      <c r="CZ75" s="193" t="str">
        <f t="shared" si="28"/>
        <v>Gestión de procesos</v>
      </c>
      <c r="DA75" s="244" t="str">
        <f t="shared" si="29"/>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v>
      </c>
      <c r="DB75" s="244"/>
      <c r="DC75" s="244"/>
      <c r="DD75" s="244"/>
      <c r="DE75" s="244"/>
      <c r="DF75" s="244"/>
      <c r="DG75" s="244"/>
      <c r="DH75" s="193" t="str">
        <f t="shared" si="30"/>
        <v>Bajo</v>
      </c>
      <c r="DI75" s="193" t="str">
        <f t="shared" si="31"/>
        <v>Bajo</v>
      </c>
      <c r="DK75" s="187" t="e">
        <f>SUM(LEN(#REF!)-LEN(SUBSTITUTE(#REF!,"- Preventivo","")))/LEN("- Preventivo")</f>
        <v>#REF!</v>
      </c>
      <c r="DL75" s="187" t="e">
        <f t="shared" si="32"/>
        <v>#REF!</v>
      </c>
      <c r="DM75" s="187" t="e">
        <f>SUM(LEN(#REF!)-LEN(SUBSTITUTE(#REF!,"- Detectivo","")))/LEN("- Detectivo")</f>
        <v>#REF!</v>
      </c>
      <c r="DN75" s="187" t="e">
        <f t="shared" si="33"/>
        <v>#REF!</v>
      </c>
      <c r="DO75" s="187" t="e">
        <f>SUM(LEN(#REF!)-LEN(SUBSTITUTE(#REF!,"- Correctivo","")))/LEN("- Correctivo")</f>
        <v>#REF!</v>
      </c>
      <c r="DP75" s="187" t="e">
        <f t="shared" si="34"/>
        <v>#REF!</v>
      </c>
      <c r="DQ75" s="187" t="e">
        <f t="shared" si="19"/>
        <v>#REF!</v>
      </c>
      <c r="DR75" s="187" t="e">
        <f t="shared" si="35"/>
        <v>#REF!</v>
      </c>
      <c r="DS75" s="187" t="e">
        <f>SUM(LEN(#REF!)-LEN(SUBSTITUTE(#REF!,"- Documentado","")))/LEN("- Documentado")</f>
        <v>#REF!</v>
      </c>
      <c r="DT75" s="187" t="e">
        <f>SUM(LEN(#REF!)-LEN(SUBSTITUTE(#REF!,"- Documentado","")))/LEN("- Documentado")</f>
        <v>#REF!</v>
      </c>
      <c r="DU75" s="187" t="e">
        <f t="shared" si="36"/>
        <v>#REF!</v>
      </c>
      <c r="DV75" s="187" t="e">
        <f>SUM(LEN(#REF!)-LEN(SUBSTITUTE(#REF!,"- Continua","")))/LEN("- Continua")</f>
        <v>#REF!</v>
      </c>
      <c r="DW75" s="187" t="e">
        <f>SUM(LEN(#REF!)-LEN(SUBSTITUTE(#REF!,"- Continua","")))/LEN("- Continua")</f>
        <v>#REF!</v>
      </c>
      <c r="DX75" s="187" t="e">
        <f t="shared" si="37"/>
        <v>#REF!</v>
      </c>
      <c r="DY75" s="187" t="e">
        <f>SUM(LEN(#REF!)-LEN(SUBSTITUTE(#REF!,"- Con registro","")))/LEN("- Con registro")</f>
        <v>#REF!</v>
      </c>
      <c r="DZ75" s="187" t="e">
        <f>SUM(LEN(#REF!)-LEN(SUBSTITUTE(#REF!,"- Con registro","")))/LEN("- Con registro")</f>
        <v>#REF!</v>
      </c>
      <c r="EA75" s="187" t="e">
        <f t="shared" si="38"/>
        <v>#REF!</v>
      </c>
      <c r="EB75" s="192" t="e">
        <f t="shared" si="20"/>
        <v>#REF!</v>
      </c>
      <c r="EC75" s="192" t="e">
        <f t="shared" si="21"/>
        <v>#REF!</v>
      </c>
      <c r="ED75" s="240" t="e">
        <f t="shared" si="22"/>
        <v>#REF!</v>
      </c>
      <c r="EE75" s="241" t="e">
        <f t="shared" si="23"/>
        <v>#REF!</v>
      </c>
      <c r="EF75" s="241"/>
      <c r="EG75" s="241"/>
      <c r="EH75" s="241"/>
      <c r="EI75" s="241"/>
      <c r="EJ75" s="241"/>
      <c r="EK75" s="241"/>
      <c r="EL75" s="241"/>
      <c r="EM75" s="241"/>
      <c r="EN75" s="241"/>
      <c r="EP75" s="225">
        <f t="shared" si="24"/>
        <v>45042</v>
      </c>
      <c r="EQ75" s="226">
        <f t="shared" si="25"/>
        <v>45169</v>
      </c>
      <c r="ER75" s="187" t="str">
        <f t="shared" si="26"/>
        <v>Riesgos</v>
      </c>
      <c r="ES75" s="239" t="str">
        <f t="shared" si="39"/>
        <v>ID_178: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v>
      </c>
      <c r="ET75" s="239" t="str">
        <f t="shared" si="40"/>
        <v>Ajuste en Establecimiento de controles
Evaluación de controles en el Mapa de riesgos de Gestión Jurídica</v>
      </c>
      <c r="EU75" s="187" t="str">
        <f t="shared" si="41"/>
        <v>Solicitud de cambio realizada y aprobada por la Oficina Jurídica a través del Aplicativo DARUMA</v>
      </c>
    </row>
    <row r="76" spans="1:151" ht="399.95" customHeight="1" x14ac:dyDescent="0.2">
      <c r="A76" s="230" t="s">
        <v>277</v>
      </c>
      <c r="B76" s="208" t="s">
        <v>1481</v>
      </c>
      <c r="C76" s="208" t="s">
        <v>1482</v>
      </c>
      <c r="D76" s="230" t="s">
        <v>1160</v>
      </c>
      <c r="E76" s="231" t="s">
        <v>1287</v>
      </c>
      <c r="F76" s="208" t="s">
        <v>1483</v>
      </c>
      <c r="G76" s="231">
        <v>175</v>
      </c>
      <c r="H76" s="231" t="s">
        <v>1901</v>
      </c>
      <c r="I76" s="195" t="s">
        <v>853</v>
      </c>
      <c r="J76" s="230" t="s">
        <v>63</v>
      </c>
      <c r="K76" s="231" t="s">
        <v>357</v>
      </c>
      <c r="L76" s="208" t="s">
        <v>1161</v>
      </c>
      <c r="M76" s="214" t="s">
        <v>854</v>
      </c>
      <c r="N76" s="208" t="s">
        <v>826</v>
      </c>
      <c r="O76" s="208" t="s">
        <v>855</v>
      </c>
      <c r="P76" s="208" t="s">
        <v>368</v>
      </c>
      <c r="Q76" s="208" t="s">
        <v>332</v>
      </c>
      <c r="R76" s="208" t="s">
        <v>369</v>
      </c>
      <c r="S76" s="208" t="s">
        <v>1685</v>
      </c>
      <c r="T76" s="208" t="s">
        <v>360</v>
      </c>
      <c r="U76" s="232" t="s">
        <v>316</v>
      </c>
      <c r="V76" s="233">
        <v>0.2</v>
      </c>
      <c r="W76" s="232" t="s">
        <v>101</v>
      </c>
      <c r="X76" s="233">
        <v>0.6</v>
      </c>
      <c r="Y76" s="67" t="s">
        <v>84</v>
      </c>
      <c r="Z76" s="208" t="s">
        <v>1500</v>
      </c>
      <c r="AA76" s="232" t="s">
        <v>316</v>
      </c>
      <c r="AB76" s="237">
        <v>3.0239999999999996E-2</v>
      </c>
      <c r="AC76" s="232" t="s">
        <v>101</v>
      </c>
      <c r="AD76" s="237">
        <v>0.6</v>
      </c>
      <c r="AE76" s="67" t="s">
        <v>84</v>
      </c>
      <c r="AF76" s="208" t="s">
        <v>1501</v>
      </c>
      <c r="AG76" s="230" t="s">
        <v>363</v>
      </c>
      <c r="AH76" s="234" t="s">
        <v>2099</v>
      </c>
      <c r="AI76" s="234" t="s">
        <v>2100</v>
      </c>
      <c r="AJ76" s="234" t="s">
        <v>2102</v>
      </c>
      <c r="AK76" s="234" t="s">
        <v>2101</v>
      </c>
      <c r="AL76" s="238" t="s">
        <v>2103</v>
      </c>
      <c r="AM76" s="238" t="s">
        <v>2104</v>
      </c>
      <c r="AN76" s="208" t="s">
        <v>1502</v>
      </c>
      <c r="AO76" s="208" t="s">
        <v>1503</v>
      </c>
      <c r="AP76" s="208" t="s">
        <v>1504</v>
      </c>
      <c r="AQ76" s="209">
        <v>43599</v>
      </c>
      <c r="AR76" s="210" t="s">
        <v>338</v>
      </c>
      <c r="AS76" s="211" t="s">
        <v>830</v>
      </c>
      <c r="AT76" s="212">
        <v>43767</v>
      </c>
      <c r="AU76" s="213" t="s">
        <v>469</v>
      </c>
      <c r="AV76" s="214" t="s">
        <v>856</v>
      </c>
      <c r="AW76" s="212">
        <v>43901</v>
      </c>
      <c r="AX76" s="210" t="s">
        <v>397</v>
      </c>
      <c r="AY76" s="211" t="s">
        <v>857</v>
      </c>
      <c r="AZ76" s="212">
        <v>44074</v>
      </c>
      <c r="BA76" s="213" t="s">
        <v>346</v>
      </c>
      <c r="BB76" s="214" t="s">
        <v>834</v>
      </c>
      <c r="BC76" s="212">
        <v>44169</v>
      </c>
      <c r="BD76" s="210" t="s">
        <v>465</v>
      </c>
      <c r="BE76" s="211" t="s">
        <v>858</v>
      </c>
      <c r="BF76" s="212">
        <v>44244</v>
      </c>
      <c r="BG76" s="213" t="s">
        <v>465</v>
      </c>
      <c r="BH76" s="214" t="s">
        <v>859</v>
      </c>
      <c r="BI76" s="212">
        <v>44249</v>
      </c>
      <c r="BJ76" s="210" t="s">
        <v>344</v>
      </c>
      <c r="BK76" s="211" t="s">
        <v>835</v>
      </c>
      <c r="BL76" s="212">
        <v>44419</v>
      </c>
      <c r="BM76" s="213" t="s">
        <v>346</v>
      </c>
      <c r="BN76" s="214" t="s">
        <v>836</v>
      </c>
      <c r="BO76" s="212">
        <v>44544</v>
      </c>
      <c r="BP76" s="210" t="s">
        <v>338</v>
      </c>
      <c r="BQ76" s="211" t="s">
        <v>837</v>
      </c>
      <c r="BR76" s="212">
        <v>44645</v>
      </c>
      <c r="BS76" s="213" t="s">
        <v>344</v>
      </c>
      <c r="BT76" s="214" t="s">
        <v>838</v>
      </c>
      <c r="BU76" s="212">
        <v>44897</v>
      </c>
      <c r="BV76" s="210" t="s">
        <v>389</v>
      </c>
      <c r="BW76" s="211" t="s">
        <v>1505</v>
      </c>
      <c r="BX76" s="212">
        <v>45042</v>
      </c>
      <c r="BY76" s="210" t="s">
        <v>1970</v>
      </c>
      <c r="BZ76" s="215" t="s">
        <v>1973</v>
      </c>
      <c r="CA76" s="165">
        <f t="shared" ref="CA76:CA99" si="42">COUNTBLANK(A76:BZ76)</f>
        <v>0</v>
      </c>
      <c r="CB76" s="51" t="s">
        <v>1826</v>
      </c>
      <c r="CC76" s="51" t="s">
        <v>1827</v>
      </c>
      <c r="CD76" s="51" t="s">
        <v>1710</v>
      </c>
      <c r="CE76" s="51" t="s">
        <v>1723</v>
      </c>
      <c r="CF76" s="51" t="s">
        <v>1694</v>
      </c>
      <c r="CG76" s="51" t="s">
        <v>1694</v>
      </c>
      <c r="CH76" s="51" t="s">
        <v>1718</v>
      </c>
      <c r="CI76" s="51" t="s">
        <v>1694</v>
      </c>
      <c r="CJ76" s="51" t="s">
        <v>1723</v>
      </c>
      <c r="CK76" s="51"/>
      <c r="CL76" s="51" t="s">
        <v>1723</v>
      </c>
      <c r="CM76" s="51" t="s">
        <v>1738</v>
      </c>
      <c r="CN76" s="51" t="s">
        <v>1723</v>
      </c>
      <c r="CO76" s="51" t="s">
        <v>1723</v>
      </c>
      <c r="CP76" s="51" t="s">
        <v>1723</v>
      </c>
      <c r="CQ76" s="51" t="s">
        <v>1723</v>
      </c>
      <c r="CR76" s="51" t="s">
        <v>1787</v>
      </c>
      <c r="CS76" s="51" t="s">
        <v>1723</v>
      </c>
      <c r="CT76" s="51" t="s">
        <v>1723</v>
      </c>
      <c r="CU76" s="51" t="s">
        <v>1723</v>
      </c>
      <c r="CV76" s="51" t="s">
        <v>1723</v>
      </c>
      <c r="CW76" s="51" t="s">
        <v>1723</v>
      </c>
      <c r="CX76" s="51" t="s">
        <v>1723</v>
      </c>
      <c r="CZ76" s="193" t="str">
        <f t="shared" ref="CZ76:CZ99" si="43">J76</f>
        <v>Corrupción</v>
      </c>
      <c r="DA76" s="244" t="str">
        <f t="shared" ref="DA76:DA99" si="44">I76</f>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v>
      </c>
      <c r="DB76" s="244"/>
      <c r="DC76" s="244"/>
      <c r="DD76" s="244"/>
      <c r="DE76" s="244"/>
      <c r="DF76" s="244"/>
      <c r="DG76" s="244"/>
      <c r="DH76" s="193" t="str">
        <f t="shared" ref="DH76:DH99" si="45">Y76</f>
        <v>Moderado</v>
      </c>
      <c r="DI76" s="193" t="str">
        <f t="shared" ref="DI76:DI99" si="46">AE76</f>
        <v>Moderado</v>
      </c>
      <c r="DK76" s="187" t="e">
        <f>SUM(LEN(#REF!)-LEN(SUBSTITUTE(#REF!,"- Preventivo","")))/LEN("- Preventivo")</f>
        <v>#REF!</v>
      </c>
      <c r="DL76" s="187" t="e">
        <f t="shared" ref="DL76:DL99" si="47">SUMIFS($DK$12:$DK$99,$A$12:$A$99,A76)</f>
        <v>#REF!</v>
      </c>
      <c r="DM76" s="187" t="e">
        <f>SUM(LEN(#REF!)-LEN(SUBSTITUTE(#REF!,"- Detectivo","")))/LEN("- Detectivo")</f>
        <v>#REF!</v>
      </c>
      <c r="DN76" s="187" t="e">
        <f t="shared" ref="DN76:DN99" si="48">SUMIFS($DM$12:$DM$99,$A$12:$A$99,A76)</f>
        <v>#REF!</v>
      </c>
      <c r="DO76" s="187" t="e">
        <f>SUM(LEN(#REF!)-LEN(SUBSTITUTE(#REF!,"- Correctivo","")))/LEN("- Correctivo")</f>
        <v>#REF!</v>
      </c>
      <c r="DP76" s="187" t="e">
        <f t="shared" ref="DP76:DP99" si="49">SUMIFS($DO$12:$DO$99,$A$12:$A$99,A76)</f>
        <v>#REF!</v>
      </c>
      <c r="DQ76" s="187" t="e">
        <f t="shared" si="19"/>
        <v>#REF!</v>
      </c>
      <c r="DR76" s="187" t="e">
        <f t="shared" ref="DR76:DR99" si="50">SUMIFS($DQ$12:$DQ$99,$A$12:$A$99,A76)</f>
        <v>#REF!</v>
      </c>
      <c r="DS76" s="187" t="e">
        <f>SUM(LEN(#REF!)-LEN(SUBSTITUTE(#REF!,"- Documentado","")))/LEN("- Documentado")</f>
        <v>#REF!</v>
      </c>
      <c r="DT76" s="187" t="e">
        <f>SUM(LEN(#REF!)-LEN(SUBSTITUTE(#REF!,"- Documentado","")))/LEN("- Documentado")</f>
        <v>#REF!</v>
      </c>
      <c r="DU76" s="187" t="e">
        <f t="shared" ref="DU76:DU99" si="51">SUMIFS($DS$12:$DS$99,$A$12:$A$99,A76)+SUMIFS($DT$12:$DT$99,$A$12:$A$99,A76)</f>
        <v>#REF!</v>
      </c>
      <c r="DV76" s="187" t="e">
        <f>SUM(LEN(#REF!)-LEN(SUBSTITUTE(#REF!,"- Continua","")))/LEN("- Continua")</f>
        <v>#REF!</v>
      </c>
      <c r="DW76" s="187" t="e">
        <f>SUM(LEN(#REF!)-LEN(SUBSTITUTE(#REF!,"- Continua","")))/LEN("- Continua")</f>
        <v>#REF!</v>
      </c>
      <c r="DX76" s="187" t="e">
        <f t="shared" ref="DX76:DX99" si="52">SUMIFS($DV$12:$DV$99,$A$12:$A$99,A76)+SUMIFS($DW$12:$DW$99,$A$12:$A$99,A76)</f>
        <v>#REF!</v>
      </c>
      <c r="DY76" s="187" t="e">
        <f>SUM(LEN(#REF!)-LEN(SUBSTITUTE(#REF!,"- Con registro","")))/LEN("- Con registro")</f>
        <v>#REF!</v>
      </c>
      <c r="DZ76" s="187" t="e">
        <f>SUM(LEN(#REF!)-LEN(SUBSTITUTE(#REF!,"- Con registro","")))/LEN("- Con registro")</f>
        <v>#REF!</v>
      </c>
      <c r="EA76" s="187" t="e">
        <f t="shared" ref="EA76:EA99" si="53">SUMIFS($DY$12:$DY$99,$A$12:$A$99,A76)+SUMIFS($DZ$12:$DZ$99,$A$12:$A$99,A76)</f>
        <v>#REF!</v>
      </c>
      <c r="EB76" s="192" t="e">
        <f t="shared" si="20"/>
        <v>#REF!</v>
      </c>
      <c r="EC76" s="192" t="e">
        <f t="shared" si="21"/>
        <v>#REF!</v>
      </c>
      <c r="ED76" s="240" t="e">
        <f t="shared" si="22"/>
        <v>#REF!</v>
      </c>
      <c r="EE76" s="241" t="e">
        <f t="shared" si="23"/>
        <v>#REF!</v>
      </c>
      <c r="EF76" s="241"/>
      <c r="EG76" s="241"/>
      <c r="EH76" s="241"/>
      <c r="EI76" s="241"/>
      <c r="EJ76" s="241"/>
      <c r="EK76" s="241"/>
      <c r="EL76" s="241"/>
      <c r="EM76" s="241"/>
      <c r="EN76" s="241"/>
      <c r="EP76" s="225">
        <f t="shared" si="24"/>
        <v>45042</v>
      </c>
      <c r="EQ76" s="226">
        <f t="shared" si="25"/>
        <v>45169</v>
      </c>
      <c r="ER76" s="187" t="str">
        <f t="shared" si="26"/>
        <v>Riesgos</v>
      </c>
      <c r="ES76" s="239" t="str">
        <f t="shared" ref="ES76:ES99" si="54">IF(ER76="","",CONCATENATE("ID_",G76,": ",I76))</f>
        <v>ID_175: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v>
      </c>
      <c r="ET76" s="239" t="str">
        <f t="shared" ref="ET76:ET99" si="55">IF(ES76="","",CONCATENATE("Ajuste en ",VLOOKUP(EP76,AQ76:BZ76,(MATCH(EP76,AQ76:BZ76,10)+1))," en el Mapa de riesgos de ",A76))</f>
        <v>Ajuste en Establecimiento de controles
Evaluación de controles en el Mapa de riesgos de Gestión Jurídica</v>
      </c>
      <c r="EU76" s="187" t="str">
        <f t="shared" ref="EU76:EU99" si="56">IF(ET76="","",CONCATENATE("Solicitud de cambio realizada y aprobada por la ",L76," a través del Aplicativo DARUMA"))</f>
        <v>Solicitud de cambio realizada y aprobada por la Oficina Jurídica a través del Aplicativo DARUMA</v>
      </c>
    </row>
    <row r="77" spans="1:151" ht="399.95" customHeight="1" x14ac:dyDescent="0.2">
      <c r="A77" s="230" t="s">
        <v>1506</v>
      </c>
      <c r="B77" s="208" t="s">
        <v>1507</v>
      </c>
      <c r="C77" s="208" t="s">
        <v>1508</v>
      </c>
      <c r="D77" s="230" t="s">
        <v>1509</v>
      </c>
      <c r="E77" s="231" t="s">
        <v>38</v>
      </c>
      <c r="F77" s="208" t="s">
        <v>1510</v>
      </c>
      <c r="G77" s="231">
        <v>182</v>
      </c>
      <c r="H77" s="231" t="s">
        <v>1902</v>
      </c>
      <c r="I77" s="195" t="s">
        <v>1511</v>
      </c>
      <c r="J77" s="230" t="s">
        <v>35</v>
      </c>
      <c r="K77" s="231" t="s">
        <v>365</v>
      </c>
      <c r="L77" s="208" t="s">
        <v>248</v>
      </c>
      <c r="M77" s="214" t="s">
        <v>672</v>
      </c>
      <c r="N77" s="208" t="s">
        <v>1512</v>
      </c>
      <c r="O77" s="208" t="s">
        <v>1513</v>
      </c>
      <c r="P77" s="208" t="s">
        <v>673</v>
      </c>
      <c r="Q77" s="208" t="s">
        <v>332</v>
      </c>
      <c r="R77" s="208" t="s">
        <v>359</v>
      </c>
      <c r="S77" s="208" t="s">
        <v>1686</v>
      </c>
      <c r="T77" s="208" t="s">
        <v>674</v>
      </c>
      <c r="U77" s="232" t="s">
        <v>316</v>
      </c>
      <c r="V77" s="233">
        <v>0.2</v>
      </c>
      <c r="W77" s="232" t="s">
        <v>121</v>
      </c>
      <c r="X77" s="233">
        <v>0.4</v>
      </c>
      <c r="Y77" s="67" t="s">
        <v>271</v>
      </c>
      <c r="Z77" s="208" t="s">
        <v>675</v>
      </c>
      <c r="AA77" s="232" t="s">
        <v>316</v>
      </c>
      <c r="AB77" s="237">
        <v>2.1167999999999999E-2</v>
      </c>
      <c r="AC77" s="232" t="s">
        <v>315</v>
      </c>
      <c r="AD77" s="237">
        <v>0.16875000000000001</v>
      </c>
      <c r="AE77" s="67" t="s">
        <v>271</v>
      </c>
      <c r="AF77" s="208" t="s">
        <v>676</v>
      </c>
      <c r="AG77" s="230" t="s">
        <v>337</v>
      </c>
      <c r="AH77" s="208" t="s">
        <v>2021</v>
      </c>
      <c r="AI77" s="208" t="s">
        <v>2021</v>
      </c>
      <c r="AJ77" s="208" t="s">
        <v>2021</v>
      </c>
      <c r="AK77" s="208" t="s">
        <v>2021</v>
      </c>
      <c r="AL77" s="208" t="s">
        <v>2021</v>
      </c>
      <c r="AM77" s="208" t="s">
        <v>2021</v>
      </c>
      <c r="AN77" s="208" t="s">
        <v>1514</v>
      </c>
      <c r="AO77" s="208" t="s">
        <v>1515</v>
      </c>
      <c r="AP77" s="208" t="s">
        <v>1516</v>
      </c>
      <c r="AQ77" s="209">
        <v>43356</v>
      </c>
      <c r="AR77" s="210" t="s">
        <v>338</v>
      </c>
      <c r="AS77" s="211" t="s">
        <v>677</v>
      </c>
      <c r="AT77" s="212">
        <v>43593</v>
      </c>
      <c r="AU77" s="213" t="s">
        <v>338</v>
      </c>
      <c r="AV77" s="214" t="s">
        <v>678</v>
      </c>
      <c r="AW77" s="212">
        <v>43909</v>
      </c>
      <c r="AX77" s="210" t="s">
        <v>344</v>
      </c>
      <c r="AY77" s="211" t="s">
        <v>679</v>
      </c>
      <c r="AZ77" s="212">
        <v>44074</v>
      </c>
      <c r="BA77" s="213" t="s">
        <v>590</v>
      </c>
      <c r="BB77" s="214" t="s">
        <v>680</v>
      </c>
      <c r="BC77" s="212">
        <v>44540</v>
      </c>
      <c r="BD77" s="210" t="s">
        <v>338</v>
      </c>
      <c r="BE77" s="211" t="s">
        <v>681</v>
      </c>
      <c r="BF77" s="212">
        <v>44897</v>
      </c>
      <c r="BG77" s="213" t="s">
        <v>389</v>
      </c>
      <c r="BH77" s="214" t="s">
        <v>1517</v>
      </c>
      <c r="BI77" s="212" t="s">
        <v>352</v>
      </c>
      <c r="BJ77" s="210" t="s">
        <v>353</v>
      </c>
      <c r="BK77" s="211" t="s">
        <v>352</v>
      </c>
      <c r="BL77" s="212" t="s">
        <v>352</v>
      </c>
      <c r="BM77" s="213" t="s">
        <v>353</v>
      </c>
      <c r="BN77" s="214" t="s">
        <v>352</v>
      </c>
      <c r="BO77" s="212" t="s">
        <v>352</v>
      </c>
      <c r="BP77" s="210" t="s">
        <v>353</v>
      </c>
      <c r="BQ77" s="211" t="s">
        <v>352</v>
      </c>
      <c r="BR77" s="212" t="s">
        <v>352</v>
      </c>
      <c r="BS77" s="213" t="s">
        <v>353</v>
      </c>
      <c r="BT77" s="214" t="s">
        <v>352</v>
      </c>
      <c r="BU77" s="212" t="s">
        <v>352</v>
      </c>
      <c r="BV77" s="210" t="s">
        <v>353</v>
      </c>
      <c r="BW77" s="211" t="s">
        <v>352</v>
      </c>
      <c r="BX77" s="212" t="s">
        <v>352</v>
      </c>
      <c r="BY77" s="213" t="s">
        <v>353</v>
      </c>
      <c r="BZ77" s="215" t="s">
        <v>352</v>
      </c>
      <c r="CA77" s="165">
        <f t="shared" si="42"/>
        <v>12</v>
      </c>
      <c r="CB77" s="51" t="s">
        <v>1810</v>
      </c>
      <c r="CC77" s="51" t="s">
        <v>1811</v>
      </c>
      <c r="CD77" s="51" t="s">
        <v>1711</v>
      </c>
      <c r="CE77" s="51" t="s">
        <v>1697</v>
      </c>
      <c r="CF77" s="51" t="s">
        <v>1694</v>
      </c>
      <c r="CG77" s="51" t="s">
        <v>1694</v>
      </c>
      <c r="CH77" s="51" t="s">
        <v>1718</v>
      </c>
      <c r="CI77" s="51" t="s">
        <v>1694</v>
      </c>
      <c r="CJ77" s="51" t="s">
        <v>1723</v>
      </c>
      <c r="CK77" s="51"/>
      <c r="CL77" s="51" t="s">
        <v>1723</v>
      </c>
      <c r="CM77" s="51" t="s">
        <v>1723</v>
      </c>
      <c r="CN77" s="51" t="s">
        <v>1723</v>
      </c>
      <c r="CO77" s="51" t="s">
        <v>1723</v>
      </c>
      <c r="CP77" s="51" t="s">
        <v>1723</v>
      </c>
      <c r="CQ77" s="51" t="s">
        <v>1723</v>
      </c>
      <c r="CR77" s="51" t="s">
        <v>1788</v>
      </c>
      <c r="CS77" s="51" t="s">
        <v>1723</v>
      </c>
      <c r="CT77" s="51" t="s">
        <v>1723</v>
      </c>
      <c r="CU77" s="51" t="s">
        <v>1723</v>
      </c>
      <c r="CV77" s="51" t="s">
        <v>1723</v>
      </c>
      <c r="CW77" s="51" t="s">
        <v>1723</v>
      </c>
      <c r="CX77" s="51" t="s">
        <v>1723</v>
      </c>
      <c r="CZ77" s="193" t="str">
        <f t="shared" si="43"/>
        <v>Gestión de procesos</v>
      </c>
      <c r="DA77" s="244" t="str">
        <f t="shared" si="44"/>
        <v>Posibilidad de afectación reputacional por debilidades en la ejecución que afecten la puesta en operación de nuevos medios de relacionamiento con la ciudadanía, debido a errores (fallas o deficiencias) en el diseño y estructuración de estos</v>
      </c>
      <c r="DB77" s="244"/>
      <c r="DC77" s="244"/>
      <c r="DD77" s="244"/>
      <c r="DE77" s="244"/>
      <c r="DF77" s="244"/>
      <c r="DG77" s="244"/>
      <c r="DH77" s="193" t="str">
        <f t="shared" si="45"/>
        <v>Bajo</v>
      </c>
      <c r="DI77" s="193" t="str">
        <f t="shared" si="46"/>
        <v>Bajo</v>
      </c>
      <c r="DK77" s="187" t="e">
        <f>SUM(LEN(#REF!)-LEN(SUBSTITUTE(#REF!,"- Preventivo","")))/LEN("- Preventivo")</f>
        <v>#REF!</v>
      </c>
      <c r="DL77" s="187" t="e">
        <f t="shared" si="47"/>
        <v>#REF!</v>
      </c>
      <c r="DM77" s="187" t="e">
        <f>SUM(LEN(#REF!)-LEN(SUBSTITUTE(#REF!,"- Detectivo","")))/LEN("- Detectivo")</f>
        <v>#REF!</v>
      </c>
      <c r="DN77" s="187" t="e">
        <f t="shared" si="48"/>
        <v>#REF!</v>
      </c>
      <c r="DO77" s="187" t="e">
        <f>SUM(LEN(#REF!)-LEN(SUBSTITUTE(#REF!,"- Correctivo","")))/LEN("- Correctivo")</f>
        <v>#REF!</v>
      </c>
      <c r="DP77" s="187" t="e">
        <f t="shared" si="49"/>
        <v>#REF!</v>
      </c>
      <c r="DQ77" s="187" t="e">
        <f t="shared" ref="DQ77:DQ99" si="57">DK77+DM77+DO77</f>
        <v>#REF!</v>
      </c>
      <c r="DR77" s="187" t="e">
        <f t="shared" si="50"/>
        <v>#REF!</v>
      </c>
      <c r="DS77" s="187" t="e">
        <f>SUM(LEN(#REF!)-LEN(SUBSTITUTE(#REF!,"- Documentado","")))/LEN("- Documentado")</f>
        <v>#REF!</v>
      </c>
      <c r="DT77" s="187" t="e">
        <f>SUM(LEN(#REF!)-LEN(SUBSTITUTE(#REF!,"- Documentado","")))/LEN("- Documentado")</f>
        <v>#REF!</v>
      </c>
      <c r="DU77" s="187" t="e">
        <f t="shared" si="51"/>
        <v>#REF!</v>
      </c>
      <c r="DV77" s="187" t="e">
        <f>SUM(LEN(#REF!)-LEN(SUBSTITUTE(#REF!,"- Continua","")))/LEN("- Continua")</f>
        <v>#REF!</v>
      </c>
      <c r="DW77" s="187" t="e">
        <f>SUM(LEN(#REF!)-LEN(SUBSTITUTE(#REF!,"- Continua","")))/LEN("- Continua")</f>
        <v>#REF!</v>
      </c>
      <c r="DX77" s="187" t="e">
        <f t="shared" si="52"/>
        <v>#REF!</v>
      </c>
      <c r="DY77" s="187" t="e">
        <f>SUM(LEN(#REF!)-LEN(SUBSTITUTE(#REF!,"- Con registro","")))/LEN("- Con registro")</f>
        <v>#REF!</v>
      </c>
      <c r="DZ77" s="187" t="e">
        <f>SUM(LEN(#REF!)-LEN(SUBSTITUTE(#REF!,"- Con registro","")))/LEN("- Con registro")</f>
        <v>#REF!</v>
      </c>
      <c r="EA77" s="187" t="e">
        <f t="shared" si="53"/>
        <v>#REF!</v>
      </c>
      <c r="EB77" s="192" t="e">
        <f t="shared" ref="EB77:EB99" si="58">CONCATENATE("El proceso estableció ",DR77," controles frente a los riesgos identificados, de los cuales:
")</f>
        <v>#REF!</v>
      </c>
      <c r="EC77" s="192" t="e">
        <f t="shared" ref="EC77:EC99" si="59">CONCATENATE("- ",DL77," son preventivos, ",DN77," detectivos y ",DP77," correctivos.
")</f>
        <v>#REF!</v>
      </c>
      <c r="ED77" s="240" t="e">
        <f t="shared" ref="ED77:ED99" si="60">CONCATENATE("- ",DU77," están documentados, ",DX77," se aplican continuamente de acuerdo con la periodicidad establecida y en ",EA77," se deja registro de la aplicación.")</f>
        <v>#REF!</v>
      </c>
      <c r="EE77" s="241" t="e">
        <f t="shared" ref="EE77:EE99" si="61">CONCATENATE(EB77,EC77,ED77)</f>
        <v>#REF!</v>
      </c>
      <c r="EF77" s="241"/>
      <c r="EG77" s="241"/>
      <c r="EH77" s="241"/>
      <c r="EI77" s="241"/>
      <c r="EJ77" s="241"/>
      <c r="EK77" s="241"/>
      <c r="EL77" s="241"/>
      <c r="EM77" s="241"/>
      <c r="EN77" s="241"/>
      <c r="EP77" s="225" t="str">
        <f t="shared" ref="EP77:EP99" si="62">IF(AQ77&gt;=$EP$1,AQ77,IF(AT77&gt;=$EP$1,AT77,IF(AW77&gt;=$EP$1,AW77,IF(AZ77&gt;=$EP$1,AZ77,IF(BC77&gt;=$EP$1,BC77,IF(BF77&gt;=$EP$1,BF77,IF(BI77&gt;=$EP$1,BI77,IF(BL77&gt;=$EP$1,BL77,IF(BO77&gt;=$EP$1,BO77,IF(BR77&gt;=$EP$1,BR77,IF(BU77&gt;=$EP$1,BU77,IF(BX77&gt;=$EP$1,BX77,""))))))))))))</f>
        <v/>
      </c>
      <c r="EQ77" s="226" t="str">
        <f t="shared" ref="EQ77:EQ99" si="63">IF(EP77="","",$B$6)</f>
        <v/>
      </c>
      <c r="ER77" s="187" t="str">
        <f t="shared" ref="ER77:ER99" si="64">IF(EQ77="","","Riesgos")</f>
        <v/>
      </c>
      <c r="ES77" s="239" t="str">
        <f t="shared" si="54"/>
        <v/>
      </c>
      <c r="ET77" s="239" t="str">
        <f t="shared" si="55"/>
        <v/>
      </c>
      <c r="EU77" s="187" t="str">
        <f t="shared" si="56"/>
        <v/>
      </c>
    </row>
    <row r="78" spans="1:151" ht="399.95" customHeight="1" x14ac:dyDescent="0.2">
      <c r="A78" s="230" t="s">
        <v>1506</v>
      </c>
      <c r="B78" s="208" t="s">
        <v>1507</v>
      </c>
      <c r="C78" s="208" t="s">
        <v>1508</v>
      </c>
      <c r="D78" s="230" t="s">
        <v>1509</v>
      </c>
      <c r="E78" s="231" t="s">
        <v>38</v>
      </c>
      <c r="F78" s="208" t="s">
        <v>1993</v>
      </c>
      <c r="G78" s="231">
        <v>183</v>
      </c>
      <c r="H78" s="231" t="s">
        <v>1903</v>
      </c>
      <c r="I78" s="195" t="s">
        <v>1994</v>
      </c>
      <c r="J78" s="230" t="s">
        <v>35</v>
      </c>
      <c r="K78" s="231" t="s">
        <v>365</v>
      </c>
      <c r="L78" s="208" t="s">
        <v>248</v>
      </c>
      <c r="M78" s="236" t="s">
        <v>1995</v>
      </c>
      <c r="N78" s="234" t="s">
        <v>1996</v>
      </c>
      <c r="O78" s="234" t="s">
        <v>1997</v>
      </c>
      <c r="P78" s="208" t="s">
        <v>673</v>
      </c>
      <c r="Q78" s="208" t="s">
        <v>332</v>
      </c>
      <c r="R78" s="208" t="s">
        <v>359</v>
      </c>
      <c r="S78" s="208" t="s">
        <v>1685</v>
      </c>
      <c r="T78" s="208" t="s">
        <v>360</v>
      </c>
      <c r="U78" s="232" t="s">
        <v>317</v>
      </c>
      <c r="V78" s="233">
        <v>0.6</v>
      </c>
      <c r="W78" s="232" t="s">
        <v>101</v>
      </c>
      <c r="X78" s="233">
        <v>0.6</v>
      </c>
      <c r="Y78" s="67" t="s">
        <v>84</v>
      </c>
      <c r="Z78" s="208" t="s">
        <v>1998</v>
      </c>
      <c r="AA78" s="232" t="s">
        <v>316</v>
      </c>
      <c r="AB78" s="237">
        <v>0.10584</v>
      </c>
      <c r="AC78" s="232" t="s">
        <v>121</v>
      </c>
      <c r="AD78" s="237">
        <v>0.25312499999999999</v>
      </c>
      <c r="AE78" s="67" t="s">
        <v>271</v>
      </c>
      <c r="AF78" s="208" t="s">
        <v>683</v>
      </c>
      <c r="AG78" s="230" t="s">
        <v>337</v>
      </c>
      <c r="AH78" s="208" t="s">
        <v>2021</v>
      </c>
      <c r="AI78" s="208" t="s">
        <v>2021</v>
      </c>
      <c r="AJ78" s="208" t="s">
        <v>2021</v>
      </c>
      <c r="AK78" s="208" t="s">
        <v>2021</v>
      </c>
      <c r="AL78" s="208" t="s">
        <v>2021</v>
      </c>
      <c r="AM78" s="208" t="s">
        <v>2021</v>
      </c>
      <c r="AN78" s="208" t="s">
        <v>1999</v>
      </c>
      <c r="AO78" s="208" t="s">
        <v>2000</v>
      </c>
      <c r="AP78" s="208" t="s">
        <v>2001</v>
      </c>
      <c r="AQ78" s="209">
        <v>43356</v>
      </c>
      <c r="AR78" s="210" t="s">
        <v>338</v>
      </c>
      <c r="AS78" s="211" t="s">
        <v>677</v>
      </c>
      <c r="AT78" s="212">
        <v>43593</v>
      </c>
      <c r="AU78" s="213" t="s">
        <v>338</v>
      </c>
      <c r="AV78" s="214" t="s">
        <v>684</v>
      </c>
      <c r="AW78" s="212">
        <v>43759</v>
      </c>
      <c r="AX78" s="210" t="s">
        <v>349</v>
      </c>
      <c r="AY78" s="211" t="s">
        <v>685</v>
      </c>
      <c r="AZ78" s="212">
        <v>43909</v>
      </c>
      <c r="BA78" s="213" t="s">
        <v>344</v>
      </c>
      <c r="BB78" s="214" t="s">
        <v>679</v>
      </c>
      <c r="BC78" s="212">
        <v>44074</v>
      </c>
      <c r="BD78" s="210" t="s">
        <v>349</v>
      </c>
      <c r="BE78" s="211" t="s">
        <v>686</v>
      </c>
      <c r="BF78" s="212">
        <v>44249</v>
      </c>
      <c r="BG78" s="213" t="s">
        <v>344</v>
      </c>
      <c r="BH78" s="214" t="s">
        <v>687</v>
      </c>
      <c r="BI78" s="212">
        <v>44455</v>
      </c>
      <c r="BJ78" s="210" t="s">
        <v>346</v>
      </c>
      <c r="BK78" s="211" t="s">
        <v>688</v>
      </c>
      <c r="BL78" s="212">
        <v>44540</v>
      </c>
      <c r="BM78" s="213" t="s">
        <v>338</v>
      </c>
      <c r="BN78" s="214" t="s">
        <v>681</v>
      </c>
      <c r="BO78" s="212">
        <v>44897</v>
      </c>
      <c r="BP78" s="210" t="s">
        <v>389</v>
      </c>
      <c r="BQ78" s="211" t="s">
        <v>1518</v>
      </c>
      <c r="BR78" s="212">
        <v>45082</v>
      </c>
      <c r="BS78" s="213" t="s">
        <v>1992</v>
      </c>
      <c r="BT78" s="214" t="s">
        <v>1991</v>
      </c>
      <c r="BU78" s="212" t="s">
        <v>352</v>
      </c>
      <c r="BV78" s="210" t="s">
        <v>353</v>
      </c>
      <c r="BW78" s="211" t="s">
        <v>352</v>
      </c>
      <c r="BX78" s="212" t="s">
        <v>352</v>
      </c>
      <c r="BY78" s="213" t="s">
        <v>353</v>
      </c>
      <c r="BZ78" s="215" t="s">
        <v>352</v>
      </c>
      <c r="CA78" s="165">
        <f t="shared" si="42"/>
        <v>4</v>
      </c>
      <c r="CB78" s="51" t="s">
        <v>1810</v>
      </c>
      <c r="CC78" s="51" t="s">
        <v>1811</v>
      </c>
      <c r="CD78" s="51" t="s">
        <v>1711</v>
      </c>
      <c r="CE78" s="51" t="s">
        <v>1697</v>
      </c>
      <c r="CF78" s="51" t="s">
        <v>1694</v>
      </c>
      <c r="CG78" s="51" t="s">
        <v>1694</v>
      </c>
      <c r="CH78" s="51" t="s">
        <v>1718</v>
      </c>
      <c r="CI78" s="51" t="s">
        <v>1694</v>
      </c>
      <c r="CJ78" s="51" t="s">
        <v>1723</v>
      </c>
      <c r="CK78" s="51"/>
      <c r="CL78" s="51" t="s">
        <v>1723</v>
      </c>
      <c r="CM78" s="51" t="s">
        <v>1723</v>
      </c>
      <c r="CN78" s="51" t="s">
        <v>1723</v>
      </c>
      <c r="CO78" s="51" t="s">
        <v>1723</v>
      </c>
      <c r="CP78" s="51" t="s">
        <v>1723</v>
      </c>
      <c r="CQ78" s="51" t="s">
        <v>1723</v>
      </c>
      <c r="CR78" s="51" t="s">
        <v>1789</v>
      </c>
      <c r="CS78" s="51" t="s">
        <v>1723</v>
      </c>
      <c r="CT78" s="51" t="s">
        <v>1723</v>
      </c>
      <c r="CU78" s="51" t="s">
        <v>1723</v>
      </c>
      <c r="CV78" s="51" t="s">
        <v>1723</v>
      </c>
      <c r="CW78" s="51" t="s">
        <v>1723</v>
      </c>
      <c r="CX78" s="51" t="s">
        <v>1723</v>
      </c>
      <c r="CZ78" s="193" t="str">
        <f t="shared" si="43"/>
        <v>Gestión de procesos</v>
      </c>
      <c r="DA78" s="244" t="str">
        <f t="shared" si="44"/>
        <v>Posibilidad de afectación reputacional por hallazgos de entes e instancias de control internos o externos, debido a incumplimiento de compromisos en la ejecución de la gestión de seguimiento y monitoreo de la función de Inspección, Vigilancia y Control</v>
      </c>
      <c r="DB78" s="244"/>
      <c r="DC78" s="244"/>
      <c r="DD78" s="244"/>
      <c r="DE78" s="244"/>
      <c r="DF78" s="244"/>
      <c r="DG78" s="244"/>
      <c r="DH78" s="193" t="str">
        <f t="shared" si="45"/>
        <v>Moderado</v>
      </c>
      <c r="DI78" s="193" t="str">
        <f t="shared" si="46"/>
        <v>Bajo</v>
      </c>
      <c r="DK78" s="187" t="e">
        <f>SUM(LEN(#REF!)-LEN(SUBSTITUTE(#REF!,"- Preventivo","")))/LEN("- Preventivo")</f>
        <v>#REF!</v>
      </c>
      <c r="DL78" s="187" t="e">
        <f t="shared" si="47"/>
        <v>#REF!</v>
      </c>
      <c r="DM78" s="187" t="e">
        <f>SUM(LEN(#REF!)-LEN(SUBSTITUTE(#REF!,"- Detectivo","")))/LEN("- Detectivo")</f>
        <v>#REF!</v>
      </c>
      <c r="DN78" s="187" t="e">
        <f t="shared" si="48"/>
        <v>#REF!</v>
      </c>
      <c r="DO78" s="187" t="e">
        <f>SUM(LEN(#REF!)-LEN(SUBSTITUTE(#REF!,"- Correctivo","")))/LEN("- Correctivo")</f>
        <v>#REF!</v>
      </c>
      <c r="DP78" s="187" t="e">
        <f t="shared" si="49"/>
        <v>#REF!</v>
      </c>
      <c r="DQ78" s="187" t="e">
        <f t="shared" si="57"/>
        <v>#REF!</v>
      </c>
      <c r="DR78" s="187" t="e">
        <f t="shared" si="50"/>
        <v>#REF!</v>
      </c>
      <c r="DS78" s="187" t="e">
        <f>SUM(LEN(#REF!)-LEN(SUBSTITUTE(#REF!,"- Documentado","")))/LEN("- Documentado")</f>
        <v>#REF!</v>
      </c>
      <c r="DT78" s="187" t="e">
        <f>SUM(LEN(#REF!)-LEN(SUBSTITUTE(#REF!,"- Documentado","")))/LEN("- Documentado")</f>
        <v>#REF!</v>
      </c>
      <c r="DU78" s="187" t="e">
        <f t="shared" si="51"/>
        <v>#REF!</v>
      </c>
      <c r="DV78" s="187" t="e">
        <f>SUM(LEN(#REF!)-LEN(SUBSTITUTE(#REF!,"- Continua","")))/LEN("- Continua")</f>
        <v>#REF!</v>
      </c>
      <c r="DW78" s="187" t="e">
        <f>SUM(LEN(#REF!)-LEN(SUBSTITUTE(#REF!,"- Continua","")))/LEN("- Continua")</f>
        <v>#REF!</v>
      </c>
      <c r="DX78" s="187" t="e">
        <f t="shared" si="52"/>
        <v>#REF!</v>
      </c>
      <c r="DY78" s="187" t="e">
        <f>SUM(LEN(#REF!)-LEN(SUBSTITUTE(#REF!,"- Con registro","")))/LEN("- Con registro")</f>
        <v>#REF!</v>
      </c>
      <c r="DZ78" s="187" t="e">
        <f>SUM(LEN(#REF!)-LEN(SUBSTITUTE(#REF!,"- Con registro","")))/LEN("- Con registro")</f>
        <v>#REF!</v>
      </c>
      <c r="EA78" s="187" t="e">
        <f t="shared" si="53"/>
        <v>#REF!</v>
      </c>
      <c r="EB78" s="192" t="e">
        <f t="shared" si="58"/>
        <v>#REF!</v>
      </c>
      <c r="EC78" s="192" t="e">
        <f t="shared" si="59"/>
        <v>#REF!</v>
      </c>
      <c r="ED78" s="240" t="e">
        <f t="shared" si="60"/>
        <v>#REF!</v>
      </c>
      <c r="EE78" s="241" t="e">
        <f t="shared" si="61"/>
        <v>#REF!</v>
      </c>
      <c r="EF78" s="241"/>
      <c r="EG78" s="241"/>
      <c r="EH78" s="241"/>
      <c r="EI78" s="241"/>
      <c r="EJ78" s="241"/>
      <c r="EK78" s="241"/>
      <c r="EL78" s="241"/>
      <c r="EM78" s="241"/>
      <c r="EN78" s="241"/>
      <c r="EP78" s="225">
        <f t="shared" si="62"/>
        <v>45082</v>
      </c>
      <c r="EQ78" s="226">
        <f t="shared" si="63"/>
        <v>45169</v>
      </c>
      <c r="ER78" s="187" t="str">
        <f t="shared" si="64"/>
        <v>Riesgos</v>
      </c>
      <c r="ES78" s="239" t="str">
        <f t="shared" si="54"/>
        <v>ID_183: Posibilidad de afectación reputacional por hallazgos de entes e instancias de control internos o externos, debido a incumplimiento de compromisos en la ejecución de la gestión de seguimiento y monitoreo de la función de Inspección, Vigilancia y Control</v>
      </c>
      <c r="ET78" s="239" t="str">
        <f t="shared" si="55"/>
        <v>Ajuste en Identificación del riesgo
Análisis antes de controles
Establecimiento de controles
Evaluación de controles
Tratamiento del riesgo en el Mapa de riesgos de Gobierno Abierto y Relacionamiento con la Ciudadanía</v>
      </c>
      <c r="EU78" s="187" t="str">
        <f t="shared" si="56"/>
        <v>Solicitud de cambio realizada y aprobada por la Subsecretaría de Servicio a la Ciudadanía a través del Aplicativo DARUMA</v>
      </c>
    </row>
    <row r="79" spans="1:151" ht="399.95" customHeight="1" x14ac:dyDescent="0.2">
      <c r="A79" s="230" t="s">
        <v>1506</v>
      </c>
      <c r="B79" s="208" t="s">
        <v>1507</v>
      </c>
      <c r="C79" s="208" t="s">
        <v>1508</v>
      </c>
      <c r="D79" s="230" t="s">
        <v>1509</v>
      </c>
      <c r="E79" s="231" t="s">
        <v>38</v>
      </c>
      <c r="F79" s="208" t="s">
        <v>1519</v>
      </c>
      <c r="G79" s="231">
        <v>184</v>
      </c>
      <c r="H79" s="231" t="s">
        <v>1904</v>
      </c>
      <c r="I79" s="195" t="s">
        <v>689</v>
      </c>
      <c r="J79" s="230" t="s">
        <v>35</v>
      </c>
      <c r="K79" s="231" t="s">
        <v>690</v>
      </c>
      <c r="L79" s="208" t="s">
        <v>248</v>
      </c>
      <c r="M79" s="214" t="s">
        <v>1520</v>
      </c>
      <c r="N79" s="208" t="s">
        <v>1521</v>
      </c>
      <c r="O79" s="208" t="s">
        <v>1522</v>
      </c>
      <c r="P79" s="208" t="s">
        <v>673</v>
      </c>
      <c r="Q79" s="208" t="s">
        <v>332</v>
      </c>
      <c r="R79" s="208" t="s">
        <v>359</v>
      </c>
      <c r="S79" s="208" t="s">
        <v>1686</v>
      </c>
      <c r="T79" s="208" t="s">
        <v>674</v>
      </c>
      <c r="U79" s="232" t="s">
        <v>317</v>
      </c>
      <c r="V79" s="233">
        <v>0.6</v>
      </c>
      <c r="W79" s="232" t="s">
        <v>121</v>
      </c>
      <c r="X79" s="233">
        <v>0.4</v>
      </c>
      <c r="Y79" s="67" t="s">
        <v>84</v>
      </c>
      <c r="Z79" s="208" t="s">
        <v>691</v>
      </c>
      <c r="AA79" s="232" t="s">
        <v>316</v>
      </c>
      <c r="AB79" s="237">
        <v>6.3504000000000005E-2</v>
      </c>
      <c r="AC79" s="232" t="s">
        <v>121</v>
      </c>
      <c r="AD79" s="237">
        <v>0.22500000000000003</v>
      </c>
      <c r="AE79" s="67" t="s">
        <v>271</v>
      </c>
      <c r="AF79" s="208" t="s">
        <v>692</v>
      </c>
      <c r="AG79" s="230" t="s">
        <v>337</v>
      </c>
      <c r="AH79" s="208" t="s">
        <v>2021</v>
      </c>
      <c r="AI79" s="208" t="s">
        <v>2021</v>
      </c>
      <c r="AJ79" s="208" t="s">
        <v>2021</v>
      </c>
      <c r="AK79" s="208" t="s">
        <v>2021</v>
      </c>
      <c r="AL79" s="208" t="s">
        <v>2021</v>
      </c>
      <c r="AM79" s="208" t="s">
        <v>2021</v>
      </c>
      <c r="AN79" s="208" t="s">
        <v>1523</v>
      </c>
      <c r="AO79" s="208" t="s">
        <v>1524</v>
      </c>
      <c r="AP79" s="208" t="s">
        <v>1525</v>
      </c>
      <c r="AQ79" s="209">
        <v>43356</v>
      </c>
      <c r="AR79" s="210" t="s">
        <v>338</v>
      </c>
      <c r="AS79" s="211" t="s">
        <v>677</v>
      </c>
      <c r="AT79" s="212">
        <v>43593</v>
      </c>
      <c r="AU79" s="213" t="s">
        <v>338</v>
      </c>
      <c r="AV79" s="214" t="s">
        <v>693</v>
      </c>
      <c r="AW79" s="212">
        <v>43759</v>
      </c>
      <c r="AX79" s="210" t="s">
        <v>694</v>
      </c>
      <c r="AY79" s="211" t="s">
        <v>695</v>
      </c>
      <c r="AZ79" s="212">
        <v>43909</v>
      </c>
      <c r="BA79" s="213" t="s">
        <v>338</v>
      </c>
      <c r="BB79" s="214" t="s">
        <v>696</v>
      </c>
      <c r="BC79" s="212">
        <v>44074</v>
      </c>
      <c r="BD79" s="210" t="s">
        <v>349</v>
      </c>
      <c r="BE79" s="211" t="s">
        <v>697</v>
      </c>
      <c r="BF79" s="212">
        <v>44168</v>
      </c>
      <c r="BG79" s="213" t="s">
        <v>344</v>
      </c>
      <c r="BH79" s="214" t="s">
        <v>698</v>
      </c>
      <c r="BI79" s="212">
        <v>44249</v>
      </c>
      <c r="BJ79" s="210" t="s">
        <v>346</v>
      </c>
      <c r="BK79" s="211" t="s">
        <v>699</v>
      </c>
      <c r="BL79" s="212">
        <v>44404</v>
      </c>
      <c r="BM79" s="213" t="s">
        <v>346</v>
      </c>
      <c r="BN79" s="214" t="s">
        <v>700</v>
      </c>
      <c r="BO79" s="212">
        <v>44455</v>
      </c>
      <c r="BP79" s="210" t="s">
        <v>346</v>
      </c>
      <c r="BQ79" s="211" t="s">
        <v>701</v>
      </c>
      <c r="BR79" s="212">
        <v>44540</v>
      </c>
      <c r="BS79" s="213" t="s">
        <v>338</v>
      </c>
      <c r="BT79" s="214" t="s">
        <v>702</v>
      </c>
      <c r="BU79" s="212">
        <v>44897</v>
      </c>
      <c r="BV79" s="210" t="s">
        <v>349</v>
      </c>
      <c r="BW79" s="211" t="s">
        <v>1526</v>
      </c>
      <c r="BX79" s="212" t="s">
        <v>352</v>
      </c>
      <c r="BY79" s="213" t="s">
        <v>353</v>
      </c>
      <c r="BZ79" s="215" t="s">
        <v>352</v>
      </c>
      <c r="CA79" s="165">
        <f t="shared" si="42"/>
        <v>2</v>
      </c>
      <c r="CB79" s="51" t="s">
        <v>1810</v>
      </c>
      <c r="CC79" s="51" t="s">
        <v>1811</v>
      </c>
      <c r="CD79" s="51" t="s">
        <v>1711</v>
      </c>
      <c r="CE79" s="51" t="s">
        <v>1697</v>
      </c>
      <c r="CF79" s="51" t="s">
        <v>1694</v>
      </c>
      <c r="CG79" s="51" t="s">
        <v>1694</v>
      </c>
      <c r="CH79" s="51" t="s">
        <v>1718</v>
      </c>
      <c r="CI79" s="51" t="s">
        <v>1694</v>
      </c>
      <c r="CJ79" s="51" t="s">
        <v>1723</v>
      </c>
      <c r="CK79" s="51"/>
      <c r="CL79" s="51" t="s">
        <v>1723</v>
      </c>
      <c r="CM79" s="51" t="s">
        <v>1739</v>
      </c>
      <c r="CN79" s="51" t="s">
        <v>1723</v>
      </c>
      <c r="CO79" s="51" t="s">
        <v>1723</v>
      </c>
      <c r="CP79" s="51" t="s">
        <v>1723</v>
      </c>
      <c r="CQ79" s="51" t="s">
        <v>1723</v>
      </c>
      <c r="CR79" s="51" t="s">
        <v>1790</v>
      </c>
      <c r="CS79" s="51" t="s">
        <v>1723</v>
      </c>
      <c r="CT79" s="51" t="s">
        <v>1723</v>
      </c>
      <c r="CU79" s="51" t="s">
        <v>1723</v>
      </c>
      <c r="CV79" s="51" t="s">
        <v>1723</v>
      </c>
      <c r="CW79" s="51" t="s">
        <v>1723</v>
      </c>
      <c r="CX79" s="51" t="s">
        <v>1723</v>
      </c>
      <c r="CZ79" s="193" t="str">
        <f t="shared" si="43"/>
        <v>Gestión de procesos</v>
      </c>
      <c r="DA79" s="244" t="str">
        <f t="shared" si="44"/>
        <v>Posibilidad de afectación reputacional por no prestación del servicio, debido a interrupciones en el modelo multicanal que impidan a la ciudadanía acceder a la oferta institucional de trámites y servicios de las entidades que hacen parte de la Red CADE</v>
      </c>
      <c r="DB79" s="244"/>
      <c r="DC79" s="244"/>
      <c r="DD79" s="244"/>
      <c r="DE79" s="244"/>
      <c r="DF79" s="244"/>
      <c r="DG79" s="244"/>
      <c r="DH79" s="193" t="str">
        <f t="shared" si="45"/>
        <v>Moderado</v>
      </c>
      <c r="DI79" s="193" t="str">
        <f t="shared" si="46"/>
        <v>Bajo</v>
      </c>
      <c r="DK79" s="187" t="e">
        <f>SUM(LEN(#REF!)-LEN(SUBSTITUTE(#REF!,"- Preventivo","")))/LEN("- Preventivo")</f>
        <v>#REF!</v>
      </c>
      <c r="DL79" s="187" t="e">
        <f t="shared" si="47"/>
        <v>#REF!</v>
      </c>
      <c r="DM79" s="187" t="e">
        <f>SUM(LEN(#REF!)-LEN(SUBSTITUTE(#REF!,"- Detectivo","")))/LEN("- Detectivo")</f>
        <v>#REF!</v>
      </c>
      <c r="DN79" s="187" t="e">
        <f t="shared" si="48"/>
        <v>#REF!</v>
      </c>
      <c r="DO79" s="187" t="e">
        <f>SUM(LEN(#REF!)-LEN(SUBSTITUTE(#REF!,"- Correctivo","")))/LEN("- Correctivo")</f>
        <v>#REF!</v>
      </c>
      <c r="DP79" s="187" t="e">
        <f t="shared" si="49"/>
        <v>#REF!</v>
      </c>
      <c r="DQ79" s="187" t="e">
        <f t="shared" si="57"/>
        <v>#REF!</v>
      </c>
      <c r="DR79" s="187" t="e">
        <f t="shared" si="50"/>
        <v>#REF!</v>
      </c>
      <c r="DS79" s="187" t="e">
        <f>SUM(LEN(#REF!)-LEN(SUBSTITUTE(#REF!,"- Documentado","")))/LEN("- Documentado")</f>
        <v>#REF!</v>
      </c>
      <c r="DT79" s="187" t="e">
        <f>SUM(LEN(#REF!)-LEN(SUBSTITUTE(#REF!,"- Documentado","")))/LEN("- Documentado")</f>
        <v>#REF!</v>
      </c>
      <c r="DU79" s="187" t="e">
        <f t="shared" si="51"/>
        <v>#REF!</v>
      </c>
      <c r="DV79" s="187" t="e">
        <f>SUM(LEN(#REF!)-LEN(SUBSTITUTE(#REF!,"- Continua","")))/LEN("- Continua")</f>
        <v>#REF!</v>
      </c>
      <c r="DW79" s="187" t="e">
        <f>SUM(LEN(#REF!)-LEN(SUBSTITUTE(#REF!,"- Continua","")))/LEN("- Continua")</f>
        <v>#REF!</v>
      </c>
      <c r="DX79" s="187" t="e">
        <f t="shared" si="52"/>
        <v>#REF!</v>
      </c>
      <c r="DY79" s="187" t="e">
        <f>SUM(LEN(#REF!)-LEN(SUBSTITUTE(#REF!,"- Con registro","")))/LEN("- Con registro")</f>
        <v>#REF!</v>
      </c>
      <c r="DZ79" s="187" t="e">
        <f>SUM(LEN(#REF!)-LEN(SUBSTITUTE(#REF!,"- Con registro","")))/LEN("- Con registro")</f>
        <v>#REF!</v>
      </c>
      <c r="EA79" s="187" t="e">
        <f t="shared" si="53"/>
        <v>#REF!</v>
      </c>
      <c r="EB79" s="192" t="e">
        <f t="shared" si="58"/>
        <v>#REF!</v>
      </c>
      <c r="EC79" s="192" t="e">
        <f t="shared" si="59"/>
        <v>#REF!</v>
      </c>
      <c r="ED79" s="240" t="e">
        <f t="shared" si="60"/>
        <v>#REF!</v>
      </c>
      <c r="EE79" s="241" t="e">
        <f t="shared" si="61"/>
        <v>#REF!</v>
      </c>
      <c r="EF79" s="241"/>
      <c r="EG79" s="241"/>
      <c r="EH79" s="241"/>
      <c r="EI79" s="241"/>
      <c r="EJ79" s="241"/>
      <c r="EK79" s="241"/>
      <c r="EL79" s="241"/>
      <c r="EM79" s="241"/>
      <c r="EN79" s="241"/>
      <c r="EP79" s="225" t="str">
        <f t="shared" si="62"/>
        <v/>
      </c>
      <c r="EQ79" s="226" t="str">
        <f t="shared" si="63"/>
        <v/>
      </c>
      <c r="ER79" s="187" t="str">
        <f t="shared" si="64"/>
        <v/>
      </c>
      <c r="ES79" s="239" t="str">
        <f t="shared" si="54"/>
        <v/>
      </c>
      <c r="ET79" s="239" t="str">
        <f t="shared" si="55"/>
        <v/>
      </c>
      <c r="EU79" s="187" t="str">
        <f t="shared" si="56"/>
        <v/>
      </c>
    </row>
    <row r="80" spans="1:151" ht="399.95" customHeight="1" x14ac:dyDescent="0.2">
      <c r="A80" s="230" t="s">
        <v>1506</v>
      </c>
      <c r="B80" s="208" t="s">
        <v>1507</v>
      </c>
      <c r="C80" s="208" t="s">
        <v>1508</v>
      </c>
      <c r="D80" s="230" t="s">
        <v>1509</v>
      </c>
      <c r="E80" s="231" t="s">
        <v>38</v>
      </c>
      <c r="F80" s="208" t="s">
        <v>1527</v>
      </c>
      <c r="G80" s="231">
        <v>185</v>
      </c>
      <c r="H80" s="231" t="s">
        <v>1905</v>
      </c>
      <c r="I80" s="195" t="s">
        <v>1528</v>
      </c>
      <c r="J80" s="230" t="s">
        <v>35</v>
      </c>
      <c r="K80" s="231" t="s">
        <v>365</v>
      </c>
      <c r="L80" s="208" t="s">
        <v>248</v>
      </c>
      <c r="M80" s="214" t="s">
        <v>1529</v>
      </c>
      <c r="N80" s="208" t="s">
        <v>1530</v>
      </c>
      <c r="O80" s="208" t="s">
        <v>1531</v>
      </c>
      <c r="P80" s="208" t="s">
        <v>673</v>
      </c>
      <c r="Q80" s="208" t="s">
        <v>332</v>
      </c>
      <c r="R80" s="208" t="s">
        <v>635</v>
      </c>
      <c r="S80" s="208" t="s">
        <v>1686</v>
      </c>
      <c r="T80" s="208" t="s">
        <v>674</v>
      </c>
      <c r="U80" s="232" t="s">
        <v>314</v>
      </c>
      <c r="V80" s="233">
        <v>0.4</v>
      </c>
      <c r="W80" s="232" t="s">
        <v>121</v>
      </c>
      <c r="X80" s="233">
        <v>0.4</v>
      </c>
      <c r="Y80" s="67" t="s">
        <v>84</v>
      </c>
      <c r="Z80" s="208" t="s">
        <v>703</v>
      </c>
      <c r="AA80" s="232" t="s">
        <v>316</v>
      </c>
      <c r="AB80" s="237">
        <v>0.16799999999999998</v>
      </c>
      <c r="AC80" s="232" t="s">
        <v>121</v>
      </c>
      <c r="AD80" s="237">
        <v>0.30000000000000004</v>
      </c>
      <c r="AE80" s="67" t="s">
        <v>271</v>
      </c>
      <c r="AF80" s="208" t="s">
        <v>692</v>
      </c>
      <c r="AG80" s="230" t="s">
        <v>337</v>
      </c>
      <c r="AH80" s="208" t="s">
        <v>2021</v>
      </c>
      <c r="AI80" s="208" t="s">
        <v>2021</v>
      </c>
      <c r="AJ80" s="208" t="s">
        <v>2021</v>
      </c>
      <c r="AK80" s="208" t="s">
        <v>2021</v>
      </c>
      <c r="AL80" s="208" t="s">
        <v>2021</v>
      </c>
      <c r="AM80" s="208" t="s">
        <v>2021</v>
      </c>
      <c r="AN80" s="208" t="s">
        <v>1532</v>
      </c>
      <c r="AO80" s="208" t="s">
        <v>1533</v>
      </c>
      <c r="AP80" s="208" t="s">
        <v>1534</v>
      </c>
      <c r="AQ80" s="209">
        <v>43356</v>
      </c>
      <c r="AR80" s="210" t="s">
        <v>338</v>
      </c>
      <c r="AS80" s="211" t="s">
        <v>677</v>
      </c>
      <c r="AT80" s="212">
        <v>43593</v>
      </c>
      <c r="AU80" s="213" t="s">
        <v>338</v>
      </c>
      <c r="AV80" s="214" t="s">
        <v>704</v>
      </c>
      <c r="AW80" s="212">
        <v>43759</v>
      </c>
      <c r="AX80" s="210" t="s">
        <v>338</v>
      </c>
      <c r="AY80" s="211" t="s">
        <v>705</v>
      </c>
      <c r="AZ80" s="212">
        <v>43909</v>
      </c>
      <c r="BA80" s="213" t="s">
        <v>397</v>
      </c>
      <c r="BB80" s="214" t="s">
        <v>706</v>
      </c>
      <c r="BC80" s="212">
        <v>44074</v>
      </c>
      <c r="BD80" s="210" t="s">
        <v>349</v>
      </c>
      <c r="BE80" s="211" t="s">
        <v>707</v>
      </c>
      <c r="BF80" s="212">
        <v>44249</v>
      </c>
      <c r="BG80" s="213" t="s">
        <v>349</v>
      </c>
      <c r="BH80" s="214" t="s">
        <v>708</v>
      </c>
      <c r="BI80" s="212">
        <v>44404</v>
      </c>
      <c r="BJ80" s="210" t="s">
        <v>346</v>
      </c>
      <c r="BK80" s="211" t="s">
        <v>700</v>
      </c>
      <c r="BL80" s="212">
        <v>44455</v>
      </c>
      <c r="BM80" s="213" t="s">
        <v>346</v>
      </c>
      <c r="BN80" s="214" t="s">
        <v>709</v>
      </c>
      <c r="BO80" s="212">
        <v>44540</v>
      </c>
      <c r="BP80" s="210" t="s">
        <v>338</v>
      </c>
      <c r="BQ80" s="211" t="s">
        <v>710</v>
      </c>
      <c r="BR80" s="212">
        <v>44897</v>
      </c>
      <c r="BS80" s="213" t="s">
        <v>389</v>
      </c>
      <c r="BT80" s="214" t="s">
        <v>1535</v>
      </c>
      <c r="BU80" s="212" t="s">
        <v>352</v>
      </c>
      <c r="BV80" s="210" t="s">
        <v>353</v>
      </c>
      <c r="BW80" s="211" t="s">
        <v>352</v>
      </c>
      <c r="BX80" s="212" t="s">
        <v>352</v>
      </c>
      <c r="BY80" s="213" t="s">
        <v>353</v>
      </c>
      <c r="BZ80" s="215" t="s">
        <v>352</v>
      </c>
      <c r="CA80" s="165">
        <f t="shared" si="42"/>
        <v>4</v>
      </c>
      <c r="CB80" s="51" t="s">
        <v>1810</v>
      </c>
      <c r="CC80" s="51" t="s">
        <v>1811</v>
      </c>
      <c r="CD80" s="51" t="s">
        <v>1711</v>
      </c>
      <c r="CE80" s="51" t="s">
        <v>1697</v>
      </c>
      <c r="CF80" s="51" t="s">
        <v>1694</v>
      </c>
      <c r="CG80" s="51" t="s">
        <v>1694</v>
      </c>
      <c r="CH80" s="51" t="s">
        <v>1718</v>
      </c>
      <c r="CI80" s="51" t="s">
        <v>1694</v>
      </c>
      <c r="CJ80" s="51" t="s">
        <v>1723</v>
      </c>
      <c r="CK80" s="51"/>
      <c r="CL80" s="51" t="s">
        <v>1723</v>
      </c>
      <c r="CM80" s="51" t="s">
        <v>1723</v>
      </c>
      <c r="CN80" s="51" t="s">
        <v>1723</v>
      </c>
      <c r="CO80" s="51" t="s">
        <v>1723</v>
      </c>
      <c r="CP80" s="51" t="s">
        <v>1723</v>
      </c>
      <c r="CQ80" s="51" t="s">
        <v>1723</v>
      </c>
      <c r="CR80" s="51" t="s">
        <v>1791</v>
      </c>
      <c r="CS80" s="51" t="s">
        <v>1723</v>
      </c>
      <c r="CT80" s="51" t="s">
        <v>1723</v>
      </c>
      <c r="CU80" s="51" t="s">
        <v>1723</v>
      </c>
      <c r="CV80" s="51" t="s">
        <v>1723</v>
      </c>
      <c r="CW80" s="51" t="s">
        <v>1723</v>
      </c>
      <c r="CX80" s="51" t="s">
        <v>1723</v>
      </c>
      <c r="CZ80" s="193" t="str">
        <f t="shared" si="43"/>
        <v>Gestión de procesos</v>
      </c>
      <c r="DA80" s="244" t="str">
        <f t="shared" si="44"/>
        <v>Posibilidad de afectación reputacional por información inconsistente, debido a errores (fallas o deficiencias) en el seguimiento a la gestión de las entidades participantes en los medios de interacción de la Red CADE</v>
      </c>
      <c r="DB80" s="244"/>
      <c r="DC80" s="244"/>
      <c r="DD80" s="244"/>
      <c r="DE80" s="244"/>
      <c r="DF80" s="244"/>
      <c r="DG80" s="244"/>
      <c r="DH80" s="193" t="str">
        <f t="shared" si="45"/>
        <v>Moderado</v>
      </c>
      <c r="DI80" s="193" t="str">
        <f t="shared" si="46"/>
        <v>Bajo</v>
      </c>
      <c r="DK80" s="187" t="e">
        <f>SUM(LEN(#REF!)-LEN(SUBSTITUTE(#REF!,"- Preventivo","")))/LEN("- Preventivo")</f>
        <v>#REF!</v>
      </c>
      <c r="DL80" s="187" t="e">
        <f t="shared" si="47"/>
        <v>#REF!</v>
      </c>
      <c r="DM80" s="187" t="e">
        <f>SUM(LEN(#REF!)-LEN(SUBSTITUTE(#REF!,"- Detectivo","")))/LEN("- Detectivo")</f>
        <v>#REF!</v>
      </c>
      <c r="DN80" s="187" t="e">
        <f t="shared" si="48"/>
        <v>#REF!</v>
      </c>
      <c r="DO80" s="187" t="e">
        <f>SUM(LEN(#REF!)-LEN(SUBSTITUTE(#REF!,"- Correctivo","")))/LEN("- Correctivo")</f>
        <v>#REF!</v>
      </c>
      <c r="DP80" s="187" t="e">
        <f t="shared" si="49"/>
        <v>#REF!</v>
      </c>
      <c r="DQ80" s="187" t="e">
        <f t="shared" si="57"/>
        <v>#REF!</v>
      </c>
      <c r="DR80" s="187" t="e">
        <f t="shared" si="50"/>
        <v>#REF!</v>
      </c>
      <c r="DS80" s="187" t="e">
        <f>SUM(LEN(#REF!)-LEN(SUBSTITUTE(#REF!,"- Documentado","")))/LEN("- Documentado")</f>
        <v>#REF!</v>
      </c>
      <c r="DT80" s="187" t="e">
        <f>SUM(LEN(#REF!)-LEN(SUBSTITUTE(#REF!,"- Documentado","")))/LEN("- Documentado")</f>
        <v>#REF!</v>
      </c>
      <c r="DU80" s="187" t="e">
        <f t="shared" si="51"/>
        <v>#REF!</v>
      </c>
      <c r="DV80" s="187" t="e">
        <f>SUM(LEN(#REF!)-LEN(SUBSTITUTE(#REF!,"- Continua","")))/LEN("- Continua")</f>
        <v>#REF!</v>
      </c>
      <c r="DW80" s="187" t="e">
        <f>SUM(LEN(#REF!)-LEN(SUBSTITUTE(#REF!,"- Continua","")))/LEN("- Continua")</f>
        <v>#REF!</v>
      </c>
      <c r="DX80" s="187" t="e">
        <f t="shared" si="52"/>
        <v>#REF!</v>
      </c>
      <c r="DY80" s="187" t="e">
        <f>SUM(LEN(#REF!)-LEN(SUBSTITUTE(#REF!,"- Con registro","")))/LEN("- Con registro")</f>
        <v>#REF!</v>
      </c>
      <c r="DZ80" s="187" t="e">
        <f>SUM(LEN(#REF!)-LEN(SUBSTITUTE(#REF!,"- Con registro","")))/LEN("- Con registro")</f>
        <v>#REF!</v>
      </c>
      <c r="EA80" s="187" t="e">
        <f t="shared" si="53"/>
        <v>#REF!</v>
      </c>
      <c r="EB80" s="192" t="e">
        <f t="shared" si="58"/>
        <v>#REF!</v>
      </c>
      <c r="EC80" s="192" t="e">
        <f t="shared" si="59"/>
        <v>#REF!</v>
      </c>
      <c r="ED80" s="240" t="e">
        <f t="shared" si="60"/>
        <v>#REF!</v>
      </c>
      <c r="EE80" s="241" t="e">
        <f t="shared" si="61"/>
        <v>#REF!</v>
      </c>
      <c r="EF80" s="241"/>
      <c r="EG80" s="241"/>
      <c r="EH80" s="241"/>
      <c r="EI80" s="241"/>
      <c r="EJ80" s="241"/>
      <c r="EK80" s="241"/>
      <c r="EL80" s="241"/>
      <c r="EM80" s="241"/>
      <c r="EN80" s="241"/>
      <c r="EP80" s="225" t="str">
        <f t="shared" si="62"/>
        <v/>
      </c>
      <c r="EQ80" s="226" t="str">
        <f t="shared" si="63"/>
        <v/>
      </c>
      <c r="ER80" s="187" t="str">
        <f t="shared" si="64"/>
        <v/>
      </c>
      <c r="ES80" s="239" t="str">
        <f t="shared" si="54"/>
        <v/>
      </c>
      <c r="ET80" s="239" t="str">
        <f t="shared" si="55"/>
        <v/>
      </c>
      <c r="EU80" s="187" t="str">
        <f t="shared" si="56"/>
        <v/>
      </c>
    </row>
    <row r="81" spans="1:151" ht="399.95" customHeight="1" x14ac:dyDescent="0.2">
      <c r="A81" s="230" t="s">
        <v>1506</v>
      </c>
      <c r="B81" s="208" t="s">
        <v>1507</v>
      </c>
      <c r="C81" s="208" t="s">
        <v>1508</v>
      </c>
      <c r="D81" s="230" t="s">
        <v>1509</v>
      </c>
      <c r="E81" s="231" t="s">
        <v>38</v>
      </c>
      <c r="F81" s="208" t="s">
        <v>1536</v>
      </c>
      <c r="G81" s="231">
        <v>186</v>
      </c>
      <c r="H81" s="231" t="s">
        <v>1906</v>
      </c>
      <c r="I81" s="195" t="s">
        <v>1537</v>
      </c>
      <c r="J81" s="230" t="s">
        <v>35</v>
      </c>
      <c r="K81" s="231" t="s">
        <v>329</v>
      </c>
      <c r="L81" s="208" t="s">
        <v>248</v>
      </c>
      <c r="M81" s="214" t="s">
        <v>1538</v>
      </c>
      <c r="N81" s="208" t="s">
        <v>1539</v>
      </c>
      <c r="O81" s="208" t="s">
        <v>1540</v>
      </c>
      <c r="P81" s="208" t="s">
        <v>673</v>
      </c>
      <c r="Q81" s="208" t="s">
        <v>332</v>
      </c>
      <c r="R81" s="208" t="s">
        <v>369</v>
      </c>
      <c r="S81" s="208" t="s">
        <v>1685</v>
      </c>
      <c r="T81" s="208" t="s">
        <v>360</v>
      </c>
      <c r="U81" s="232" t="s">
        <v>317</v>
      </c>
      <c r="V81" s="233">
        <v>0.6</v>
      </c>
      <c r="W81" s="232" t="s">
        <v>121</v>
      </c>
      <c r="X81" s="233">
        <v>0.4</v>
      </c>
      <c r="Y81" s="67" t="s">
        <v>84</v>
      </c>
      <c r="Z81" s="208" t="s">
        <v>712</v>
      </c>
      <c r="AA81" s="232" t="s">
        <v>316</v>
      </c>
      <c r="AB81" s="237">
        <v>0.1512</v>
      </c>
      <c r="AC81" s="232" t="s">
        <v>121</v>
      </c>
      <c r="AD81" s="237">
        <v>0.30000000000000004</v>
      </c>
      <c r="AE81" s="67" t="s">
        <v>271</v>
      </c>
      <c r="AF81" s="208" t="s">
        <v>683</v>
      </c>
      <c r="AG81" s="230" t="s">
        <v>337</v>
      </c>
      <c r="AH81" s="208" t="s">
        <v>2021</v>
      </c>
      <c r="AI81" s="208" t="s">
        <v>2021</v>
      </c>
      <c r="AJ81" s="208" t="s">
        <v>2021</v>
      </c>
      <c r="AK81" s="208" t="s">
        <v>2021</v>
      </c>
      <c r="AL81" s="208" t="s">
        <v>2021</v>
      </c>
      <c r="AM81" s="208" t="s">
        <v>2021</v>
      </c>
      <c r="AN81" s="208" t="s">
        <v>1541</v>
      </c>
      <c r="AO81" s="208" t="s">
        <v>1542</v>
      </c>
      <c r="AP81" s="208" t="s">
        <v>1543</v>
      </c>
      <c r="AQ81" s="209">
        <v>43356</v>
      </c>
      <c r="AR81" s="210" t="s">
        <v>338</v>
      </c>
      <c r="AS81" s="211" t="s">
        <v>677</v>
      </c>
      <c r="AT81" s="212">
        <v>43593</v>
      </c>
      <c r="AU81" s="213" t="s">
        <v>338</v>
      </c>
      <c r="AV81" s="214" t="s">
        <v>713</v>
      </c>
      <c r="AW81" s="212">
        <v>43759</v>
      </c>
      <c r="AX81" s="210" t="s">
        <v>338</v>
      </c>
      <c r="AY81" s="211" t="s">
        <v>714</v>
      </c>
      <c r="AZ81" s="212">
        <v>43909</v>
      </c>
      <c r="BA81" s="213" t="s">
        <v>715</v>
      </c>
      <c r="BB81" s="214" t="s">
        <v>716</v>
      </c>
      <c r="BC81" s="212">
        <v>44074</v>
      </c>
      <c r="BD81" s="210" t="s">
        <v>349</v>
      </c>
      <c r="BE81" s="211" t="s">
        <v>717</v>
      </c>
      <c r="BF81" s="212">
        <v>44249</v>
      </c>
      <c r="BG81" s="213" t="s">
        <v>344</v>
      </c>
      <c r="BH81" s="214" t="s">
        <v>687</v>
      </c>
      <c r="BI81" s="212">
        <v>44540</v>
      </c>
      <c r="BJ81" s="210" t="s">
        <v>338</v>
      </c>
      <c r="BK81" s="211" t="s">
        <v>718</v>
      </c>
      <c r="BL81" s="212">
        <v>44897</v>
      </c>
      <c r="BM81" s="213" t="s">
        <v>389</v>
      </c>
      <c r="BN81" s="214" t="s">
        <v>1544</v>
      </c>
      <c r="BO81" s="212" t="s">
        <v>352</v>
      </c>
      <c r="BP81" s="210" t="s">
        <v>353</v>
      </c>
      <c r="BQ81" s="211" t="s">
        <v>352</v>
      </c>
      <c r="BR81" s="212" t="s">
        <v>352</v>
      </c>
      <c r="BS81" s="213" t="s">
        <v>353</v>
      </c>
      <c r="BT81" s="214" t="s">
        <v>352</v>
      </c>
      <c r="BU81" s="212" t="s">
        <v>352</v>
      </c>
      <c r="BV81" s="210" t="s">
        <v>353</v>
      </c>
      <c r="BW81" s="211" t="s">
        <v>352</v>
      </c>
      <c r="BX81" s="212" t="s">
        <v>352</v>
      </c>
      <c r="BY81" s="213" t="s">
        <v>353</v>
      </c>
      <c r="BZ81" s="215" t="s">
        <v>352</v>
      </c>
      <c r="CA81" s="165">
        <f t="shared" si="42"/>
        <v>8</v>
      </c>
      <c r="CB81" s="51" t="s">
        <v>1810</v>
      </c>
      <c r="CC81" s="51" t="s">
        <v>1811</v>
      </c>
      <c r="CD81" s="51" t="s">
        <v>1711</v>
      </c>
      <c r="CE81" s="51" t="s">
        <v>1697</v>
      </c>
      <c r="CF81" s="51" t="s">
        <v>1694</v>
      </c>
      <c r="CG81" s="51" t="s">
        <v>1694</v>
      </c>
      <c r="CH81" s="51" t="s">
        <v>1718</v>
      </c>
      <c r="CI81" s="51" t="s">
        <v>1694</v>
      </c>
      <c r="CJ81" s="51" t="s">
        <v>1727</v>
      </c>
      <c r="CK81" s="51"/>
      <c r="CL81" s="51" t="s">
        <v>1723</v>
      </c>
      <c r="CM81" s="51" t="s">
        <v>1723</v>
      </c>
      <c r="CN81" s="51" t="s">
        <v>1723</v>
      </c>
      <c r="CO81" s="51" t="s">
        <v>1723</v>
      </c>
      <c r="CP81" s="51" t="s">
        <v>1723</v>
      </c>
      <c r="CQ81" s="51" t="s">
        <v>1723</v>
      </c>
      <c r="CR81" s="51" t="s">
        <v>1792</v>
      </c>
      <c r="CS81" s="51" t="s">
        <v>1723</v>
      </c>
      <c r="CT81" s="51" t="s">
        <v>1723</v>
      </c>
      <c r="CU81" s="51" t="s">
        <v>1723</v>
      </c>
      <c r="CV81" s="51" t="s">
        <v>1723</v>
      </c>
      <c r="CW81" s="51" t="s">
        <v>1723</v>
      </c>
      <c r="CX81" s="51" t="s">
        <v>1723</v>
      </c>
      <c r="CZ81" s="193" t="str">
        <f t="shared" si="43"/>
        <v>Gestión de procesos</v>
      </c>
      <c r="DA81" s="244" t="str">
        <f t="shared" si="44"/>
        <v>Posibilidad de afectación reputacional por inconformidad de los usuarios (entidades) del sistema distrital para la gestión de peticiones, debido a incumplimiento parcial de compromisos en la atención de soporte funcional en los tiempos promedio definidos</v>
      </c>
      <c r="DB81" s="244"/>
      <c r="DC81" s="244"/>
      <c r="DD81" s="244"/>
      <c r="DE81" s="244"/>
      <c r="DF81" s="244"/>
      <c r="DG81" s="244"/>
      <c r="DH81" s="193" t="str">
        <f t="shared" si="45"/>
        <v>Moderado</v>
      </c>
      <c r="DI81" s="193" t="str">
        <f t="shared" si="46"/>
        <v>Bajo</v>
      </c>
      <c r="DK81" s="187" t="e">
        <f>SUM(LEN(#REF!)-LEN(SUBSTITUTE(#REF!,"- Preventivo","")))/LEN("- Preventivo")</f>
        <v>#REF!</v>
      </c>
      <c r="DL81" s="187" t="e">
        <f t="shared" si="47"/>
        <v>#REF!</v>
      </c>
      <c r="DM81" s="187" t="e">
        <f>SUM(LEN(#REF!)-LEN(SUBSTITUTE(#REF!,"- Detectivo","")))/LEN("- Detectivo")</f>
        <v>#REF!</v>
      </c>
      <c r="DN81" s="187" t="e">
        <f t="shared" si="48"/>
        <v>#REF!</v>
      </c>
      <c r="DO81" s="187" t="e">
        <f>SUM(LEN(#REF!)-LEN(SUBSTITUTE(#REF!,"- Correctivo","")))/LEN("- Correctivo")</f>
        <v>#REF!</v>
      </c>
      <c r="DP81" s="187" t="e">
        <f t="shared" si="49"/>
        <v>#REF!</v>
      </c>
      <c r="DQ81" s="187" t="e">
        <f t="shared" si="57"/>
        <v>#REF!</v>
      </c>
      <c r="DR81" s="187" t="e">
        <f t="shared" si="50"/>
        <v>#REF!</v>
      </c>
      <c r="DS81" s="187" t="e">
        <f>SUM(LEN(#REF!)-LEN(SUBSTITUTE(#REF!,"- Documentado","")))/LEN("- Documentado")</f>
        <v>#REF!</v>
      </c>
      <c r="DT81" s="187" t="e">
        <f>SUM(LEN(#REF!)-LEN(SUBSTITUTE(#REF!,"- Documentado","")))/LEN("- Documentado")</f>
        <v>#REF!</v>
      </c>
      <c r="DU81" s="187" t="e">
        <f t="shared" si="51"/>
        <v>#REF!</v>
      </c>
      <c r="DV81" s="187" t="e">
        <f>SUM(LEN(#REF!)-LEN(SUBSTITUTE(#REF!,"- Continua","")))/LEN("- Continua")</f>
        <v>#REF!</v>
      </c>
      <c r="DW81" s="187" t="e">
        <f>SUM(LEN(#REF!)-LEN(SUBSTITUTE(#REF!,"- Continua","")))/LEN("- Continua")</f>
        <v>#REF!</v>
      </c>
      <c r="DX81" s="187" t="e">
        <f t="shared" si="52"/>
        <v>#REF!</v>
      </c>
      <c r="DY81" s="187" t="e">
        <f>SUM(LEN(#REF!)-LEN(SUBSTITUTE(#REF!,"- Con registro","")))/LEN("- Con registro")</f>
        <v>#REF!</v>
      </c>
      <c r="DZ81" s="187" t="e">
        <f>SUM(LEN(#REF!)-LEN(SUBSTITUTE(#REF!,"- Con registro","")))/LEN("- Con registro")</f>
        <v>#REF!</v>
      </c>
      <c r="EA81" s="187" t="e">
        <f t="shared" si="53"/>
        <v>#REF!</v>
      </c>
      <c r="EB81" s="192" t="e">
        <f t="shared" si="58"/>
        <v>#REF!</v>
      </c>
      <c r="EC81" s="192" t="e">
        <f t="shared" si="59"/>
        <v>#REF!</v>
      </c>
      <c r="ED81" s="240" t="e">
        <f t="shared" si="60"/>
        <v>#REF!</v>
      </c>
      <c r="EE81" s="241" t="e">
        <f t="shared" si="61"/>
        <v>#REF!</v>
      </c>
      <c r="EF81" s="241"/>
      <c r="EG81" s="241"/>
      <c r="EH81" s="241"/>
      <c r="EI81" s="241"/>
      <c r="EJ81" s="241"/>
      <c r="EK81" s="241"/>
      <c r="EL81" s="241"/>
      <c r="EM81" s="241"/>
      <c r="EN81" s="241"/>
      <c r="EP81" s="225" t="str">
        <f t="shared" si="62"/>
        <v/>
      </c>
      <c r="EQ81" s="226" t="str">
        <f t="shared" si="63"/>
        <v/>
      </c>
      <c r="ER81" s="187" t="str">
        <f t="shared" si="64"/>
        <v/>
      </c>
      <c r="ES81" s="239" t="str">
        <f t="shared" si="54"/>
        <v/>
      </c>
      <c r="ET81" s="239" t="str">
        <f t="shared" si="55"/>
        <v/>
      </c>
      <c r="EU81" s="187" t="str">
        <f t="shared" si="56"/>
        <v/>
      </c>
    </row>
    <row r="82" spans="1:151" ht="399.95" customHeight="1" x14ac:dyDescent="0.2">
      <c r="A82" s="230" t="s">
        <v>1506</v>
      </c>
      <c r="B82" s="208" t="s">
        <v>1507</v>
      </c>
      <c r="C82" s="208" t="s">
        <v>1508</v>
      </c>
      <c r="D82" s="230" t="s">
        <v>1509</v>
      </c>
      <c r="E82" s="231" t="s">
        <v>38</v>
      </c>
      <c r="F82" s="208" t="s">
        <v>1545</v>
      </c>
      <c r="G82" s="231">
        <v>187</v>
      </c>
      <c r="H82" s="231" t="s">
        <v>1907</v>
      </c>
      <c r="I82" s="195" t="s">
        <v>719</v>
      </c>
      <c r="J82" s="230" t="s">
        <v>35</v>
      </c>
      <c r="K82" s="231" t="s">
        <v>329</v>
      </c>
      <c r="L82" s="208" t="s">
        <v>248</v>
      </c>
      <c r="M82" s="214" t="s">
        <v>682</v>
      </c>
      <c r="N82" s="208" t="s">
        <v>711</v>
      </c>
      <c r="O82" s="208" t="s">
        <v>720</v>
      </c>
      <c r="P82" s="208" t="s">
        <v>673</v>
      </c>
      <c r="Q82" s="208" t="s">
        <v>332</v>
      </c>
      <c r="R82" s="208" t="s">
        <v>621</v>
      </c>
      <c r="S82" s="208" t="s">
        <v>1685</v>
      </c>
      <c r="T82" s="208" t="s">
        <v>360</v>
      </c>
      <c r="U82" s="232" t="s">
        <v>314</v>
      </c>
      <c r="V82" s="233">
        <v>0.4</v>
      </c>
      <c r="W82" s="232" t="s">
        <v>121</v>
      </c>
      <c r="X82" s="233">
        <v>0.4</v>
      </c>
      <c r="Y82" s="67" t="s">
        <v>84</v>
      </c>
      <c r="Z82" s="208" t="s">
        <v>721</v>
      </c>
      <c r="AA82" s="232" t="s">
        <v>316</v>
      </c>
      <c r="AB82" s="237">
        <v>6.0479999999999992E-2</v>
      </c>
      <c r="AC82" s="232" t="s">
        <v>121</v>
      </c>
      <c r="AD82" s="237">
        <v>0.30000000000000004</v>
      </c>
      <c r="AE82" s="67" t="s">
        <v>271</v>
      </c>
      <c r="AF82" s="208" t="s">
        <v>722</v>
      </c>
      <c r="AG82" s="230" t="s">
        <v>337</v>
      </c>
      <c r="AH82" s="208" t="s">
        <v>2021</v>
      </c>
      <c r="AI82" s="208" t="s">
        <v>2021</v>
      </c>
      <c r="AJ82" s="208" t="s">
        <v>2021</v>
      </c>
      <c r="AK82" s="208" t="s">
        <v>2021</v>
      </c>
      <c r="AL82" s="208" t="s">
        <v>2021</v>
      </c>
      <c r="AM82" s="208" t="s">
        <v>2021</v>
      </c>
      <c r="AN82" s="208" t="s">
        <v>1546</v>
      </c>
      <c r="AO82" s="208" t="s">
        <v>1547</v>
      </c>
      <c r="AP82" s="208" t="s">
        <v>1548</v>
      </c>
      <c r="AQ82" s="209">
        <v>43356</v>
      </c>
      <c r="AR82" s="210" t="s">
        <v>338</v>
      </c>
      <c r="AS82" s="211" t="s">
        <v>677</v>
      </c>
      <c r="AT82" s="212">
        <v>43593</v>
      </c>
      <c r="AU82" s="213" t="s">
        <v>338</v>
      </c>
      <c r="AV82" s="214" t="s">
        <v>723</v>
      </c>
      <c r="AW82" s="212">
        <v>43759</v>
      </c>
      <c r="AX82" s="210" t="s">
        <v>346</v>
      </c>
      <c r="AY82" s="211" t="s">
        <v>724</v>
      </c>
      <c r="AZ82" s="212">
        <v>43909</v>
      </c>
      <c r="BA82" s="213" t="s">
        <v>344</v>
      </c>
      <c r="BB82" s="214" t="s">
        <v>679</v>
      </c>
      <c r="BC82" s="212">
        <v>44074</v>
      </c>
      <c r="BD82" s="210" t="s">
        <v>349</v>
      </c>
      <c r="BE82" s="211" t="s">
        <v>725</v>
      </c>
      <c r="BF82" s="212">
        <v>44249</v>
      </c>
      <c r="BG82" s="213" t="s">
        <v>344</v>
      </c>
      <c r="BH82" s="214" t="s">
        <v>687</v>
      </c>
      <c r="BI82" s="212">
        <v>44540</v>
      </c>
      <c r="BJ82" s="210" t="s">
        <v>338</v>
      </c>
      <c r="BK82" s="211" t="s">
        <v>718</v>
      </c>
      <c r="BL82" s="212">
        <v>44897</v>
      </c>
      <c r="BM82" s="213" t="s">
        <v>389</v>
      </c>
      <c r="BN82" s="214" t="s">
        <v>1549</v>
      </c>
      <c r="BO82" s="212">
        <v>45037</v>
      </c>
      <c r="BP82" s="210" t="s">
        <v>1975</v>
      </c>
      <c r="BQ82" s="211" t="s">
        <v>1974</v>
      </c>
      <c r="BR82" s="212" t="s">
        <v>352</v>
      </c>
      <c r="BS82" s="213" t="s">
        <v>353</v>
      </c>
      <c r="BT82" s="214" t="s">
        <v>352</v>
      </c>
      <c r="BU82" s="212" t="s">
        <v>352</v>
      </c>
      <c r="BV82" s="210" t="s">
        <v>353</v>
      </c>
      <c r="BW82" s="211" t="s">
        <v>352</v>
      </c>
      <c r="BX82" s="212" t="s">
        <v>352</v>
      </c>
      <c r="BY82" s="213" t="s">
        <v>353</v>
      </c>
      <c r="BZ82" s="215" t="s">
        <v>352</v>
      </c>
      <c r="CA82" s="165">
        <f t="shared" si="42"/>
        <v>6</v>
      </c>
      <c r="CB82" s="51" t="s">
        <v>1810</v>
      </c>
      <c r="CC82" s="51" t="s">
        <v>1811</v>
      </c>
      <c r="CD82" s="51" t="s">
        <v>1711</v>
      </c>
      <c r="CE82" s="51" t="s">
        <v>1697</v>
      </c>
      <c r="CF82" s="51" t="s">
        <v>1694</v>
      </c>
      <c r="CG82" s="51" t="s">
        <v>1694</v>
      </c>
      <c r="CH82" s="51" t="s">
        <v>1718</v>
      </c>
      <c r="CI82" s="51" t="s">
        <v>1694</v>
      </c>
      <c r="CJ82" s="51" t="s">
        <v>1727</v>
      </c>
      <c r="CK82" s="51"/>
      <c r="CL82" s="51" t="s">
        <v>1723</v>
      </c>
      <c r="CM82" s="51" t="s">
        <v>1723</v>
      </c>
      <c r="CN82" s="51" t="s">
        <v>1723</v>
      </c>
      <c r="CO82" s="51" t="s">
        <v>1723</v>
      </c>
      <c r="CP82" s="51" t="s">
        <v>1723</v>
      </c>
      <c r="CQ82" s="51" t="s">
        <v>1723</v>
      </c>
      <c r="CR82" s="51" t="s">
        <v>1789</v>
      </c>
      <c r="CS82" s="51" t="s">
        <v>1723</v>
      </c>
      <c r="CT82" s="51" t="s">
        <v>1723</v>
      </c>
      <c r="CU82" s="51" t="s">
        <v>1723</v>
      </c>
      <c r="CV82" s="51" t="s">
        <v>1723</v>
      </c>
      <c r="CW82" s="51" t="s">
        <v>1723</v>
      </c>
      <c r="CX82" s="51" t="s">
        <v>1723</v>
      </c>
      <c r="CZ82" s="193" t="str">
        <f t="shared" si="43"/>
        <v>Gestión de procesos</v>
      </c>
      <c r="DA82" s="244" t="str">
        <f t="shared" si="44"/>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B82" s="244"/>
      <c r="DC82" s="244"/>
      <c r="DD82" s="244"/>
      <c r="DE82" s="244"/>
      <c r="DF82" s="244"/>
      <c r="DG82" s="244"/>
      <c r="DH82" s="193" t="str">
        <f t="shared" si="45"/>
        <v>Moderado</v>
      </c>
      <c r="DI82" s="193" t="str">
        <f t="shared" si="46"/>
        <v>Bajo</v>
      </c>
      <c r="DK82" s="187" t="e">
        <f>SUM(LEN(#REF!)-LEN(SUBSTITUTE(#REF!,"- Preventivo","")))/LEN("- Preventivo")</f>
        <v>#REF!</v>
      </c>
      <c r="DL82" s="187" t="e">
        <f t="shared" si="47"/>
        <v>#REF!</v>
      </c>
      <c r="DM82" s="187" t="e">
        <f>SUM(LEN(#REF!)-LEN(SUBSTITUTE(#REF!,"- Detectivo","")))/LEN("- Detectivo")</f>
        <v>#REF!</v>
      </c>
      <c r="DN82" s="187" t="e">
        <f t="shared" si="48"/>
        <v>#REF!</v>
      </c>
      <c r="DO82" s="187" t="e">
        <f>SUM(LEN(#REF!)-LEN(SUBSTITUTE(#REF!,"- Correctivo","")))/LEN("- Correctivo")</f>
        <v>#REF!</v>
      </c>
      <c r="DP82" s="187" t="e">
        <f t="shared" si="49"/>
        <v>#REF!</v>
      </c>
      <c r="DQ82" s="187" t="e">
        <f t="shared" si="57"/>
        <v>#REF!</v>
      </c>
      <c r="DR82" s="187" t="e">
        <f t="shared" si="50"/>
        <v>#REF!</v>
      </c>
      <c r="DS82" s="187" t="e">
        <f>SUM(LEN(#REF!)-LEN(SUBSTITUTE(#REF!,"- Documentado","")))/LEN("- Documentado")</f>
        <v>#REF!</v>
      </c>
      <c r="DT82" s="187" t="e">
        <f>SUM(LEN(#REF!)-LEN(SUBSTITUTE(#REF!,"- Documentado","")))/LEN("- Documentado")</f>
        <v>#REF!</v>
      </c>
      <c r="DU82" s="187" t="e">
        <f t="shared" si="51"/>
        <v>#REF!</v>
      </c>
      <c r="DV82" s="187" t="e">
        <f>SUM(LEN(#REF!)-LEN(SUBSTITUTE(#REF!,"- Continua","")))/LEN("- Continua")</f>
        <v>#REF!</v>
      </c>
      <c r="DW82" s="187" t="e">
        <f>SUM(LEN(#REF!)-LEN(SUBSTITUTE(#REF!,"- Continua","")))/LEN("- Continua")</f>
        <v>#REF!</v>
      </c>
      <c r="DX82" s="187" t="e">
        <f t="shared" si="52"/>
        <v>#REF!</v>
      </c>
      <c r="DY82" s="187" t="e">
        <f>SUM(LEN(#REF!)-LEN(SUBSTITUTE(#REF!,"- Con registro","")))/LEN("- Con registro")</f>
        <v>#REF!</v>
      </c>
      <c r="DZ82" s="187" t="e">
        <f>SUM(LEN(#REF!)-LEN(SUBSTITUTE(#REF!,"- Con registro","")))/LEN("- Con registro")</f>
        <v>#REF!</v>
      </c>
      <c r="EA82" s="187" t="e">
        <f t="shared" si="53"/>
        <v>#REF!</v>
      </c>
      <c r="EB82" s="192" t="e">
        <f t="shared" si="58"/>
        <v>#REF!</v>
      </c>
      <c r="EC82" s="192" t="e">
        <f t="shared" si="59"/>
        <v>#REF!</v>
      </c>
      <c r="ED82" s="240" t="e">
        <f t="shared" si="60"/>
        <v>#REF!</v>
      </c>
      <c r="EE82" s="241" t="e">
        <f t="shared" si="61"/>
        <v>#REF!</v>
      </c>
      <c r="EF82" s="241"/>
      <c r="EG82" s="241"/>
      <c r="EH82" s="241"/>
      <c r="EI82" s="241"/>
      <c r="EJ82" s="241"/>
      <c r="EK82" s="241"/>
      <c r="EL82" s="241"/>
      <c r="EM82" s="241"/>
      <c r="EN82" s="241"/>
      <c r="EP82" s="225">
        <f t="shared" si="62"/>
        <v>45037</v>
      </c>
      <c r="EQ82" s="226">
        <f t="shared" si="63"/>
        <v>45169</v>
      </c>
      <c r="ER82" s="187" t="str">
        <f t="shared" si="64"/>
        <v>Riesgos</v>
      </c>
      <c r="ES82" s="239" t="str">
        <f t="shared" si="54"/>
        <v>ID_187: 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T82" s="239" t="str">
        <f t="shared" si="55"/>
        <v>Ajuste en 
Establecimiento de controles
 en el Mapa de riesgos de Gobierno Abierto y Relacionamiento con la Ciudadanía</v>
      </c>
      <c r="EU82" s="187" t="str">
        <f t="shared" si="56"/>
        <v>Solicitud de cambio realizada y aprobada por la Subsecretaría de Servicio a la Ciudadanía a través del Aplicativo DARUMA</v>
      </c>
    </row>
    <row r="83" spans="1:151" ht="399.95" customHeight="1" x14ac:dyDescent="0.2">
      <c r="A83" s="230" t="s">
        <v>1506</v>
      </c>
      <c r="B83" s="208" t="s">
        <v>1507</v>
      </c>
      <c r="C83" s="208" t="s">
        <v>1508</v>
      </c>
      <c r="D83" s="230" t="s">
        <v>1509</v>
      </c>
      <c r="E83" s="231" t="s">
        <v>38</v>
      </c>
      <c r="F83" s="208" t="s">
        <v>1550</v>
      </c>
      <c r="G83" s="231">
        <v>188</v>
      </c>
      <c r="H83" s="231" t="s">
        <v>1908</v>
      </c>
      <c r="I83" s="195" t="s">
        <v>726</v>
      </c>
      <c r="J83" s="230" t="s">
        <v>35</v>
      </c>
      <c r="K83" s="231" t="s">
        <v>329</v>
      </c>
      <c r="L83" s="208" t="s">
        <v>248</v>
      </c>
      <c r="M83" s="214" t="s">
        <v>682</v>
      </c>
      <c r="N83" s="208" t="s">
        <v>711</v>
      </c>
      <c r="O83" s="208" t="s">
        <v>727</v>
      </c>
      <c r="P83" s="208" t="s">
        <v>673</v>
      </c>
      <c r="Q83" s="208" t="s">
        <v>332</v>
      </c>
      <c r="R83" s="208" t="s">
        <v>369</v>
      </c>
      <c r="S83" s="208" t="s">
        <v>1685</v>
      </c>
      <c r="T83" s="208" t="s">
        <v>360</v>
      </c>
      <c r="U83" s="232" t="s">
        <v>314</v>
      </c>
      <c r="V83" s="233">
        <v>0.4</v>
      </c>
      <c r="W83" s="232" t="s">
        <v>121</v>
      </c>
      <c r="X83" s="233">
        <v>0.4</v>
      </c>
      <c r="Y83" s="67" t="s">
        <v>84</v>
      </c>
      <c r="Z83" s="208" t="s">
        <v>721</v>
      </c>
      <c r="AA83" s="232" t="s">
        <v>316</v>
      </c>
      <c r="AB83" s="237">
        <v>7.0559999999999998E-2</v>
      </c>
      <c r="AC83" s="232" t="s">
        <v>121</v>
      </c>
      <c r="AD83" s="237">
        <v>0.30000000000000004</v>
      </c>
      <c r="AE83" s="67" t="s">
        <v>271</v>
      </c>
      <c r="AF83" s="208" t="s">
        <v>683</v>
      </c>
      <c r="AG83" s="230" t="s">
        <v>337</v>
      </c>
      <c r="AH83" s="208" t="s">
        <v>2021</v>
      </c>
      <c r="AI83" s="208" t="s">
        <v>2021</v>
      </c>
      <c r="AJ83" s="208" t="s">
        <v>2021</v>
      </c>
      <c r="AK83" s="208" t="s">
        <v>2021</v>
      </c>
      <c r="AL83" s="208" t="s">
        <v>2021</v>
      </c>
      <c r="AM83" s="208" t="s">
        <v>2021</v>
      </c>
      <c r="AN83" s="208" t="s">
        <v>1551</v>
      </c>
      <c r="AO83" s="208" t="s">
        <v>1552</v>
      </c>
      <c r="AP83" s="208" t="s">
        <v>1553</v>
      </c>
      <c r="AQ83" s="209">
        <v>43356</v>
      </c>
      <c r="AR83" s="210" t="s">
        <v>338</v>
      </c>
      <c r="AS83" s="211" t="s">
        <v>677</v>
      </c>
      <c r="AT83" s="212">
        <v>43593</v>
      </c>
      <c r="AU83" s="213" t="s">
        <v>338</v>
      </c>
      <c r="AV83" s="214" t="s">
        <v>728</v>
      </c>
      <c r="AW83" s="212">
        <v>43759</v>
      </c>
      <c r="AX83" s="210" t="s">
        <v>389</v>
      </c>
      <c r="AY83" s="211" t="s">
        <v>729</v>
      </c>
      <c r="AZ83" s="212">
        <v>43909</v>
      </c>
      <c r="BA83" s="213" t="s">
        <v>397</v>
      </c>
      <c r="BB83" s="214" t="s">
        <v>730</v>
      </c>
      <c r="BC83" s="212">
        <v>44074</v>
      </c>
      <c r="BD83" s="210" t="s">
        <v>349</v>
      </c>
      <c r="BE83" s="211" t="s">
        <v>731</v>
      </c>
      <c r="BF83" s="212">
        <v>44249</v>
      </c>
      <c r="BG83" s="213" t="s">
        <v>344</v>
      </c>
      <c r="BH83" s="214" t="s">
        <v>687</v>
      </c>
      <c r="BI83" s="212">
        <v>44540</v>
      </c>
      <c r="BJ83" s="210" t="s">
        <v>338</v>
      </c>
      <c r="BK83" s="211" t="s">
        <v>718</v>
      </c>
      <c r="BL83" s="212">
        <v>44897</v>
      </c>
      <c r="BM83" s="213" t="s">
        <v>389</v>
      </c>
      <c r="BN83" s="214" t="s">
        <v>1549</v>
      </c>
      <c r="BO83" s="212" t="s">
        <v>352</v>
      </c>
      <c r="BP83" s="210" t="s">
        <v>353</v>
      </c>
      <c r="BQ83" s="211" t="s">
        <v>352</v>
      </c>
      <c r="BR83" s="212" t="s">
        <v>352</v>
      </c>
      <c r="BS83" s="213" t="s">
        <v>353</v>
      </c>
      <c r="BT83" s="214" t="s">
        <v>352</v>
      </c>
      <c r="BU83" s="212" t="s">
        <v>352</v>
      </c>
      <c r="BV83" s="210" t="s">
        <v>353</v>
      </c>
      <c r="BW83" s="211" t="s">
        <v>352</v>
      </c>
      <c r="BX83" s="212" t="s">
        <v>352</v>
      </c>
      <c r="BY83" s="213" t="s">
        <v>353</v>
      </c>
      <c r="BZ83" s="215" t="s">
        <v>352</v>
      </c>
      <c r="CA83" s="165">
        <f t="shared" si="42"/>
        <v>8</v>
      </c>
      <c r="CB83" s="51" t="s">
        <v>1810</v>
      </c>
      <c r="CC83" s="51" t="s">
        <v>1811</v>
      </c>
      <c r="CD83" s="51" t="s">
        <v>1711</v>
      </c>
      <c r="CE83" s="51" t="s">
        <v>1697</v>
      </c>
      <c r="CF83" s="51" t="s">
        <v>1694</v>
      </c>
      <c r="CG83" s="51" t="s">
        <v>1694</v>
      </c>
      <c r="CH83" s="51" t="s">
        <v>1718</v>
      </c>
      <c r="CI83" s="51" t="s">
        <v>1694</v>
      </c>
      <c r="CJ83" s="51" t="s">
        <v>1723</v>
      </c>
      <c r="CK83" s="51"/>
      <c r="CL83" s="51" t="s">
        <v>1723</v>
      </c>
      <c r="CM83" s="51" t="s">
        <v>1723</v>
      </c>
      <c r="CN83" s="51" t="s">
        <v>1723</v>
      </c>
      <c r="CO83" s="51" t="s">
        <v>1723</v>
      </c>
      <c r="CP83" s="51" t="s">
        <v>1723</v>
      </c>
      <c r="CQ83" s="51" t="s">
        <v>1723</v>
      </c>
      <c r="CR83" s="51" t="s">
        <v>1789</v>
      </c>
      <c r="CS83" s="51" t="s">
        <v>1723</v>
      </c>
      <c r="CT83" s="51" t="s">
        <v>1723</v>
      </c>
      <c r="CU83" s="51" t="s">
        <v>1723</v>
      </c>
      <c r="CV83" s="51" t="s">
        <v>1723</v>
      </c>
      <c r="CW83" s="51" t="s">
        <v>1723</v>
      </c>
      <c r="CX83" s="51" t="s">
        <v>1723</v>
      </c>
      <c r="CZ83" s="193" t="str">
        <f t="shared" si="43"/>
        <v>Gestión de procesos</v>
      </c>
      <c r="DA83" s="244" t="str">
        <f t="shared" si="44"/>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v>
      </c>
      <c r="DB83" s="244"/>
      <c r="DC83" s="244"/>
      <c r="DD83" s="244"/>
      <c r="DE83" s="244"/>
      <c r="DF83" s="244"/>
      <c r="DG83" s="244"/>
      <c r="DH83" s="193" t="str">
        <f t="shared" si="45"/>
        <v>Moderado</v>
      </c>
      <c r="DI83" s="193" t="str">
        <f t="shared" si="46"/>
        <v>Bajo</v>
      </c>
      <c r="DK83" s="187" t="e">
        <f>SUM(LEN(#REF!)-LEN(SUBSTITUTE(#REF!,"- Preventivo","")))/LEN("- Preventivo")</f>
        <v>#REF!</v>
      </c>
      <c r="DL83" s="187" t="e">
        <f t="shared" si="47"/>
        <v>#REF!</v>
      </c>
      <c r="DM83" s="187" t="e">
        <f>SUM(LEN(#REF!)-LEN(SUBSTITUTE(#REF!,"- Detectivo","")))/LEN("- Detectivo")</f>
        <v>#REF!</v>
      </c>
      <c r="DN83" s="187" t="e">
        <f t="shared" si="48"/>
        <v>#REF!</v>
      </c>
      <c r="DO83" s="187" t="e">
        <f>SUM(LEN(#REF!)-LEN(SUBSTITUTE(#REF!,"- Correctivo","")))/LEN("- Correctivo")</f>
        <v>#REF!</v>
      </c>
      <c r="DP83" s="187" t="e">
        <f t="shared" si="49"/>
        <v>#REF!</v>
      </c>
      <c r="DQ83" s="187" t="e">
        <f t="shared" si="57"/>
        <v>#REF!</v>
      </c>
      <c r="DR83" s="187" t="e">
        <f t="shared" si="50"/>
        <v>#REF!</v>
      </c>
      <c r="DS83" s="187" t="e">
        <f>SUM(LEN(#REF!)-LEN(SUBSTITUTE(#REF!,"- Documentado","")))/LEN("- Documentado")</f>
        <v>#REF!</v>
      </c>
      <c r="DT83" s="187" t="e">
        <f>SUM(LEN(#REF!)-LEN(SUBSTITUTE(#REF!,"- Documentado","")))/LEN("- Documentado")</f>
        <v>#REF!</v>
      </c>
      <c r="DU83" s="187" t="e">
        <f t="shared" si="51"/>
        <v>#REF!</v>
      </c>
      <c r="DV83" s="187" t="e">
        <f>SUM(LEN(#REF!)-LEN(SUBSTITUTE(#REF!,"- Continua","")))/LEN("- Continua")</f>
        <v>#REF!</v>
      </c>
      <c r="DW83" s="187" t="e">
        <f>SUM(LEN(#REF!)-LEN(SUBSTITUTE(#REF!,"- Continua","")))/LEN("- Continua")</f>
        <v>#REF!</v>
      </c>
      <c r="DX83" s="187" t="e">
        <f t="shared" si="52"/>
        <v>#REF!</v>
      </c>
      <c r="DY83" s="187" t="e">
        <f>SUM(LEN(#REF!)-LEN(SUBSTITUTE(#REF!,"- Con registro","")))/LEN("- Con registro")</f>
        <v>#REF!</v>
      </c>
      <c r="DZ83" s="187" t="e">
        <f>SUM(LEN(#REF!)-LEN(SUBSTITUTE(#REF!,"- Con registro","")))/LEN("- Con registro")</f>
        <v>#REF!</v>
      </c>
      <c r="EA83" s="187" t="e">
        <f t="shared" si="53"/>
        <v>#REF!</v>
      </c>
      <c r="EB83" s="192" t="e">
        <f t="shared" si="58"/>
        <v>#REF!</v>
      </c>
      <c r="EC83" s="192" t="e">
        <f t="shared" si="59"/>
        <v>#REF!</v>
      </c>
      <c r="ED83" s="240" t="e">
        <f t="shared" si="60"/>
        <v>#REF!</v>
      </c>
      <c r="EE83" s="241" t="e">
        <f t="shared" si="61"/>
        <v>#REF!</v>
      </c>
      <c r="EF83" s="241"/>
      <c r="EG83" s="241"/>
      <c r="EH83" s="241"/>
      <c r="EI83" s="241"/>
      <c r="EJ83" s="241"/>
      <c r="EK83" s="241"/>
      <c r="EL83" s="241"/>
      <c r="EM83" s="241"/>
      <c r="EN83" s="241"/>
      <c r="EP83" s="225" t="str">
        <f t="shared" si="62"/>
        <v/>
      </c>
      <c r="EQ83" s="226" t="str">
        <f t="shared" si="63"/>
        <v/>
      </c>
      <c r="ER83" s="187" t="str">
        <f t="shared" si="64"/>
        <v/>
      </c>
      <c r="ES83" s="239" t="str">
        <f t="shared" si="54"/>
        <v/>
      </c>
      <c r="ET83" s="239" t="str">
        <f t="shared" si="55"/>
        <v/>
      </c>
      <c r="EU83" s="187" t="str">
        <f t="shared" si="56"/>
        <v/>
      </c>
    </row>
    <row r="84" spans="1:151" ht="399.95" customHeight="1" x14ac:dyDescent="0.2">
      <c r="A84" s="230" t="s">
        <v>1506</v>
      </c>
      <c r="B84" s="208" t="s">
        <v>1507</v>
      </c>
      <c r="C84" s="208" t="s">
        <v>1508</v>
      </c>
      <c r="D84" s="230" t="s">
        <v>1509</v>
      </c>
      <c r="E84" s="231" t="s">
        <v>38</v>
      </c>
      <c r="F84" s="208" t="s">
        <v>1554</v>
      </c>
      <c r="G84" s="231">
        <v>189</v>
      </c>
      <c r="H84" s="231" t="s">
        <v>1909</v>
      </c>
      <c r="I84" s="195" t="s">
        <v>732</v>
      </c>
      <c r="J84" s="230" t="s">
        <v>35</v>
      </c>
      <c r="K84" s="231" t="s">
        <v>329</v>
      </c>
      <c r="L84" s="208" t="s">
        <v>248</v>
      </c>
      <c r="M84" s="214" t="s">
        <v>682</v>
      </c>
      <c r="N84" s="208" t="s">
        <v>711</v>
      </c>
      <c r="O84" s="208" t="s">
        <v>733</v>
      </c>
      <c r="P84" s="208" t="s">
        <v>673</v>
      </c>
      <c r="Q84" s="208" t="s">
        <v>332</v>
      </c>
      <c r="R84" s="208" t="s">
        <v>369</v>
      </c>
      <c r="S84" s="208" t="s">
        <v>1685</v>
      </c>
      <c r="T84" s="208" t="s">
        <v>360</v>
      </c>
      <c r="U84" s="232" t="s">
        <v>317</v>
      </c>
      <c r="V84" s="233">
        <v>0.6</v>
      </c>
      <c r="W84" s="232" t="s">
        <v>121</v>
      </c>
      <c r="X84" s="233">
        <v>0.4</v>
      </c>
      <c r="Y84" s="67" t="s">
        <v>84</v>
      </c>
      <c r="Z84" s="208" t="s">
        <v>734</v>
      </c>
      <c r="AA84" s="232" t="s">
        <v>314</v>
      </c>
      <c r="AB84" s="237">
        <v>0.252</v>
      </c>
      <c r="AC84" s="232" t="s">
        <v>121</v>
      </c>
      <c r="AD84" s="237">
        <v>0.30000000000000004</v>
      </c>
      <c r="AE84" s="67" t="s">
        <v>84</v>
      </c>
      <c r="AF84" s="208" t="s">
        <v>683</v>
      </c>
      <c r="AG84" s="230" t="s">
        <v>337</v>
      </c>
      <c r="AH84" s="208" t="s">
        <v>2021</v>
      </c>
      <c r="AI84" s="208" t="s">
        <v>2021</v>
      </c>
      <c r="AJ84" s="208" t="s">
        <v>2021</v>
      </c>
      <c r="AK84" s="208" t="s">
        <v>2021</v>
      </c>
      <c r="AL84" s="208" t="s">
        <v>2021</v>
      </c>
      <c r="AM84" s="208" t="s">
        <v>2021</v>
      </c>
      <c r="AN84" s="208" t="s">
        <v>1555</v>
      </c>
      <c r="AO84" s="208" t="s">
        <v>1556</v>
      </c>
      <c r="AP84" s="208" t="s">
        <v>1557</v>
      </c>
      <c r="AQ84" s="209">
        <v>43356</v>
      </c>
      <c r="AR84" s="210" t="s">
        <v>338</v>
      </c>
      <c r="AS84" s="211" t="s">
        <v>677</v>
      </c>
      <c r="AT84" s="212">
        <v>43593</v>
      </c>
      <c r="AU84" s="213" t="s">
        <v>338</v>
      </c>
      <c r="AV84" s="214" t="s">
        <v>735</v>
      </c>
      <c r="AW84" s="212">
        <v>43759</v>
      </c>
      <c r="AX84" s="210" t="s">
        <v>389</v>
      </c>
      <c r="AY84" s="211" t="s">
        <v>736</v>
      </c>
      <c r="AZ84" s="212">
        <v>43909</v>
      </c>
      <c r="BA84" s="213" t="s">
        <v>338</v>
      </c>
      <c r="BB84" s="214" t="s">
        <v>737</v>
      </c>
      <c r="BC84" s="212">
        <v>44074</v>
      </c>
      <c r="BD84" s="210" t="s">
        <v>349</v>
      </c>
      <c r="BE84" s="211" t="s">
        <v>738</v>
      </c>
      <c r="BF84" s="212">
        <v>44168</v>
      </c>
      <c r="BG84" s="213" t="s">
        <v>465</v>
      </c>
      <c r="BH84" s="214" t="s">
        <v>739</v>
      </c>
      <c r="BI84" s="212">
        <v>44249</v>
      </c>
      <c r="BJ84" s="210" t="s">
        <v>397</v>
      </c>
      <c r="BK84" s="211" t="s">
        <v>740</v>
      </c>
      <c r="BL84" s="212">
        <v>44540</v>
      </c>
      <c r="BM84" s="213" t="s">
        <v>338</v>
      </c>
      <c r="BN84" s="214" t="s">
        <v>741</v>
      </c>
      <c r="BO84" s="212">
        <v>44596</v>
      </c>
      <c r="BP84" s="210" t="s">
        <v>346</v>
      </c>
      <c r="BQ84" s="211" t="s">
        <v>742</v>
      </c>
      <c r="BR84" s="212">
        <v>44804</v>
      </c>
      <c r="BS84" s="213" t="s">
        <v>346</v>
      </c>
      <c r="BT84" s="214" t="s">
        <v>1159</v>
      </c>
      <c r="BU84" s="212">
        <v>44897</v>
      </c>
      <c r="BV84" s="210" t="s">
        <v>389</v>
      </c>
      <c r="BW84" s="211" t="s">
        <v>1558</v>
      </c>
      <c r="BX84" s="212" t="s">
        <v>352</v>
      </c>
      <c r="BY84" s="213" t="s">
        <v>353</v>
      </c>
      <c r="BZ84" s="215" t="s">
        <v>352</v>
      </c>
      <c r="CA84" s="165">
        <f t="shared" si="42"/>
        <v>2</v>
      </c>
      <c r="CB84" s="51" t="s">
        <v>1810</v>
      </c>
      <c r="CC84" s="51" t="s">
        <v>1811</v>
      </c>
      <c r="CD84" s="51" t="s">
        <v>1711</v>
      </c>
      <c r="CE84" s="51" t="s">
        <v>1697</v>
      </c>
      <c r="CF84" s="51" t="s">
        <v>1694</v>
      </c>
      <c r="CG84" s="51" t="s">
        <v>1694</v>
      </c>
      <c r="CH84" s="51" t="s">
        <v>1718</v>
      </c>
      <c r="CI84" s="51" t="s">
        <v>1694</v>
      </c>
      <c r="CJ84" s="51" t="s">
        <v>1723</v>
      </c>
      <c r="CK84" s="51"/>
      <c r="CL84" s="51" t="s">
        <v>1723</v>
      </c>
      <c r="CM84" s="51" t="s">
        <v>1723</v>
      </c>
      <c r="CN84" s="51" t="s">
        <v>1723</v>
      </c>
      <c r="CO84" s="51" t="s">
        <v>1723</v>
      </c>
      <c r="CP84" s="51" t="s">
        <v>1723</v>
      </c>
      <c r="CQ84" s="51" t="s">
        <v>1723</v>
      </c>
      <c r="CR84" s="51" t="s">
        <v>1793</v>
      </c>
      <c r="CS84" s="51" t="s">
        <v>1723</v>
      </c>
      <c r="CT84" s="51" t="s">
        <v>1723</v>
      </c>
      <c r="CU84" s="51" t="s">
        <v>1723</v>
      </c>
      <c r="CV84" s="51" t="s">
        <v>1723</v>
      </c>
      <c r="CW84" s="51" t="s">
        <v>1723</v>
      </c>
      <c r="CX84" s="51" t="s">
        <v>1723</v>
      </c>
      <c r="CZ84" s="193" t="str">
        <f t="shared" si="43"/>
        <v>Gestión de procesos</v>
      </c>
      <c r="DA84" s="244" t="str">
        <f t="shared" si="44"/>
        <v>Posibilidad de afectación reputacional por inconformidad de los usuarios del sistema, debido a errores (fallas o deficiencias) en el análisis y direccionamiento a las peticiones ciudadanas</v>
      </c>
      <c r="DB84" s="244"/>
      <c r="DC84" s="244"/>
      <c r="DD84" s="244"/>
      <c r="DE84" s="244"/>
      <c r="DF84" s="244"/>
      <c r="DG84" s="244"/>
      <c r="DH84" s="193" t="str">
        <f t="shared" si="45"/>
        <v>Moderado</v>
      </c>
      <c r="DI84" s="193" t="str">
        <f t="shared" si="46"/>
        <v>Moderado</v>
      </c>
      <c r="DK84" s="187" t="e">
        <f>SUM(LEN(#REF!)-LEN(SUBSTITUTE(#REF!,"- Preventivo","")))/LEN("- Preventivo")</f>
        <v>#REF!</v>
      </c>
      <c r="DL84" s="187" t="e">
        <f t="shared" si="47"/>
        <v>#REF!</v>
      </c>
      <c r="DM84" s="187" t="e">
        <f>SUM(LEN(#REF!)-LEN(SUBSTITUTE(#REF!,"- Detectivo","")))/LEN("- Detectivo")</f>
        <v>#REF!</v>
      </c>
      <c r="DN84" s="187" t="e">
        <f t="shared" si="48"/>
        <v>#REF!</v>
      </c>
      <c r="DO84" s="187" t="e">
        <f>SUM(LEN(#REF!)-LEN(SUBSTITUTE(#REF!,"- Correctivo","")))/LEN("- Correctivo")</f>
        <v>#REF!</v>
      </c>
      <c r="DP84" s="187" t="e">
        <f t="shared" si="49"/>
        <v>#REF!</v>
      </c>
      <c r="DQ84" s="187" t="e">
        <f t="shared" si="57"/>
        <v>#REF!</v>
      </c>
      <c r="DR84" s="187" t="e">
        <f t="shared" si="50"/>
        <v>#REF!</v>
      </c>
      <c r="DS84" s="187" t="e">
        <f>SUM(LEN(#REF!)-LEN(SUBSTITUTE(#REF!,"- Documentado","")))/LEN("- Documentado")</f>
        <v>#REF!</v>
      </c>
      <c r="DT84" s="187" t="e">
        <f>SUM(LEN(#REF!)-LEN(SUBSTITUTE(#REF!,"- Documentado","")))/LEN("- Documentado")</f>
        <v>#REF!</v>
      </c>
      <c r="DU84" s="187" t="e">
        <f t="shared" si="51"/>
        <v>#REF!</v>
      </c>
      <c r="DV84" s="187" t="e">
        <f>SUM(LEN(#REF!)-LEN(SUBSTITUTE(#REF!,"- Continua","")))/LEN("- Continua")</f>
        <v>#REF!</v>
      </c>
      <c r="DW84" s="187" t="e">
        <f>SUM(LEN(#REF!)-LEN(SUBSTITUTE(#REF!,"- Continua","")))/LEN("- Continua")</f>
        <v>#REF!</v>
      </c>
      <c r="DX84" s="187" t="e">
        <f t="shared" si="52"/>
        <v>#REF!</v>
      </c>
      <c r="DY84" s="187" t="e">
        <f>SUM(LEN(#REF!)-LEN(SUBSTITUTE(#REF!,"- Con registro","")))/LEN("- Con registro")</f>
        <v>#REF!</v>
      </c>
      <c r="DZ84" s="187" t="e">
        <f>SUM(LEN(#REF!)-LEN(SUBSTITUTE(#REF!,"- Con registro","")))/LEN("- Con registro")</f>
        <v>#REF!</v>
      </c>
      <c r="EA84" s="187" t="e">
        <f t="shared" si="53"/>
        <v>#REF!</v>
      </c>
      <c r="EB84" s="192" t="e">
        <f t="shared" si="58"/>
        <v>#REF!</v>
      </c>
      <c r="EC84" s="192" t="e">
        <f t="shared" si="59"/>
        <v>#REF!</v>
      </c>
      <c r="ED84" s="240" t="e">
        <f t="shared" si="60"/>
        <v>#REF!</v>
      </c>
      <c r="EE84" s="241" t="e">
        <f t="shared" si="61"/>
        <v>#REF!</v>
      </c>
      <c r="EF84" s="241"/>
      <c r="EG84" s="241"/>
      <c r="EH84" s="241"/>
      <c r="EI84" s="241"/>
      <c r="EJ84" s="241"/>
      <c r="EK84" s="241"/>
      <c r="EL84" s="241"/>
      <c r="EM84" s="241"/>
      <c r="EN84" s="241"/>
      <c r="EP84" s="225" t="str">
        <f t="shared" si="62"/>
        <v/>
      </c>
      <c r="EQ84" s="226" t="str">
        <f t="shared" si="63"/>
        <v/>
      </c>
      <c r="ER84" s="187" t="str">
        <f t="shared" si="64"/>
        <v/>
      </c>
      <c r="ES84" s="239" t="str">
        <f t="shared" si="54"/>
        <v/>
      </c>
      <c r="ET84" s="239" t="str">
        <f t="shared" si="55"/>
        <v/>
      </c>
      <c r="EU84" s="187" t="str">
        <f t="shared" si="56"/>
        <v/>
      </c>
    </row>
    <row r="85" spans="1:151" ht="399.95" customHeight="1" x14ac:dyDescent="0.2">
      <c r="A85" s="230" t="s">
        <v>1506</v>
      </c>
      <c r="B85" s="208" t="s">
        <v>1507</v>
      </c>
      <c r="C85" s="208" t="s">
        <v>1508</v>
      </c>
      <c r="D85" s="230" t="s">
        <v>1509</v>
      </c>
      <c r="E85" s="231" t="s">
        <v>38</v>
      </c>
      <c r="F85" s="208" t="s">
        <v>1559</v>
      </c>
      <c r="G85" s="231">
        <v>179</v>
      </c>
      <c r="H85" s="231" t="s">
        <v>1910</v>
      </c>
      <c r="I85" s="195" t="s">
        <v>743</v>
      </c>
      <c r="J85" s="230" t="s">
        <v>63</v>
      </c>
      <c r="K85" s="231" t="s">
        <v>357</v>
      </c>
      <c r="L85" s="208" t="s">
        <v>248</v>
      </c>
      <c r="M85" s="214" t="s">
        <v>744</v>
      </c>
      <c r="N85" s="208" t="s">
        <v>711</v>
      </c>
      <c r="O85" s="208" t="s">
        <v>1560</v>
      </c>
      <c r="P85" s="208" t="s">
        <v>673</v>
      </c>
      <c r="Q85" s="208" t="s">
        <v>332</v>
      </c>
      <c r="R85" s="208" t="s">
        <v>745</v>
      </c>
      <c r="S85" s="208" t="s">
        <v>1685</v>
      </c>
      <c r="T85" s="208" t="s">
        <v>360</v>
      </c>
      <c r="U85" s="232" t="s">
        <v>314</v>
      </c>
      <c r="V85" s="233">
        <v>0.4</v>
      </c>
      <c r="W85" s="232" t="s">
        <v>77</v>
      </c>
      <c r="X85" s="233">
        <v>0.8</v>
      </c>
      <c r="Y85" s="67" t="s">
        <v>272</v>
      </c>
      <c r="Z85" s="208" t="s">
        <v>746</v>
      </c>
      <c r="AA85" s="232" t="s">
        <v>316</v>
      </c>
      <c r="AB85" s="237">
        <v>0.11759999999999998</v>
      </c>
      <c r="AC85" s="232" t="s">
        <v>77</v>
      </c>
      <c r="AD85" s="237">
        <v>0.8</v>
      </c>
      <c r="AE85" s="67" t="s">
        <v>272</v>
      </c>
      <c r="AF85" s="208" t="s">
        <v>747</v>
      </c>
      <c r="AG85" s="230" t="s">
        <v>363</v>
      </c>
      <c r="AH85" s="234" t="s">
        <v>2105</v>
      </c>
      <c r="AI85" s="234" t="s">
        <v>2106</v>
      </c>
      <c r="AJ85" s="234" t="s">
        <v>2107</v>
      </c>
      <c r="AK85" s="234" t="s">
        <v>2108</v>
      </c>
      <c r="AL85" s="234" t="s">
        <v>2075</v>
      </c>
      <c r="AM85" s="234" t="s">
        <v>2056</v>
      </c>
      <c r="AN85" s="208" t="s">
        <v>1561</v>
      </c>
      <c r="AO85" s="208" t="s">
        <v>1562</v>
      </c>
      <c r="AP85" s="208" t="s">
        <v>1563</v>
      </c>
      <c r="AQ85" s="209">
        <v>43496</v>
      </c>
      <c r="AR85" s="210" t="s">
        <v>338</v>
      </c>
      <c r="AS85" s="211" t="s">
        <v>748</v>
      </c>
      <c r="AT85" s="212">
        <v>43759</v>
      </c>
      <c r="AU85" s="213" t="s">
        <v>580</v>
      </c>
      <c r="AV85" s="214" t="s">
        <v>749</v>
      </c>
      <c r="AW85" s="212">
        <v>43909</v>
      </c>
      <c r="AX85" s="210" t="s">
        <v>527</v>
      </c>
      <c r="AY85" s="211" t="s">
        <v>750</v>
      </c>
      <c r="AZ85" s="212">
        <v>44074</v>
      </c>
      <c r="BA85" s="213" t="s">
        <v>349</v>
      </c>
      <c r="BB85" s="214" t="s">
        <v>751</v>
      </c>
      <c r="BC85" s="212">
        <v>44168</v>
      </c>
      <c r="BD85" s="210" t="s">
        <v>465</v>
      </c>
      <c r="BE85" s="211" t="s">
        <v>752</v>
      </c>
      <c r="BF85" s="212">
        <v>44249</v>
      </c>
      <c r="BG85" s="213" t="s">
        <v>389</v>
      </c>
      <c r="BH85" s="214" t="s">
        <v>753</v>
      </c>
      <c r="BI85" s="212">
        <v>44404</v>
      </c>
      <c r="BJ85" s="210" t="s">
        <v>387</v>
      </c>
      <c r="BK85" s="211" t="s">
        <v>754</v>
      </c>
      <c r="BL85" s="212">
        <v>44455</v>
      </c>
      <c r="BM85" s="213" t="s">
        <v>346</v>
      </c>
      <c r="BN85" s="214" t="s">
        <v>709</v>
      </c>
      <c r="BO85" s="212">
        <v>44540</v>
      </c>
      <c r="BP85" s="210" t="s">
        <v>338</v>
      </c>
      <c r="BQ85" s="211" t="s">
        <v>755</v>
      </c>
      <c r="BR85" s="212">
        <v>44897</v>
      </c>
      <c r="BS85" s="213" t="s">
        <v>389</v>
      </c>
      <c r="BT85" s="214" t="s">
        <v>1564</v>
      </c>
      <c r="BU85" s="212" t="s">
        <v>352</v>
      </c>
      <c r="BV85" s="210" t="s">
        <v>353</v>
      </c>
      <c r="BW85" s="211" t="s">
        <v>352</v>
      </c>
      <c r="BX85" s="212" t="s">
        <v>352</v>
      </c>
      <c r="BY85" s="213" t="s">
        <v>353</v>
      </c>
      <c r="BZ85" s="215" t="s">
        <v>352</v>
      </c>
      <c r="CA85" s="165">
        <f t="shared" si="42"/>
        <v>4</v>
      </c>
      <c r="CB85" s="51" t="s">
        <v>1810</v>
      </c>
      <c r="CC85" s="51" t="s">
        <v>1811</v>
      </c>
      <c r="CD85" s="51" t="s">
        <v>1711</v>
      </c>
      <c r="CE85" s="51" t="s">
        <v>1723</v>
      </c>
      <c r="CF85" s="51" t="s">
        <v>1694</v>
      </c>
      <c r="CG85" s="51" t="s">
        <v>1694</v>
      </c>
      <c r="CH85" s="51" t="s">
        <v>1718</v>
      </c>
      <c r="CI85" s="51" t="s">
        <v>1694</v>
      </c>
      <c r="CJ85" s="51" t="s">
        <v>1723</v>
      </c>
      <c r="CK85" s="51"/>
      <c r="CL85" s="51" t="s">
        <v>1723</v>
      </c>
      <c r="CM85" s="51" t="s">
        <v>1738</v>
      </c>
      <c r="CN85" s="51" t="s">
        <v>1723</v>
      </c>
      <c r="CO85" s="51" t="s">
        <v>1723</v>
      </c>
      <c r="CP85" s="51" t="s">
        <v>1723</v>
      </c>
      <c r="CQ85" s="51" t="s">
        <v>1723</v>
      </c>
      <c r="CR85" s="51" t="s">
        <v>1794</v>
      </c>
      <c r="CS85" s="51" t="s">
        <v>1723</v>
      </c>
      <c r="CT85" s="51" t="s">
        <v>1723</v>
      </c>
      <c r="CU85" s="51" t="s">
        <v>1723</v>
      </c>
      <c r="CV85" s="51" t="s">
        <v>1723</v>
      </c>
      <c r="CW85" s="51" t="s">
        <v>1723</v>
      </c>
      <c r="CX85" s="51" t="s">
        <v>1723</v>
      </c>
      <c r="CZ85" s="193" t="str">
        <f t="shared" si="43"/>
        <v>Corrupción</v>
      </c>
      <c r="DA85" s="244" t="str">
        <f t="shared" si="44"/>
        <v>Posibilidad de afectación reputacional por pérdida de credibilidad y confianza en la Secretaría General, debido a realización de cobros indebidos durante la prestación del servicio en el canal presencial de la Red CADE dispuesto para el servicio a la ciudadanía</v>
      </c>
      <c r="DB85" s="244"/>
      <c r="DC85" s="244"/>
      <c r="DD85" s="244"/>
      <c r="DE85" s="244"/>
      <c r="DF85" s="244"/>
      <c r="DG85" s="244"/>
      <c r="DH85" s="193" t="str">
        <f t="shared" si="45"/>
        <v>Alto</v>
      </c>
      <c r="DI85" s="193" t="str">
        <f t="shared" si="46"/>
        <v>Alto</v>
      </c>
      <c r="DK85" s="187" t="e">
        <f>SUM(LEN(#REF!)-LEN(SUBSTITUTE(#REF!,"- Preventivo","")))/LEN("- Preventivo")</f>
        <v>#REF!</v>
      </c>
      <c r="DL85" s="187" t="e">
        <f t="shared" si="47"/>
        <v>#REF!</v>
      </c>
      <c r="DM85" s="187" t="e">
        <f>SUM(LEN(#REF!)-LEN(SUBSTITUTE(#REF!,"- Detectivo","")))/LEN("- Detectivo")</f>
        <v>#REF!</v>
      </c>
      <c r="DN85" s="187" t="e">
        <f t="shared" si="48"/>
        <v>#REF!</v>
      </c>
      <c r="DO85" s="187" t="e">
        <f>SUM(LEN(#REF!)-LEN(SUBSTITUTE(#REF!,"- Correctivo","")))/LEN("- Correctivo")</f>
        <v>#REF!</v>
      </c>
      <c r="DP85" s="187" t="e">
        <f t="shared" si="49"/>
        <v>#REF!</v>
      </c>
      <c r="DQ85" s="187" t="e">
        <f t="shared" si="57"/>
        <v>#REF!</v>
      </c>
      <c r="DR85" s="187" t="e">
        <f t="shared" si="50"/>
        <v>#REF!</v>
      </c>
      <c r="DS85" s="187" t="e">
        <f>SUM(LEN(#REF!)-LEN(SUBSTITUTE(#REF!,"- Documentado","")))/LEN("- Documentado")</f>
        <v>#REF!</v>
      </c>
      <c r="DT85" s="187" t="e">
        <f>SUM(LEN(#REF!)-LEN(SUBSTITUTE(#REF!,"- Documentado","")))/LEN("- Documentado")</f>
        <v>#REF!</v>
      </c>
      <c r="DU85" s="187" t="e">
        <f t="shared" si="51"/>
        <v>#REF!</v>
      </c>
      <c r="DV85" s="187" t="e">
        <f>SUM(LEN(#REF!)-LEN(SUBSTITUTE(#REF!,"- Continua","")))/LEN("- Continua")</f>
        <v>#REF!</v>
      </c>
      <c r="DW85" s="187" t="e">
        <f>SUM(LEN(#REF!)-LEN(SUBSTITUTE(#REF!,"- Continua","")))/LEN("- Continua")</f>
        <v>#REF!</v>
      </c>
      <c r="DX85" s="187" t="e">
        <f t="shared" si="52"/>
        <v>#REF!</v>
      </c>
      <c r="DY85" s="187" t="e">
        <f>SUM(LEN(#REF!)-LEN(SUBSTITUTE(#REF!,"- Con registro","")))/LEN("- Con registro")</f>
        <v>#REF!</v>
      </c>
      <c r="DZ85" s="187" t="e">
        <f>SUM(LEN(#REF!)-LEN(SUBSTITUTE(#REF!,"- Con registro","")))/LEN("- Con registro")</f>
        <v>#REF!</v>
      </c>
      <c r="EA85" s="187" t="e">
        <f t="shared" si="53"/>
        <v>#REF!</v>
      </c>
      <c r="EB85" s="192" t="e">
        <f t="shared" si="58"/>
        <v>#REF!</v>
      </c>
      <c r="EC85" s="192" t="e">
        <f t="shared" si="59"/>
        <v>#REF!</v>
      </c>
      <c r="ED85" s="240" t="e">
        <f t="shared" si="60"/>
        <v>#REF!</v>
      </c>
      <c r="EE85" s="241" t="e">
        <f t="shared" si="61"/>
        <v>#REF!</v>
      </c>
      <c r="EF85" s="241"/>
      <c r="EG85" s="241"/>
      <c r="EH85" s="241"/>
      <c r="EI85" s="241"/>
      <c r="EJ85" s="241"/>
      <c r="EK85" s="241"/>
      <c r="EL85" s="241"/>
      <c r="EM85" s="241"/>
      <c r="EN85" s="241"/>
      <c r="EP85" s="225" t="str">
        <f t="shared" si="62"/>
        <v/>
      </c>
      <c r="EQ85" s="226" t="str">
        <f t="shared" si="63"/>
        <v/>
      </c>
      <c r="ER85" s="187" t="str">
        <f t="shared" si="64"/>
        <v/>
      </c>
      <c r="ES85" s="239" t="str">
        <f t="shared" si="54"/>
        <v/>
      </c>
      <c r="ET85" s="239" t="str">
        <f t="shared" si="55"/>
        <v/>
      </c>
      <c r="EU85" s="187" t="str">
        <f t="shared" si="56"/>
        <v/>
      </c>
    </row>
    <row r="86" spans="1:151" ht="399.95" customHeight="1" x14ac:dyDescent="0.2">
      <c r="A86" s="230" t="s">
        <v>1506</v>
      </c>
      <c r="B86" s="208" t="s">
        <v>1507</v>
      </c>
      <c r="C86" s="208" t="s">
        <v>1508</v>
      </c>
      <c r="D86" s="230" t="s">
        <v>1509</v>
      </c>
      <c r="E86" s="231" t="s">
        <v>38</v>
      </c>
      <c r="F86" s="208" t="s">
        <v>1565</v>
      </c>
      <c r="G86" s="231">
        <v>180</v>
      </c>
      <c r="H86" s="231" t="s">
        <v>1911</v>
      </c>
      <c r="I86" s="195" t="s">
        <v>756</v>
      </c>
      <c r="J86" s="230" t="s">
        <v>63</v>
      </c>
      <c r="K86" s="231" t="s">
        <v>329</v>
      </c>
      <c r="L86" s="208" t="s">
        <v>248</v>
      </c>
      <c r="M86" s="214" t="s">
        <v>682</v>
      </c>
      <c r="N86" s="208" t="s">
        <v>711</v>
      </c>
      <c r="O86" s="208" t="s">
        <v>757</v>
      </c>
      <c r="P86" s="208" t="s">
        <v>673</v>
      </c>
      <c r="Q86" s="208" t="s">
        <v>332</v>
      </c>
      <c r="R86" s="208" t="s">
        <v>621</v>
      </c>
      <c r="S86" s="208" t="s">
        <v>1685</v>
      </c>
      <c r="T86" s="208" t="s">
        <v>360</v>
      </c>
      <c r="U86" s="232" t="s">
        <v>316</v>
      </c>
      <c r="V86" s="233">
        <v>0.2</v>
      </c>
      <c r="W86" s="232" t="s">
        <v>101</v>
      </c>
      <c r="X86" s="233">
        <v>0.6</v>
      </c>
      <c r="Y86" s="67" t="s">
        <v>84</v>
      </c>
      <c r="Z86" s="208" t="s">
        <v>758</v>
      </c>
      <c r="AA86" s="232" t="s">
        <v>316</v>
      </c>
      <c r="AB86" s="237">
        <v>8.3999999999999991E-2</v>
      </c>
      <c r="AC86" s="232" t="s">
        <v>101</v>
      </c>
      <c r="AD86" s="237">
        <v>0.6</v>
      </c>
      <c r="AE86" s="67" t="s">
        <v>84</v>
      </c>
      <c r="AF86" s="208" t="s">
        <v>759</v>
      </c>
      <c r="AG86" s="230" t="s">
        <v>363</v>
      </c>
      <c r="AH86" s="234" t="s">
        <v>2109</v>
      </c>
      <c r="AI86" s="234" t="s">
        <v>2110</v>
      </c>
      <c r="AJ86" s="234" t="s">
        <v>2111</v>
      </c>
      <c r="AK86" s="234" t="s">
        <v>2112</v>
      </c>
      <c r="AL86" s="234" t="s">
        <v>2075</v>
      </c>
      <c r="AM86" s="234" t="s">
        <v>2113</v>
      </c>
      <c r="AN86" s="208" t="s">
        <v>1566</v>
      </c>
      <c r="AO86" s="208" t="s">
        <v>1567</v>
      </c>
      <c r="AP86" s="208" t="s">
        <v>1568</v>
      </c>
      <c r="AQ86" s="209">
        <v>43496</v>
      </c>
      <c r="AR86" s="210" t="s">
        <v>338</v>
      </c>
      <c r="AS86" s="211" t="s">
        <v>677</v>
      </c>
      <c r="AT86" s="212">
        <v>43593</v>
      </c>
      <c r="AU86" s="213" t="s">
        <v>338</v>
      </c>
      <c r="AV86" s="214" t="s">
        <v>760</v>
      </c>
      <c r="AW86" s="212">
        <v>43759</v>
      </c>
      <c r="AX86" s="210" t="s">
        <v>387</v>
      </c>
      <c r="AY86" s="211" t="s">
        <v>761</v>
      </c>
      <c r="AZ86" s="212">
        <v>43909</v>
      </c>
      <c r="BA86" s="213" t="s">
        <v>762</v>
      </c>
      <c r="BB86" s="214" t="s">
        <v>763</v>
      </c>
      <c r="BC86" s="212">
        <v>44074</v>
      </c>
      <c r="BD86" s="210" t="s">
        <v>349</v>
      </c>
      <c r="BE86" s="211" t="s">
        <v>764</v>
      </c>
      <c r="BF86" s="212">
        <v>44168</v>
      </c>
      <c r="BG86" s="213" t="s">
        <v>387</v>
      </c>
      <c r="BH86" s="214" t="s">
        <v>765</v>
      </c>
      <c r="BI86" s="212">
        <v>44249</v>
      </c>
      <c r="BJ86" s="210" t="s">
        <v>397</v>
      </c>
      <c r="BK86" s="211" t="s">
        <v>740</v>
      </c>
      <c r="BL86" s="212">
        <v>44540</v>
      </c>
      <c r="BM86" s="213" t="s">
        <v>338</v>
      </c>
      <c r="BN86" s="214" t="s">
        <v>766</v>
      </c>
      <c r="BO86" s="212">
        <v>44897</v>
      </c>
      <c r="BP86" s="210" t="s">
        <v>389</v>
      </c>
      <c r="BQ86" s="211" t="s">
        <v>1569</v>
      </c>
      <c r="BR86" s="212">
        <v>45037</v>
      </c>
      <c r="BS86" s="210" t="s">
        <v>1975</v>
      </c>
      <c r="BT86" s="211" t="s">
        <v>1976</v>
      </c>
      <c r="BU86" s="212" t="s">
        <v>352</v>
      </c>
      <c r="BV86" s="210" t="s">
        <v>353</v>
      </c>
      <c r="BW86" s="211" t="s">
        <v>352</v>
      </c>
      <c r="BX86" s="212" t="s">
        <v>352</v>
      </c>
      <c r="BY86" s="213" t="s">
        <v>353</v>
      </c>
      <c r="BZ86" s="215" t="s">
        <v>352</v>
      </c>
      <c r="CA86" s="165">
        <f t="shared" si="42"/>
        <v>4</v>
      </c>
      <c r="CB86" s="51" t="s">
        <v>1810</v>
      </c>
      <c r="CC86" s="51" t="s">
        <v>1811</v>
      </c>
      <c r="CD86" s="51" t="s">
        <v>1711</v>
      </c>
      <c r="CE86" s="51" t="s">
        <v>1723</v>
      </c>
      <c r="CF86" s="51" t="s">
        <v>1694</v>
      </c>
      <c r="CG86" s="51" t="s">
        <v>1694</v>
      </c>
      <c r="CH86" s="51" t="s">
        <v>1718</v>
      </c>
      <c r="CI86" s="51" t="s">
        <v>1694</v>
      </c>
      <c r="CJ86" s="51" t="s">
        <v>1723</v>
      </c>
      <c r="CK86" s="51"/>
      <c r="CL86" s="51" t="s">
        <v>1723</v>
      </c>
      <c r="CM86" s="51" t="s">
        <v>1738</v>
      </c>
      <c r="CN86" s="51" t="s">
        <v>1723</v>
      </c>
      <c r="CO86" s="51" t="s">
        <v>1723</v>
      </c>
      <c r="CP86" s="51" t="s">
        <v>1723</v>
      </c>
      <c r="CQ86" s="51" t="s">
        <v>1723</v>
      </c>
      <c r="CR86" s="51" t="s">
        <v>1795</v>
      </c>
      <c r="CS86" s="51" t="s">
        <v>1723</v>
      </c>
      <c r="CT86" s="51" t="s">
        <v>1723</v>
      </c>
      <c r="CU86" s="51" t="s">
        <v>1723</v>
      </c>
      <c r="CV86" s="51" t="s">
        <v>1723</v>
      </c>
      <c r="CW86" s="51" t="s">
        <v>1723</v>
      </c>
      <c r="CX86" s="51" t="s">
        <v>1723</v>
      </c>
      <c r="CZ86" s="193" t="str">
        <f t="shared" si="43"/>
        <v>Corrupción</v>
      </c>
      <c r="DA86" s="244" t="str">
        <f t="shared" si="44"/>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DB86" s="244"/>
      <c r="DC86" s="244"/>
      <c r="DD86" s="244"/>
      <c r="DE86" s="244"/>
      <c r="DF86" s="244"/>
      <c r="DG86" s="244"/>
      <c r="DH86" s="193" t="str">
        <f t="shared" si="45"/>
        <v>Moderado</v>
      </c>
      <c r="DI86" s="193" t="str">
        <f t="shared" si="46"/>
        <v>Moderado</v>
      </c>
      <c r="DK86" s="187" t="e">
        <f>SUM(LEN(#REF!)-LEN(SUBSTITUTE(#REF!,"- Preventivo","")))/LEN("- Preventivo")</f>
        <v>#REF!</v>
      </c>
      <c r="DL86" s="187" t="e">
        <f t="shared" si="47"/>
        <v>#REF!</v>
      </c>
      <c r="DM86" s="187" t="e">
        <f>SUM(LEN(#REF!)-LEN(SUBSTITUTE(#REF!,"- Detectivo","")))/LEN("- Detectivo")</f>
        <v>#REF!</v>
      </c>
      <c r="DN86" s="187" t="e">
        <f t="shared" si="48"/>
        <v>#REF!</v>
      </c>
      <c r="DO86" s="187" t="e">
        <f>SUM(LEN(#REF!)-LEN(SUBSTITUTE(#REF!,"- Correctivo","")))/LEN("- Correctivo")</f>
        <v>#REF!</v>
      </c>
      <c r="DP86" s="187" t="e">
        <f t="shared" si="49"/>
        <v>#REF!</v>
      </c>
      <c r="DQ86" s="187" t="e">
        <f t="shared" si="57"/>
        <v>#REF!</v>
      </c>
      <c r="DR86" s="187" t="e">
        <f t="shared" si="50"/>
        <v>#REF!</v>
      </c>
      <c r="DS86" s="187" t="e">
        <f>SUM(LEN(#REF!)-LEN(SUBSTITUTE(#REF!,"- Documentado","")))/LEN("- Documentado")</f>
        <v>#REF!</v>
      </c>
      <c r="DT86" s="187" t="e">
        <f>SUM(LEN(#REF!)-LEN(SUBSTITUTE(#REF!,"- Documentado","")))/LEN("- Documentado")</f>
        <v>#REF!</v>
      </c>
      <c r="DU86" s="187" t="e">
        <f t="shared" si="51"/>
        <v>#REF!</v>
      </c>
      <c r="DV86" s="187" t="e">
        <f>SUM(LEN(#REF!)-LEN(SUBSTITUTE(#REF!,"- Continua","")))/LEN("- Continua")</f>
        <v>#REF!</v>
      </c>
      <c r="DW86" s="187" t="e">
        <f>SUM(LEN(#REF!)-LEN(SUBSTITUTE(#REF!,"- Continua","")))/LEN("- Continua")</f>
        <v>#REF!</v>
      </c>
      <c r="DX86" s="187" t="e">
        <f t="shared" si="52"/>
        <v>#REF!</v>
      </c>
      <c r="DY86" s="187" t="e">
        <f>SUM(LEN(#REF!)-LEN(SUBSTITUTE(#REF!,"- Con registro","")))/LEN("- Con registro")</f>
        <v>#REF!</v>
      </c>
      <c r="DZ86" s="187" t="e">
        <f>SUM(LEN(#REF!)-LEN(SUBSTITUTE(#REF!,"- Con registro","")))/LEN("- Con registro")</f>
        <v>#REF!</v>
      </c>
      <c r="EA86" s="187" t="e">
        <f t="shared" si="53"/>
        <v>#REF!</v>
      </c>
      <c r="EB86" s="192" t="e">
        <f t="shared" si="58"/>
        <v>#REF!</v>
      </c>
      <c r="EC86" s="192" t="e">
        <f t="shared" si="59"/>
        <v>#REF!</v>
      </c>
      <c r="ED86" s="240" t="e">
        <f t="shared" si="60"/>
        <v>#REF!</v>
      </c>
      <c r="EE86" s="241" t="e">
        <f t="shared" si="61"/>
        <v>#REF!</v>
      </c>
      <c r="EF86" s="241"/>
      <c r="EG86" s="241"/>
      <c r="EH86" s="241"/>
      <c r="EI86" s="241"/>
      <c r="EJ86" s="241"/>
      <c r="EK86" s="241"/>
      <c r="EL86" s="241"/>
      <c r="EM86" s="241"/>
      <c r="EN86" s="241"/>
      <c r="EP86" s="225">
        <f t="shared" si="62"/>
        <v>45037</v>
      </c>
      <c r="EQ86" s="226">
        <f t="shared" si="63"/>
        <v>45169</v>
      </c>
      <c r="ER86" s="187" t="str">
        <f t="shared" si="64"/>
        <v>Riesgos</v>
      </c>
      <c r="ES86" s="239" t="str">
        <f t="shared" si="54"/>
        <v>ID_180: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ET86" s="239" t="str">
        <f t="shared" si="55"/>
        <v>Ajuste en 
Establecimiento de controles
 en el Mapa de riesgos de Gobierno Abierto y Relacionamiento con la Ciudadanía</v>
      </c>
      <c r="EU86" s="187" t="str">
        <f t="shared" si="56"/>
        <v>Solicitud de cambio realizada y aprobada por la Subsecretaría de Servicio a la Ciudadanía a través del Aplicativo DARUMA</v>
      </c>
    </row>
    <row r="87" spans="1:151" ht="399.95" customHeight="1" x14ac:dyDescent="0.2">
      <c r="A87" s="230" t="s">
        <v>1506</v>
      </c>
      <c r="B87" s="208" t="s">
        <v>1507</v>
      </c>
      <c r="C87" s="208" t="s">
        <v>1508</v>
      </c>
      <c r="D87" s="230" t="s">
        <v>1509</v>
      </c>
      <c r="E87" s="231" t="s">
        <v>38</v>
      </c>
      <c r="F87" s="208" t="s">
        <v>1559</v>
      </c>
      <c r="G87" s="231">
        <v>191</v>
      </c>
      <c r="H87" s="231" t="s">
        <v>1912</v>
      </c>
      <c r="I87" s="195" t="s">
        <v>767</v>
      </c>
      <c r="J87" s="230" t="s">
        <v>35</v>
      </c>
      <c r="K87" s="231" t="s">
        <v>365</v>
      </c>
      <c r="L87" s="208" t="s">
        <v>248</v>
      </c>
      <c r="M87" s="214" t="s">
        <v>1570</v>
      </c>
      <c r="N87" s="208" t="s">
        <v>1530</v>
      </c>
      <c r="O87" s="208" t="s">
        <v>1571</v>
      </c>
      <c r="P87" s="208" t="s">
        <v>673</v>
      </c>
      <c r="Q87" s="208" t="s">
        <v>332</v>
      </c>
      <c r="R87" s="208" t="s">
        <v>635</v>
      </c>
      <c r="S87" s="208" t="s">
        <v>1685</v>
      </c>
      <c r="T87" s="208" t="s">
        <v>360</v>
      </c>
      <c r="U87" s="232" t="s">
        <v>314</v>
      </c>
      <c r="V87" s="233">
        <v>0.4</v>
      </c>
      <c r="W87" s="232" t="s">
        <v>121</v>
      </c>
      <c r="X87" s="233">
        <v>0.4</v>
      </c>
      <c r="Y87" s="67" t="s">
        <v>84</v>
      </c>
      <c r="Z87" s="208" t="s">
        <v>768</v>
      </c>
      <c r="AA87" s="232" t="s">
        <v>316</v>
      </c>
      <c r="AB87" s="237">
        <v>0.16799999999999998</v>
      </c>
      <c r="AC87" s="232" t="s">
        <v>121</v>
      </c>
      <c r="AD87" s="237">
        <v>0.30000000000000004</v>
      </c>
      <c r="AE87" s="67" t="s">
        <v>271</v>
      </c>
      <c r="AF87" s="208" t="s">
        <v>683</v>
      </c>
      <c r="AG87" s="230" t="s">
        <v>337</v>
      </c>
      <c r="AH87" s="208" t="s">
        <v>2021</v>
      </c>
      <c r="AI87" s="208" t="s">
        <v>2021</v>
      </c>
      <c r="AJ87" s="208" t="s">
        <v>2021</v>
      </c>
      <c r="AK87" s="208" t="s">
        <v>2021</v>
      </c>
      <c r="AL87" s="208" t="s">
        <v>2021</v>
      </c>
      <c r="AM87" s="208" t="s">
        <v>2021</v>
      </c>
      <c r="AN87" s="208" t="s">
        <v>1572</v>
      </c>
      <c r="AO87" s="208" t="s">
        <v>1573</v>
      </c>
      <c r="AP87" s="208" t="s">
        <v>1574</v>
      </c>
      <c r="AQ87" s="209">
        <v>44074</v>
      </c>
      <c r="AR87" s="210" t="s">
        <v>338</v>
      </c>
      <c r="AS87" s="211" t="s">
        <v>769</v>
      </c>
      <c r="AT87" s="212">
        <v>44168</v>
      </c>
      <c r="AU87" s="213" t="s">
        <v>342</v>
      </c>
      <c r="AV87" s="214" t="s">
        <v>770</v>
      </c>
      <c r="AW87" s="212">
        <v>44249</v>
      </c>
      <c r="AX87" s="210" t="s">
        <v>344</v>
      </c>
      <c r="AY87" s="211" t="s">
        <v>687</v>
      </c>
      <c r="AZ87" s="212">
        <v>44404</v>
      </c>
      <c r="BA87" s="213" t="s">
        <v>346</v>
      </c>
      <c r="BB87" s="214" t="s">
        <v>771</v>
      </c>
      <c r="BC87" s="212">
        <v>44455</v>
      </c>
      <c r="BD87" s="210" t="s">
        <v>346</v>
      </c>
      <c r="BE87" s="211" t="s">
        <v>772</v>
      </c>
      <c r="BF87" s="212">
        <v>44540</v>
      </c>
      <c r="BG87" s="213" t="s">
        <v>338</v>
      </c>
      <c r="BH87" s="214" t="s">
        <v>773</v>
      </c>
      <c r="BI87" s="212">
        <v>44897</v>
      </c>
      <c r="BJ87" s="210" t="s">
        <v>389</v>
      </c>
      <c r="BK87" s="211" t="s">
        <v>1575</v>
      </c>
      <c r="BL87" s="212" t="s">
        <v>352</v>
      </c>
      <c r="BM87" s="213" t="s">
        <v>353</v>
      </c>
      <c r="BN87" s="214" t="s">
        <v>352</v>
      </c>
      <c r="BO87" s="212" t="s">
        <v>352</v>
      </c>
      <c r="BP87" s="210" t="s">
        <v>353</v>
      </c>
      <c r="BQ87" s="211" t="s">
        <v>352</v>
      </c>
      <c r="BR87" s="212" t="s">
        <v>352</v>
      </c>
      <c r="BS87" s="213" t="s">
        <v>353</v>
      </c>
      <c r="BT87" s="214" t="s">
        <v>352</v>
      </c>
      <c r="BU87" s="212" t="s">
        <v>352</v>
      </c>
      <c r="BV87" s="210" t="s">
        <v>353</v>
      </c>
      <c r="BW87" s="211" t="s">
        <v>352</v>
      </c>
      <c r="BX87" s="212" t="s">
        <v>352</v>
      </c>
      <c r="BY87" s="213" t="s">
        <v>353</v>
      </c>
      <c r="BZ87" s="215" t="s">
        <v>352</v>
      </c>
      <c r="CA87" s="165">
        <f t="shared" si="42"/>
        <v>10</v>
      </c>
      <c r="CB87" s="51" t="s">
        <v>1810</v>
      </c>
      <c r="CC87" s="51" t="s">
        <v>1811</v>
      </c>
      <c r="CD87" s="51" t="s">
        <v>1711</v>
      </c>
      <c r="CE87" s="51" t="s">
        <v>1697</v>
      </c>
      <c r="CF87" s="51" t="s">
        <v>1694</v>
      </c>
      <c r="CG87" s="51" t="s">
        <v>1694</v>
      </c>
      <c r="CH87" s="51" t="s">
        <v>1718</v>
      </c>
      <c r="CI87" s="51" t="s">
        <v>1694</v>
      </c>
      <c r="CJ87" s="51" t="s">
        <v>1723</v>
      </c>
      <c r="CK87" s="51"/>
      <c r="CL87" s="51" t="s">
        <v>1723</v>
      </c>
      <c r="CM87" s="51" t="s">
        <v>1723</v>
      </c>
      <c r="CN87" s="51" t="s">
        <v>1723</v>
      </c>
      <c r="CO87" s="51" t="s">
        <v>1723</v>
      </c>
      <c r="CP87" s="51" t="s">
        <v>1723</v>
      </c>
      <c r="CQ87" s="51" t="s">
        <v>1723</v>
      </c>
      <c r="CR87" s="51" t="s">
        <v>1796</v>
      </c>
      <c r="CS87" s="51" t="s">
        <v>1723</v>
      </c>
      <c r="CT87" s="51" t="s">
        <v>1723</v>
      </c>
      <c r="CU87" s="51" t="s">
        <v>1723</v>
      </c>
      <c r="CV87" s="51" t="s">
        <v>1723</v>
      </c>
      <c r="CW87" s="51" t="s">
        <v>1723</v>
      </c>
      <c r="CX87" s="51" t="s">
        <v>1723</v>
      </c>
      <c r="CZ87" s="193" t="str">
        <f t="shared" si="43"/>
        <v>Gestión de procesos</v>
      </c>
      <c r="DA87" s="244" t="str">
        <f t="shared" si="44"/>
        <v>Posibilidad de afectación económica (o presupuestal) por información inconsistente en los cobros a las entidades, debido a errores (fallas o deficiencias) en la elaboración de facturas por el uso de los espacios de los CADE y SuperCADE</v>
      </c>
      <c r="DB87" s="244"/>
      <c r="DC87" s="244"/>
      <c r="DD87" s="244"/>
      <c r="DE87" s="244"/>
      <c r="DF87" s="244"/>
      <c r="DG87" s="244"/>
      <c r="DH87" s="193" t="str">
        <f t="shared" si="45"/>
        <v>Moderado</v>
      </c>
      <c r="DI87" s="193" t="str">
        <f t="shared" si="46"/>
        <v>Bajo</v>
      </c>
      <c r="DK87" s="187" t="e">
        <f>SUM(LEN(#REF!)-LEN(SUBSTITUTE(#REF!,"- Preventivo","")))/LEN("- Preventivo")</f>
        <v>#REF!</v>
      </c>
      <c r="DL87" s="187" t="e">
        <f t="shared" si="47"/>
        <v>#REF!</v>
      </c>
      <c r="DM87" s="187" t="e">
        <f>SUM(LEN(#REF!)-LEN(SUBSTITUTE(#REF!,"- Detectivo","")))/LEN("- Detectivo")</f>
        <v>#REF!</v>
      </c>
      <c r="DN87" s="187" t="e">
        <f t="shared" si="48"/>
        <v>#REF!</v>
      </c>
      <c r="DO87" s="187" t="e">
        <f>SUM(LEN(#REF!)-LEN(SUBSTITUTE(#REF!,"- Correctivo","")))/LEN("- Correctivo")</f>
        <v>#REF!</v>
      </c>
      <c r="DP87" s="187" t="e">
        <f t="shared" si="49"/>
        <v>#REF!</v>
      </c>
      <c r="DQ87" s="187" t="e">
        <f t="shared" si="57"/>
        <v>#REF!</v>
      </c>
      <c r="DR87" s="187" t="e">
        <f t="shared" si="50"/>
        <v>#REF!</v>
      </c>
      <c r="DS87" s="187" t="e">
        <f>SUM(LEN(#REF!)-LEN(SUBSTITUTE(#REF!,"- Documentado","")))/LEN("- Documentado")</f>
        <v>#REF!</v>
      </c>
      <c r="DT87" s="187" t="e">
        <f>SUM(LEN(#REF!)-LEN(SUBSTITUTE(#REF!,"- Documentado","")))/LEN("- Documentado")</f>
        <v>#REF!</v>
      </c>
      <c r="DU87" s="187" t="e">
        <f t="shared" si="51"/>
        <v>#REF!</v>
      </c>
      <c r="DV87" s="187" t="e">
        <f>SUM(LEN(#REF!)-LEN(SUBSTITUTE(#REF!,"- Continua","")))/LEN("- Continua")</f>
        <v>#REF!</v>
      </c>
      <c r="DW87" s="187" t="e">
        <f>SUM(LEN(#REF!)-LEN(SUBSTITUTE(#REF!,"- Continua","")))/LEN("- Continua")</f>
        <v>#REF!</v>
      </c>
      <c r="DX87" s="187" t="e">
        <f t="shared" si="52"/>
        <v>#REF!</v>
      </c>
      <c r="DY87" s="187" t="e">
        <f>SUM(LEN(#REF!)-LEN(SUBSTITUTE(#REF!,"- Con registro","")))/LEN("- Con registro")</f>
        <v>#REF!</v>
      </c>
      <c r="DZ87" s="187" t="e">
        <f>SUM(LEN(#REF!)-LEN(SUBSTITUTE(#REF!,"- Con registro","")))/LEN("- Con registro")</f>
        <v>#REF!</v>
      </c>
      <c r="EA87" s="187" t="e">
        <f t="shared" si="53"/>
        <v>#REF!</v>
      </c>
      <c r="EB87" s="192" t="e">
        <f t="shared" si="58"/>
        <v>#REF!</v>
      </c>
      <c r="EC87" s="192" t="e">
        <f t="shared" si="59"/>
        <v>#REF!</v>
      </c>
      <c r="ED87" s="240" t="e">
        <f t="shared" si="60"/>
        <v>#REF!</v>
      </c>
      <c r="EE87" s="241" t="e">
        <f t="shared" si="61"/>
        <v>#REF!</v>
      </c>
      <c r="EF87" s="241"/>
      <c r="EG87" s="241"/>
      <c r="EH87" s="241"/>
      <c r="EI87" s="241"/>
      <c r="EJ87" s="241"/>
      <c r="EK87" s="241"/>
      <c r="EL87" s="241"/>
      <c r="EM87" s="241"/>
      <c r="EN87" s="241"/>
      <c r="EP87" s="225" t="str">
        <f t="shared" si="62"/>
        <v/>
      </c>
      <c r="EQ87" s="226" t="str">
        <f t="shared" si="63"/>
        <v/>
      </c>
      <c r="ER87" s="187" t="str">
        <f t="shared" si="64"/>
        <v/>
      </c>
      <c r="ES87" s="239" t="str">
        <f t="shared" si="54"/>
        <v/>
      </c>
      <c r="ET87" s="239" t="str">
        <f t="shared" si="55"/>
        <v/>
      </c>
      <c r="EU87" s="187" t="str">
        <f t="shared" si="56"/>
        <v/>
      </c>
    </row>
    <row r="88" spans="1:151" ht="399.95" customHeight="1" x14ac:dyDescent="0.2">
      <c r="A88" s="230" t="s">
        <v>1506</v>
      </c>
      <c r="B88" s="208" t="s">
        <v>1507</v>
      </c>
      <c r="C88" s="208" t="s">
        <v>1508</v>
      </c>
      <c r="D88" s="230" t="s">
        <v>1509</v>
      </c>
      <c r="E88" s="231" t="s">
        <v>38</v>
      </c>
      <c r="F88" s="208" t="s">
        <v>1576</v>
      </c>
      <c r="G88" s="231">
        <v>192</v>
      </c>
      <c r="H88" s="231" t="s">
        <v>1913</v>
      </c>
      <c r="I88" s="195" t="s">
        <v>1577</v>
      </c>
      <c r="J88" s="230" t="s">
        <v>35</v>
      </c>
      <c r="K88" s="231" t="s">
        <v>329</v>
      </c>
      <c r="L88" s="208" t="s">
        <v>1690</v>
      </c>
      <c r="M88" s="214" t="s">
        <v>1578</v>
      </c>
      <c r="N88" s="208" t="s">
        <v>1579</v>
      </c>
      <c r="O88" s="208" t="s">
        <v>330</v>
      </c>
      <c r="P88" s="208" t="s">
        <v>673</v>
      </c>
      <c r="Q88" s="208" t="s">
        <v>332</v>
      </c>
      <c r="R88" s="208" t="s">
        <v>333</v>
      </c>
      <c r="S88" s="208" t="s">
        <v>1687</v>
      </c>
      <c r="T88" s="208" t="s">
        <v>334</v>
      </c>
      <c r="U88" s="232" t="s">
        <v>314</v>
      </c>
      <c r="V88" s="233">
        <v>0.4</v>
      </c>
      <c r="W88" s="232" t="s">
        <v>121</v>
      </c>
      <c r="X88" s="233">
        <v>0.4</v>
      </c>
      <c r="Y88" s="67" t="s">
        <v>84</v>
      </c>
      <c r="Z88" s="208" t="s">
        <v>335</v>
      </c>
      <c r="AA88" s="232" t="s">
        <v>316</v>
      </c>
      <c r="AB88" s="237">
        <v>7.0559999999999984E-2</v>
      </c>
      <c r="AC88" s="232" t="s">
        <v>121</v>
      </c>
      <c r="AD88" s="237">
        <v>0.22500000000000003</v>
      </c>
      <c r="AE88" s="67" t="s">
        <v>271</v>
      </c>
      <c r="AF88" s="208" t="s">
        <v>336</v>
      </c>
      <c r="AG88" s="230" t="s">
        <v>337</v>
      </c>
      <c r="AH88" s="208" t="s">
        <v>2021</v>
      </c>
      <c r="AI88" s="208" t="s">
        <v>2021</v>
      </c>
      <c r="AJ88" s="208" t="s">
        <v>2021</v>
      </c>
      <c r="AK88" s="208" t="s">
        <v>2021</v>
      </c>
      <c r="AL88" s="208" t="s">
        <v>2021</v>
      </c>
      <c r="AM88" s="208" t="s">
        <v>2021</v>
      </c>
      <c r="AN88" s="208" t="s">
        <v>1580</v>
      </c>
      <c r="AO88" s="208" t="s">
        <v>1581</v>
      </c>
      <c r="AP88" s="208" t="s">
        <v>1582</v>
      </c>
      <c r="AQ88" s="209">
        <v>43350</v>
      </c>
      <c r="AR88" s="210" t="s">
        <v>338</v>
      </c>
      <c r="AS88" s="211" t="s">
        <v>339</v>
      </c>
      <c r="AT88" s="212">
        <v>43593</v>
      </c>
      <c r="AU88" s="213" t="s">
        <v>340</v>
      </c>
      <c r="AV88" s="214" t="s">
        <v>341</v>
      </c>
      <c r="AW88" s="212">
        <v>43755</v>
      </c>
      <c r="AX88" s="210" t="s">
        <v>342</v>
      </c>
      <c r="AY88" s="211" t="s">
        <v>343</v>
      </c>
      <c r="AZ88" s="212">
        <v>43896</v>
      </c>
      <c r="BA88" s="213" t="s">
        <v>344</v>
      </c>
      <c r="BB88" s="214" t="s">
        <v>345</v>
      </c>
      <c r="BC88" s="212">
        <v>44056</v>
      </c>
      <c r="BD88" s="210" t="s">
        <v>346</v>
      </c>
      <c r="BE88" s="211" t="s">
        <v>347</v>
      </c>
      <c r="BF88" s="212">
        <v>44168</v>
      </c>
      <c r="BG88" s="213" t="s">
        <v>342</v>
      </c>
      <c r="BH88" s="214" t="s">
        <v>348</v>
      </c>
      <c r="BI88" s="212">
        <v>44249</v>
      </c>
      <c r="BJ88" s="210" t="s">
        <v>349</v>
      </c>
      <c r="BK88" s="211" t="s">
        <v>1583</v>
      </c>
      <c r="BL88" s="212">
        <v>44335</v>
      </c>
      <c r="BM88" s="213" t="s">
        <v>346</v>
      </c>
      <c r="BN88" s="214" t="s">
        <v>350</v>
      </c>
      <c r="BO88" s="212">
        <v>44530</v>
      </c>
      <c r="BP88" s="210" t="s">
        <v>338</v>
      </c>
      <c r="BQ88" s="211" t="s">
        <v>351</v>
      </c>
      <c r="BR88" s="212">
        <v>44690</v>
      </c>
      <c r="BS88" s="213" t="s">
        <v>346</v>
      </c>
      <c r="BT88" s="214" t="s">
        <v>1168</v>
      </c>
      <c r="BU88" s="212">
        <v>44897</v>
      </c>
      <c r="BV88" s="210" t="s">
        <v>389</v>
      </c>
      <c r="BW88" s="211" t="s">
        <v>1518</v>
      </c>
      <c r="BX88" s="212" t="s">
        <v>352</v>
      </c>
      <c r="BY88" s="213" t="s">
        <v>353</v>
      </c>
      <c r="BZ88" s="215" t="s">
        <v>352</v>
      </c>
      <c r="CA88" s="165">
        <f t="shared" si="42"/>
        <v>2</v>
      </c>
      <c r="CB88" s="51" t="s">
        <v>1833</v>
      </c>
      <c r="CC88" s="51" t="s">
        <v>1812</v>
      </c>
      <c r="CD88" s="51" t="s">
        <v>1711</v>
      </c>
      <c r="CE88" s="51" t="s">
        <v>1697</v>
      </c>
      <c r="CF88" s="51" t="s">
        <v>1694</v>
      </c>
      <c r="CG88" s="51" t="s">
        <v>1694</v>
      </c>
      <c r="CH88" s="51" t="s">
        <v>1718</v>
      </c>
      <c r="CI88" s="51" t="s">
        <v>1694</v>
      </c>
      <c r="CJ88" s="51" t="s">
        <v>1723</v>
      </c>
      <c r="CK88" s="51"/>
      <c r="CL88" s="51" t="s">
        <v>1723</v>
      </c>
      <c r="CM88" s="51" t="s">
        <v>1739</v>
      </c>
      <c r="CN88" s="51" t="s">
        <v>1723</v>
      </c>
      <c r="CO88" s="51" t="s">
        <v>1723</v>
      </c>
      <c r="CP88" s="51" t="s">
        <v>1723</v>
      </c>
      <c r="CQ88" s="51" t="s">
        <v>1723</v>
      </c>
      <c r="CR88" s="51" t="s">
        <v>1789</v>
      </c>
      <c r="CS88" s="51" t="s">
        <v>1723</v>
      </c>
      <c r="CT88" s="51" t="s">
        <v>1723</v>
      </c>
      <c r="CU88" s="51" t="s">
        <v>1723</v>
      </c>
      <c r="CV88" s="51" t="s">
        <v>1723</v>
      </c>
      <c r="CW88" s="51" t="s">
        <v>1723</v>
      </c>
      <c r="CX88" s="51" t="s">
        <v>1723</v>
      </c>
      <c r="CZ88" s="193" t="str">
        <f t="shared" si="43"/>
        <v>Gestión de procesos</v>
      </c>
      <c r="DA88" s="244" t="str">
        <f t="shared" si="44"/>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v>
      </c>
      <c r="DB88" s="244"/>
      <c r="DC88" s="244"/>
      <c r="DD88" s="244"/>
      <c r="DE88" s="244"/>
      <c r="DF88" s="244"/>
      <c r="DG88" s="244"/>
      <c r="DH88" s="193" t="str">
        <f t="shared" si="45"/>
        <v>Moderado</v>
      </c>
      <c r="DI88" s="193" t="str">
        <f t="shared" si="46"/>
        <v>Bajo</v>
      </c>
      <c r="DK88" s="187" t="e">
        <f>SUM(LEN(#REF!)-LEN(SUBSTITUTE(#REF!,"- Preventivo","")))/LEN("- Preventivo")</f>
        <v>#REF!</v>
      </c>
      <c r="DL88" s="187" t="e">
        <f t="shared" si="47"/>
        <v>#REF!</v>
      </c>
      <c r="DM88" s="187" t="e">
        <f>SUM(LEN(#REF!)-LEN(SUBSTITUTE(#REF!,"- Detectivo","")))/LEN("- Detectivo")</f>
        <v>#REF!</v>
      </c>
      <c r="DN88" s="187" t="e">
        <f t="shared" si="48"/>
        <v>#REF!</v>
      </c>
      <c r="DO88" s="187" t="e">
        <f>SUM(LEN(#REF!)-LEN(SUBSTITUTE(#REF!,"- Correctivo","")))/LEN("- Correctivo")</f>
        <v>#REF!</v>
      </c>
      <c r="DP88" s="187" t="e">
        <f t="shared" si="49"/>
        <v>#REF!</v>
      </c>
      <c r="DQ88" s="187" t="e">
        <f t="shared" si="57"/>
        <v>#REF!</v>
      </c>
      <c r="DR88" s="187" t="e">
        <f t="shared" si="50"/>
        <v>#REF!</v>
      </c>
      <c r="DS88" s="187" t="e">
        <f>SUM(LEN(#REF!)-LEN(SUBSTITUTE(#REF!,"- Documentado","")))/LEN("- Documentado")</f>
        <v>#REF!</v>
      </c>
      <c r="DT88" s="187" t="e">
        <f>SUM(LEN(#REF!)-LEN(SUBSTITUTE(#REF!,"- Documentado","")))/LEN("- Documentado")</f>
        <v>#REF!</v>
      </c>
      <c r="DU88" s="187" t="e">
        <f t="shared" si="51"/>
        <v>#REF!</v>
      </c>
      <c r="DV88" s="187" t="e">
        <f>SUM(LEN(#REF!)-LEN(SUBSTITUTE(#REF!,"- Continua","")))/LEN("- Continua")</f>
        <v>#REF!</v>
      </c>
      <c r="DW88" s="187" t="e">
        <f>SUM(LEN(#REF!)-LEN(SUBSTITUTE(#REF!,"- Continua","")))/LEN("- Continua")</f>
        <v>#REF!</v>
      </c>
      <c r="DX88" s="187" t="e">
        <f t="shared" si="52"/>
        <v>#REF!</v>
      </c>
      <c r="DY88" s="187" t="e">
        <f>SUM(LEN(#REF!)-LEN(SUBSTITUTE(#REF!,"- Con registro","")))/LEN("- Con registro")</f>
        <v>#REF!</v>
      </c>
      <c r="DZ88" s="187" t="e">
        <f>SUM(LEN(#REF!)-LEN(SUBSTITUTE(#REF!,"- Con registro","")))/LEN("- Con registro")</f>
        <v>#REF!</v>
      </c>
      <c r="EA88" s="187" t="e">
        <f t="shared" si="53"/>
        <v>#REF!</v>
      </c>
      <c r="EB88" s="192" t="e">
        <f t="shared" si="58"/>
        <v>#REF!</v>
      </c>
      <c r="EC88" s="192" t="e">
        <f t="shared" si="59"/>
        <v>#REF!</v>
      </c>
      <c r="ED88" s="240" t="e">
        <f t="shared" si="60"/>
        <v>#REF!</v>
      </c>
      <c r="EE88" s="241" t="e">
        <f t="shared" si="61"/>
        <v>#REF!</v>
      </c>
      <c r="EF88" s="241"/>
      <c r="EG88" s="241"/>
      <c r="EH88" s="241"/>
      <c r="EI88" s="241"/>
      <c r="EJ88" s="241"/>
      <c r="EK88" s="241"/>
      <c r="EL88" s="241"/>
      <c r="EM88" s="241"/>
      <c r="EN88" s="241"/>
      <c r="EP88" s="225" t="str">
        <f t="shared" si="62"/>
        <v/>
      </c>
      <c r="EQ88" s="226" t="str">
        <f t="shared" si="63"/>
        <v/>
      </c>
      <c r="ER88" s="187" t="str">
        <f t="shared" si="64"/>
        <v/>
      </c>
      <c r="ES88" s="239" t="str">
        <f t="shared" si="54"/>
        <v/>
      </c>
      <c r="ET88" s="239" t="str">
        <f t="shared" si="55"/>
        <v/>
      </c>
      <c r="EU88" s="187" t="str">
        <f t="shared" si="56"/>
        <v/>
      </c>
    </row>
    <row r="89" spans="1:151" ht="399.95" customHeight="1" x14ac:dyDescent="0.2">
      <c r="A89" s="230" t="s">
        <v>1506</v>
      </c>
      <c r="B89" s="208" t="s">
        <v>1507</v>
      </c>
      <c r="C89" s="208" t="s">
        <v>1508</v>
      </c>
      <c r="D89" s="230" t="s">
        <v>1509</v>
      </c>
      <c r="E89" s="231" t="s">
        <v>38</v>
      </c>
      <c r="F89" s="208" t="s">
        <v>1584</v>
      </c>
      <c r="G89" s="231">
        <v>193</v>
      </c>
      <c r="H89" s="231" t="s">
        <v>1914</v>
      </c>
      <c r="I89" s="195" t="s">
        <v>1585</v>
      </c>
      <c r="J89" s="230" t="s">
        <v>35</v>
      </c>
      <c r="K89" s="231" t="s">
        <v>329</v>
      </c>
      <c r="L89" s="208" t="s">
        <v>1690</v>
      </c>
      <c r="M89" s="214" t="s">
        <v>1586</v>
      </c>
      <c r="N89" s="208" t="s">
        <v>1579</v>
      </c>
      <c r="O89" s="208" t="s">
        <v>330</v>
      </c>
      <c r="P89" s="208" t="s">
        <v>673</v>
      </c>
      <c r="Q89" s="208" t="s">
        <v>332</v>
      </c>
      <c r="R89" s="208" t="s">
        <v>333</v>
      </c>
      <c r="S89" s="208" t="s">
        <v>1687</v>
      </c>
      <c r="T89" s="208" t="s">
        <v>334</v>
      </c>
      <c r="U89" s="232" t="s">
        <v>314</v>
      </c>
      <c r="V89" s="233">
        <v>0.4</v>
      </c>
      <c r="W89" s="232" t="s">
        <v>121</v>
      </c>
      <c r="X89" s="233">
        <v>0.4</v>
      </c>
      <c r="Y89" s="67" t="s">
        <v>84</v>
      </c>
      <c r="Z89" s="208" t="s">
        <v>354</v>
      </c>
      <c r="AA89" s="232" t="s">
        <v>316</v>
      </c>
      <c r="AB89" s="237">
        <v>0.11760000000000001</v>
      </c>
      <c r="AC89" s="232" t="s">
        <v>121</v>
      </c>
      <c r="AD89" s="237">
        <v>0.22500000000000003</v>
      </c>
      <c r="AE89" s="67" t="s">
        <v>271</v>
      </c>
      <c r="AF89" s="208" t="s">
        <v>355</v>
      </c>
      <c r="AG89" s="230" t="s">
        <v>337</v>
      </c>
      <c r="AH89" s="208" t="s">
        <v>2021</v>
      </c>
      <c r="AI89" s="208" t="s">
        <v>2021</v>
      </c>
      <c r="AJ89" s="208" t="s">
        <v>2021</v>
      </c>
      <c r="AK89" s="208" t="s">
        <v>2021</v>
      </c>
      <c r="AL89" s="208" t="s">
        <v>2021</v>
      </c>
      <c r="AM89" s="208" t="s">
        <v>2021</v>
      </c>
      <c r="AN89" s="208" t="s">
        <v>1587</v>
      </c>
      <c r="AO89" s="208" t="s">
        <v>1588</v>
      </c>
      <c r="AP89" s="208" t="s">
        <v>1589</v>
      </c>
      <c r="AQ89" s="209">
        <v>43350</v>
      </c>
      <c r="AR89" s="210" t="s">
        <v>338</v>
      </c>
      <c r="AS89" s="211" t="s">
        <v>339</v>
      </c>
      <c r="AT89" s="212">
        <v>43593</v>
      </c>
      <c r="AU89" s="213" t="s">
        <v>340</v>
      </c>
      <c r="AV89" s="214" t="s">
        <v>341</v>
      </c>
      <c r="AW89" s="212">
        <v>43755</v>
      </c>
      <c r="AX89" s="210" t="s">
        <v>344</v>
      </c>
      <c r="AY89" s="211" t="s">
        <v>343</v>
      </c>
      <c r="AZ89" s="212">
        <v>43896</v>
      </c>
      <c r="BA89" s="213" t="s">
        <v>344</v>
      </c>
      <c r="BB89" s="214" t="s">
        <v>345</v>
      </c>
      <c r="BC89" s="212">
        <v>44056</v>
      </c>
      <c r="BD89" s="210" t="s">
        <v>346</v>
      </c>
      <c r="BE89" s="211" t="s">
        <v>347</v>
      </c>
      <c r="BF89" s="212">
        <v>44168</v>
      </c>
      <c r="BG89" s="213" t="s">
        <v>342</v>
      </c>
      <c r="BH89" s="214" t="s">
        <v>348</v>
      </c>
      <c r="BI89" s="212">
        <v>44249</v>
      </c>
      <c r="BJ89" s="210" t="s">
        <v>349</v>
      </c>
      <c r="BK89" s="211" t="s">
        <v>1583</v>
      </c>
      <c r="BL89" s="212">
        <v>44335</v>
      </c>
      <c r="BM89" s="213" t="s">
        <v>346</v>
      </c>
      <c r="BN89" s="214" t="s">
        <v>350</v>
      </c>
      <c r="BO89" s="212">
        <v>44530</v>
      </c>
      <c r="BP89" s="210" t="s">
        <v>338</v>
      </c>
      <c r="BQ89" s="211" t="s">
        <v>351</v>
      </c>
      <c r="BR89" s="212">
        <v>44690</v>
      </c>
      <c r="BS89" s="213" t="s">
        <v>346</v>
      </c>
      <c r="BT89" s="214" t="s">
        <v>1168</v>
      </c>
      <c r="BU89" s="212">
        <v>44897</v>
      </c>
      <c r="BV89" s="210" t="s">
        <v>389</v>
      </c>
      <c r="BW89" s="211" t="s">
        <v>1518</v>
      </c>
      <c r="BX89" s="212" t="s">
        <v>352</v>
      </c>
      <c r="BY89" s="213" t="s">
        <v>353</v>
      </c>
      <c r="BZ89" s="215" t="s">
        <v>352</v>
      </c>
      <c r="CA89" s="165">
        <f t="shared" si="42"/>
        <v>2</v>
      </c>
      <c r="CB89" s="51" t="s">
        <v>1833</v>
      </c>
      <c r="CC89" s="51" t="s">
        <v>1812</v>
      </c>
      <c r="CD89" s="51" t="s">
        <v>1711</v>
      </c>
      <c r="CE89" s="51" t="s">
        <v>1697</v>
      </c>
      <c r="CF89" s="51" t="s">
        <v>1694</v>
      </c>
      <c r="CG89" s="51" t="s">
        <v>1694</v>
      </c>
      <c r="CH89" s="51" t="s">
        <v>1718</v>
      </c>
      <c r="CI89" s="51" t="s">
        <v>1694</v>
      </c>
      <c r="CJ89" s="51" t="s">
        <v>1728</v>
      </c>
      <c r="CK89" s="51"/>
      <c r="CL89" s="51" t="s">
        <v>1723</v>
      </c>
      <c r="CM89" s="51" t="s">
        <v>1723</v>
      </c>
      <c r="CN89" s="51" t="s">
        <v>1723</v>
      </c>
      <c r="CO89" s="51" t="s">
        <v>1723</v>
      </c>
      <c r="CP89" s="51" t="s">
        <v>1723</v>
      </c>
      <c r="CQ89" s="51" t="s">
        <v>1723</v>
      </c>
      <c r="CR89" s="51" t="s">
        <v>1789</v>
      </c>
      <c r="CS89" s="51" t="s">
        <v>1723</v>
      </c>
      <c r="CT89" s="51" t="s">
        <v>1723</v>
      </c>
      <c r="CU89" s="51" t="s">
        <v>1723</v>
      </c>
      <c r="CV89" s="51" t="s">
        <v>1723</v>
      </c>
      <c r="CW89" s="51" t="s">
        <v>1723</v>
      </c>
      <c r="CX89" s="51" t="s">
        <v>1723</v>
      </c>
      <c r="CZ89" s="193" t="str">
        <f t="shared" si="43"/>
        <v>Gestión de procesos</v>
      </c>
      <c r="DA89" s="244" t="str">
        <f t="shared" si="44"/>
        <v>Posibilidad de afectación reputacional por perdida de credibilidad y confianza de las entidades y la ciudadanía, debido a incumplimiento de compromisos en la gestión de asesorías y formulación e implementación de proyectos en materia de transformación digital</v>
      </c>
      <c r="DB89" s="244"/>
      <c r="DC89" s="244"/>
      <c r="DD89" s="244"/>
      <c r="DE89" s="244"/>
      <c r="DF89" s="244"/>
      <c r="DG89" s="244"/>
      <c r="DH89" s="193" t="str">
        <f t="shared" si="45"/>
        <v>Moderado</v>
      </c>
      <c r="DI89" s="193" t="str">
        <f t="shared" si="46"/>
        <v>Bajo</v>
      </c>
      <c r="DK89" s="187" t="e">
        <f>SUM(LEN(#REF!)-LEN(SUBSTITUTE(#REF!,"- Preventivo","")))/LEN("- Preventivo")</f>
        <v>#REF!</v>
      </c>
      <c r="DL89" s="187" t="e">
        <f t="shared" si="47"/>
        <v>#REF!</v>
      </c>
      <c r="DM89" s="187" t="e">
        <f>SUM(LEN(#REF!)-LEN(SUBSTITUTE(#REF!,"- Detectivo","")))/LEN("- Detectivo")</f>
        <v>#REF!</v>
      </c>
      <c r="DN89" s="187" t="e">
        <f t="shared" si="48"/>
        <v>#REF!</v>
      </c>
      <c r="DO89" s="187" t="e">
        <f>SUM(LEN(#REF!)-LEN(SUBSTITUTE(#REF!,"- Correctivo","")))/LEN("- Correctivo")</f>
        <v>#REF!</v>
      </c>
      <c r="DP89" s="187" t="e">
        <f t="shared" si="49"/>
        <v>#REF!</v>
      </c>
      <c r="DQ89" s="187" t="e">
        <f t="shared" si="57"/>
        <v>#REF!</v>
      </c>
      <c r="DR89" s="187" t="e">
        <f t="shared" si="50"/>
        <v>#REF!</v>
      </c>
      <c r="DS89" s="187" t="e">
        <f>SUM(LEN(#REF!)-LEN(SUBSTITUTE(#REF!,"- Documentado","")))/LEN("- Documentado")</f>
        <v>#REF!</v>
      </c>
      <c r="DT89" s="187" t="e">
        <f>SUM(LEN(#REF!)-LEN(SUBSTITUTE(#REF!,"- Documentado","")))/LEN("- Documentado")</f>
        <v>#REF!</v>
      </c>
      <c r="DU89" s="187" t="e">
        <f t="shared" si="51"/>
        <v>#REF!</v>
      </c>
      <c r="DV89" s="187" t="e">
        <f>SUM(LEN(#REF!)-LEN(SUBSTITUTE(#REF!,"- Continua","")))/LEN("- Continua")</f>
        <v>#REF!</v>
      </c>
      <c r="DW89" s="187" t="e">
        <f>SUM(LEN(#REF!)-LEN(SUBSTITUTE(#REF!,"- Continua","")))/LEN("- Continua")</f>
        <v>#REF!</v>
      </c>
      <c r="DX89" s="187" t="e">
        <f t="shared" si="52"/>
        <v>#REF!</v>
      </c>
      <c r="DY89" s="187" t="e">
        <f>SUM(LEN(#REF!)-LEN(SUBSTITUTE(#REF!,"- Con registro","")))/LEN("- Con registro")</f>
        <v>#REF!</v>
      </c>
      <c r="DZ89" s="187" t="e">
        <f>SUM(LEN(#REF!)-LEN(SUBSTITUTE(#REF!,"- Con registro","")))/LEN("- Con registro")</f>
        <v>#REF!</v>
      </c>
      <c r="EA89" s="187" t="e">
        <f t="shared" si="53"/>
        <v>#REF!</v>
      </c>
      <c r="EB89" s="192" t="e">
        <f t="shared" si="58"/>
        <v>#REF!</v>
      </c>
      <c r="EC89" s="192" t="e">
        <f t="shared" si="59"/>
        <v>#REF!</v>
      </c>
      <c r="ED89" s="240" t="e">
        <f t="shared" si="60"/>
        <v>#REF!</v>
      </c>
      <c r="EE89" s="241" t="e">
        <f t="shared" si="61"/>
        <v>#REF!</v>
      </c>
      <c r="EF89" s="241"/>
      <c r="EG89" s="241"/>
      <c r="EH89" s="241"/>
      <c r="EI89" s="241"/>
      <c r="EJ89" s="241"/>
      <c r="EK89" s="241"/>
      <c r="EL89" s="241"/>
      <c r="EM89" s="241"/>
      <c r="EN89" s="241"/>
      <c r="EP89" s="225" t="str">
        <f t="shared" si="62"/>
        <v/>
      </c>
      <c r="EQ89" s="226" t="str">
        <f t="shared" si="63"/>
        <v/>
      </c>
      <c r="ER89" s="187" t="str">
        <f t="shared" si="64"/>
        <v/>
      </c>
      <c r="ES89" s="239" t="str">
        <f t="shared" si="54"/>
        <v/>
      </c>
      <c r="ET89" s="239" t="str">
        <f t="shared" si="55"/>
        <v/>
      </c>
      <c r="EU89" s="187" t="str">
        <f t="shared" si="56"/>
        <v/>
      </c>
    </row>
    <row r="90" spans="1:151" ht="399.95" customHeight="1" x14ac:dyDescent="0.2">
      <c r="A90" s="230" t="s">
        <v>1506</v>
      </c>
      <c r="B90" s="208" t="s">
        <v>1507</v>
      </c>
      <c r="C90" s="208" t="s">
        <v>1508</v>
      </c>
      <c r="D90" s="230" t="s">
        <v>1509</v>
      </c>
      <c r="E90" s="231" t="s">
        <v>38</v>
      </c>
      <c r="F90" s="208" t="s">
        <v>1590</v>
      </c>
      <c r="G90" s="231">
        <v>181</v>
      </c>
      <c r="H90" s="231" t="s">
        <v>1915</v>
      </c>
      <c r="I90" s="195" t="s">
        <v>356</v>
      </c>
      <c r="J90" s="230" t="s">
        <v>63</v>
      </c>
      <c r="K90" s="231" t="s">
        <v>357</v>
      </c>
      <c r="L90" s="208" t="s">
        <v>1690</v>
      </c>
      <c r="M90" s="214" t="s">
        <v>682</v>
      </c>
      <c r="N90" s="208" t="s">
        <v>711</v>
      </c>
      <c r="O90" s="208" t="s">
        <v>1591</v>
      </c>
      <c r="P90" s="208" t="s">
        <v>673</v>
      </c>
      <c r="Q90" s="208" t="s">
        <v>332</v>
      </c>
      <c r="R90" s="208" t="s">
        <v>359</v>
      </c>
      <c r="S90" s="208" t="s">
        <v>1685</v>
      </c>
      <c r="T90" s="208" t="s">
        <v>360</v>
      </c>
      <c r="U90" s="232" t="s">
        <v>316</v>
      </c>
      <c r="V90" s="233">
        <v>0.2</v>
      </c>
      <c r="W90" s="232" t="s">
        <v>51</v>
      </c>
      <c r="X90" s="233">
        <v>1</v>
      </c>
      <c r="Y90" s="67" t="s">
        <v>273</v>
      </c>
      <c r="Z90" s="208" t="s">
        <v>361</v>
      </c>
      <c r="AA90" s="232" t="s">
        <v>316</v>
      </c>
      <c r="AB90" s="237">
        <v>5.04E-2</v>
      </c>
      <c r="AC90" s="232" t="s">
        <v>51</v>
      </c>
      <c r="AD90" s="237">
        <v>1</v>
      </c>
      <c r="AE90" s="67" t="s">
        <v>273</v>
      </c>
      <c r="AF90" s="208" t="s">
        <v>362</v>
      </c>
      <c r="AG90" s="230" t="s">
        <v>363</v>
      </c>
      <c r="AH90" s="234" t="s">
        <v>2159</v>
      </c>
      <c r="AI90" s="234" t="s">
        <v>2114</v>
      </c>
      <c r="AJ90" s="234" t="s">
        <v>2115</v>
      </c>
      <c r="AK90" s="234" t="s">
        <v>2116</v>
      </c>
      <c r="AL90" s="234" t="s">
        <v>2117</v>
      </c>
      <c r="AM90" s="234" t="s">
        <v>2056</v>
      </c>
      <c r="AN90" s="208" t="s">
        <v>1592</v>
      </c>
      <c r="AO90" s="208" t="s">
        <v>1593</v>
      </c>
      <c r="AP90" s="208" t="s">
        <v>1594</v>
      </c>
      <c r="AQ90" s="209">
        <v>43350</v>
      </c>
      <c r="AR90" s="210" t="s">
        <v>338</v>
      </c>
      <c r="AS90" s="211" t="s">
        <v>339</v>
      </c>
      <c r="AT90" s="212">
        <v>43593</v>
      </c>
      <c r="AU90" s="213" t="s">
        <v>340</v>
      </c>
      <c r="AV90" s="214" t="s">
        <v>341</v>
      </c>
      <c r="AW90" s="212">
        <v>43755</v>
      </c>
      <c r="AX90" s="210" t="s">
        <v>342</v>
      </c>
      <c r="AY90" s="211" t="s">
        <v>343</v>
      </c>
      <c r="AZ90" s="212">
        <v>43896</v>
      </c>
      <c r="BA90" s="213" t="s">
        <v>344</v>
      </c>
      <c r="BB90" s="214" t="s">
        <v>345</v>
      </c>
      <c r="BC90" s="212">
        <v>44056</v>
      </c>
      <c r="BD90" s="210" t="s">
        <v>346</v>
      </c>
      <c r="BE90" s="211" t="s">
        <v>347</v>
      </c>
      <c r="BF90" s="212">
        <v>44168</v>
      </c>
      <c r="BG90" s="213" t="s">
        <v>342</v>
      </c>
      <c r="BH90" s="214" t="s">
        <v>348</v>
      </c>
      <c r="BI90" s="212">
        <v>44249</v>
      </c>
      <c r="BJ90" s="210" t="s">
        <v>349</v>
      </c>
      <c r="BK90" s="211" t="s">
        <v>1583</v>
      </c>
      <c r="BL90" s="212">
        <v>44335</v>
      </c>
      <c r="BM90" s="213" t="s">
        <v>346</v>
      </c>
      <c r="BN90" s="214" t="s">
        <v>350</v>
      </c>
      <c r="BO90" s="212">
        <v>44530</v>
      </c>
      <c r="BP90" s="210" t="s">
        <v>338</v>
      </c>
      <c r="BQ90" s="211" t="s">
        <v>351</v>
      </c>
      <c r="BR90" s="212">
        <v>44690</v>
      </c>
      <c r="BS90" s="213" t="s">
        <v>346</v>
      </c>
      <c r="BT90" s="214" t="s">
        <v>1168</v>
      </c>
      <c r="BU90" s="212">
        <v>44897</v>
      </c>
      <c r="BV90" s="210" t="s">
        <v>389</v>
      </c>
      <c r="BW90" s="211" t="s">
        <v>1595</v>
      </c>
      <c r="BX90" s="212" t="s">
        <v>352</v>
      </c>
      <c r="BY90" s="213" t="s">
        <v>353</v>
      </c>
      <c r="BZ90" s="215" t="s">
        <v>352</v>
      </c>
      <c r="CA90" s="165">
        <f t="shared" si="42"/>
        <v>2</v>
      </c>
      <c r="CB90" s="51" t="s">
        <v>1833</v>
      </c>
      <c r="CC90" s="51" t="s">
        <v>1812</v>
      </c>
      <c r="CD90" s="51" t="s">
        <v>1711</v>
      </c>
      <c r="CE90" s="51" t="s">
        <v>1697</v>
      </c>
      <c r="CF90" s="51" t="s">
        <v>1694</v>
      </c>
      <c r="CG90" s="51" t="s">
        <v>1694</v>
      </c>
      <c r="CH90" s="51" t="s">
        <v>1718</v>
      </c>
      <c r="CI90" s="51" t="s">
        <v>1694</v>
      </c>
      <c r="CJ90" s="51" t="s">
        <v>1723</v>
      </c>
      <c r="CK90" s="51"/>
      <c r="CL90" s="51" t="s">
        <v>1723</v>
      </c>
      <c r="CM90" s="51" t="s">
        <v>1738</v>
      </c>
      <c r="CN90" s="51" t="s">
        <v>1723</v>
      </c>
      <c r="CO90" s="51" t="s">
        <v>1723</v>
      </c>
      <c r="CP90" s="51" t="s">
        <v>1723</v>
      </c>
      <c r="CQ90" s="51" t="s">
        <v>1723</v>
      </c>
      <c r="CR90" s="51" t="s">
        <v>1795</v>
      </c>
      <c r="CS90" s="51" t="s">
        <v>1723</v>
      </c>
      <c r="CT90" s="51" t="s">
        <v>1723</v>
      </c>
      <c r="CU90" s="51" t="s">
        <v>1723</v>
      </c>
      <c r="CV90" s="51" t="s">
        <v>1723</v>
      </c>
      <c r="CW90" s="51" t="s">
        <v>1723</v>
      </c>
      <c r="CX90" s="51" t="s">
        <v>1723</v>
      </c>
      <c r="CZ90" s="193" t="str">
        <f t="shared" si="43"/>
        <v>Corrupción</v>
      </c>
      <c r="DA90" s="244" t="str">
        <f t="shared" si="44"/>
        <v>Posibilidad de afectación económica (o presupuestal) por sanción de un ente de control o ente regulador, debido a decisiones ajustadas a intereses propios o de terceros en la ejecución de Proyectos en materia TIC y Transformación digital, para obtener dádivas o beneficios</v>
      </c>
      <c r="DB90" s="244"/>
      <c r="DC90" s="244"/>
      <c r="DD90" s="244"/>
      <c r="DE90" s="244"/>
      <c r="DF90" s="244"/>
      <c r="DG90" s="244"/>
      <c r="DH90" s="193" t="str">
        <f t="shared" si="45"/>
        <v>Extremo</v>
      </c>
      <c r="DI90" s="193" t="str">
        <f t="shared" si="46"/>
        <v>Extremo</v>
      </c>
      <c r="DK90" s="187" t="e">
        <f>SUM(LEN(#REF!)-LEN(SUBSTITUTE(#REF!,"- Preventivo","")))/LEN("- Preventivo")</f>
        <v>#REF!</v>
      </c>
      <c r="DL90" s="187" t="e">
        <f t="shared" si="47"/>
        <v>#REF!</v>
      </c>
      <c r="DM90" s="187" t="e">
        <f>SUM(LEN(#REF!)-LEN(SUBSTITUTE(#REF!,"- Detectivo","")))/LEN("- Detectivo")</f>
        <v>#REF!</v>
      </c>
      <c r="DN90" s="187" t="e">
        <f t="shared" si="48"/>
        <v>#REF!</v>
      </c>
      <c r="DO90" s="187" t="e">
        <f>SUM(LEN(#REF!)-LEN(SUBSTITUTE(#REF!,"- Correctivo","")))/LEN("- Correctivo")</f>
        <v>#REF!</v>
      </c>
      <c r="DP90" s="187" t="e">
        <f t="shared" si="49"/>
        <v>#REF!</v>
      </c>
      <c r="DQ90" s="187" t="e">
        <f t="shared" si="57"/>
        <v>#REF!</v>
      </c>
      <c r="DR90" s="187" t="e">
        <f t="shared" si="50"/>
        <v>#REF!</v>
      </c>
      <c r="DS90" s="187" t="e">
        <f>SUM(LEN(#REF!)-LEN(SUBSTITUTE(#REF!,"- Documentado","")))/LEN("- Documentado")</f>
        <v>#REF!</v>
      </c>
      <c r="DT90" s="187" t="e">
        <f>SUM(LEN(#REF!)-LEN(SUBSTITUTE(#REF!,"- Documentado","")))/LEN("- Documentado")</f>
        <v>#REF!</v>
      </c>
      <c r="DU90" s="187" t="e">
        <f t="shared" si="51"/>
        <v>#REF!</v>
      </c>
      <c r="DV90" s="187" t="e">
        <f>SUM(LEN(#REF!)-LEN(SUBSTITUTE(#REF!,"- Continua","")))/LEN("- Continua")</f>
        <v>#REF!</v>
      </c>
      <c r="DW90" s="187" t="e">
        <f>SUM(LEN(#REF!)-LEN(SUBSTITUTE(#REF!,"- Continua","")))/LEN("- Continua")</f>
        <v>#REF!</v>
      </c>
      <c r="DX90" s="187" t="e">
        <f t="shared" si="52"/>
        <v>#REF!</v>
      </c>
      <c r="DY90" s="187" t="e">
        <f>SUM(LEN(#REF!)-LEN(SUBSTITUTE(#REF!,"- Con registro","")))/LEN("- Con registro")</f>
        <v>#REF!</v>
      </c>
      <c r="DZ90" s="187" t="e">
        <f>SUM(LEN(#REF!)-LEN(SUBSTITUTE(#REF!,"- Con registro","")))/LEN("- Con registro")</f>
        <v>#REF!</v>
      </c>
      <c r="EA90" s="187" t="e">
        <f t="shared" si="53"/>
        <v>#REF!</v>
      </c>
      <c r="EB90" s="192" t="e">
        <f t="shared" si="58"/>
        <v>#REF!</v>
      </c>
      <c r="EC90" s="192" t="e">
        <f t="shared" si="59"/>
        <v>#REF!</v>
      </c>
      <c r="ED90" s="240" t="e">
        <f t="shared" si="60"/>
        <v>#REF!</v>
      </c>
      <c r="EE90" s="241" t="e">
        <f t="shared" si="61"/>
        <v>#REF!</v>
      </c>
      <c r="EF90" s="241"/>
      <c r="EG90" s="241"/>
      <c r="EH90" s="241"/>
      <c r="EI90" s="241"/>
      <c r="EJ90" s="241"/>
      <c r="EK90" s="241"/>
      <c r="EL90" s="241"/>
      <c r="EM90" s="241"/>
      <c r="EN90" s="241"/>
      <c r="EP90" s="225" t="str">
        <f t="shared" si="62"/>
        <v/>
      </c>
      <c r="EQ90" s="226" t="str">
        <f t="shared" si="63"/>
        <v/>
      </c>
      <c r="ER90" s="187" t="str">
        <f t="shared" si="64"/>
        <v/>
      </c>
      <c r="ES90" s="239" t="str">
        <f t="shared" si="54"/>
        <v/>
      </c>
      <c r="ET90" s="239" t="str">
        <f t="shared" si="55"/>
        <v/>
      </c>
      <c r="EU90" s="187" t="str">
        <f t="shared" si="56"/>
        <v/>
      </c>
    </row>
    <row r="91" spans="1:151" ht="399.95" customHeight="1" x14ac:dyDescent="0.2">
      <c r="A91" s="230" t="s">
        <v>1506</v>
      </c>
      <c r="B91" s="208" t="s">
        <v>1507</v>
      </c>
      <c r="C91" s="208" t="s">
        <v>1508</v>
      </c>
      <c r="D91" s="230" t="s">
        <v>1509</v>
      </c>
      <c r="E91" s="231" t="s">
        <v>38</v>
      </c>
      <c r="F91" s="208" t="s">
        <v>1596</v>
      </c>
      <c r="G91" s="231">
        <v>194</v>
      </c>
      <c r="H91" s="231" t="s">
        <v>1916</v>
      </c>
      <c r="I91" s="195" t="s">
        <v>1597</v>
      </c>
      <c r="J91" s="230" t="s">
        <v>35</v>
      </c>
      <c r="K91" s="231" t="s">
        <v>365</v>
      </c>
      <c r="L91" s="208" t="s">
        <v>244</v>
      </c>
      <c r="M91" s="214" t="s">
        <v>1598</v>
      </c>
      <c r="N91" s="208" t="s">
        <v>1599</v>
      </c>
      <c r="O91" s="208" t="s">
        <v>1142</v>
      </c>
      <c r="P91" s="208" t="s">
        <v>864</v>
      </c>
      <c r="Q91" s="208" t="s">
        <v>332</v>
      </c>
      <c r="R91" s="208" t="s">
        <v>359</v>
      </c>
      <c r="S91" s="208" t="s">
        <v>1686</v>
      </c>
      <c r="T91" s="208" t="s">
        <v>1600</v>
      </c>
      <c r="U91" s="232" t="s">
        <v>316</v>
      </c>
      <c r="V91" s="233">
        <v>0.2</v>
      </c>
      <c r="W91" s="232" t="s">
        <v>121</v>
      </c>
      <c r="X91" s="233">
        <v>0.4</v>
      </c>
      <c r="Y91" s="67" t="s">
        <v>271</v>
      </c>
      <c r="Z91" s="208" t="s">
        <v>1601</v>
      </c>
      <c r="AA91" s="232" t="s">
        <v>316</v>
      </c>
      <c r="AB91" s="237">
        <v>9.8000000000000004E-2</v>
      </c>
      <c r="AC91" s="232" t="s">
        <v>315</v>
      </c>
      <c r="AD91" s="237">
        <v>0.16875000000000001</v>
      </c>
      <c r="AE91" s="67" t="s">
        <v>271</v>
      </c>
      <c r="AF91" s="208" t="s">
        <v>1602</v>
      </c>
      <c r="AG91" s="230" t="s">
        <v>363</v>
      </c>
      <c r="AH91" s="234" t="s">
        <v>2160</v>
      </c>
      <c r="AI91" s="234" t="s">
        <v>2136</v>
      </c>
      <c r="AJ91" s="234" t="s">
        <v>2137</v>
      </c>
      <c r="AK91" s="234" t="s">
        <v>2138</v>
      </c>
      <c r="AL91" s="234" t="s">
        <v>2075</v>
      </c>
      <c r="AM91" s="234" t="s">
        <v>2139</v>
      </c>
      <c r="AN91" s="208" t="s">
        <v>1603</v>
      </c>
      <c r="AO91" s="208" t="s">
        <v>1604</v>
      </c>
      <c r="AP91" s="208" t="s">
        <v>1605</v>
      </c>
      <c r="AQ91" s="209">
        <v>44315</v>
      </c>
      <c r="AR91" s="210" t="s">
        <v>338</v>
      </c>
      <c r="AS91" s="211" t="s">
        <v>1143</v>
      </c>
      <c r="AT91" s="212">
        <v>44348</v>
      </c>
      <c r="AU91" s="213" t="s">
        <v>558</v>
      </c>
      <c r="AV91" s="214" t="s">
        <v>1144</v>
      </c>
      <c r="AW91" s="212">
        <v>44545</v>
      </c>
      <c r="AX91" s="210" t="s">
        <v>549</v>
      </c>
      <c r="AY91" s="211" t="s">
        <v>1145</v>
      </c>
      <c r="AZ91" s="212">
        <v>44897</v>
      </c>
      <c r="BA91" s="213" t="s">
        <v>580</v>
      </c>
      <c r="BB91" s="214" t="s">
        <v>1606</v>
      </c>
      <c r="BC91" s="212" t="s">
        <v>352</v>
      </c>
      <c r="BD91" s="210" t="s">
        <v>353</v>
      </c>
      <c r="BE91" s="211" t="s">
        <v>352</v>
      </c>
      <c r="BF91" s="212" t="s">
        <v>352</v>
      </c>
      <c r="BG91" s="213" t="s">
        <v>353</v>
      </c>
      <c r="BH91" s="214" t="s">
        <v>352</v>
      </c>
      <c r="BI91" s="212" t="s">
        <v>352</v>
      </c>
      <c r="BJ91" s="210" t="s">
        <v>353</v>
      </c>
      <c r="BK91" s="211" t="s">
        <v>352</v>
      </c>
      <c r="BL91" s="212" t="s">
        <v>352</v>
      </c>
      <c r="BM91" s="213" t="s">
        <v>353</v>
      </c>
      <c r="BN91" s="214" t="s">
        <v>352</v>
      </c>
      <c r="BO91" s="212" t="s">
        <v>352</v>
      </c>
      <c r="BP91" s="210" t="s">
        <v>353</v>
      </c>
      <c r="BQ91" s="211" t="s">
        <v>352</v>
      </c>
      <c r="BR91" s="212" t="s">
        <v>352</v>
      </c>
      <c r="BS91" s="213" t="s">
        <v>353</v>
      </c>
      <c r="BT91" s="214" t="s">
        <v>352</v>
      </c>
      <c r="BU91" s="212" t="s">
        <v>352</v>
      </c>
      <c r="BV91" s="210" t="s">
        <v>353</v>
      </c>
      <c r="BW91" s="211" t="s">
        <v>352</v>
      </c>
      <c r="BX91" s="212" t="s">
        <v>352</v>
      </c>
      <c r="BY91" s="213" t="s">
        <v>353</v>
      </c>
      <c r="BZ91" s="215" t="s">
        <v>352</v>
      </c>
      <c r="CA91" s="165">
        <f t="shared" si="42"/>
        <v>16</v>
      </c>
      <c r="CB91" s="51" t="s">
        <v>1834</v>
      </c>
      <c r="CC91" s="51" t="s">
        <v>1928</v>
      </c>
      <c r="CD91" s="51" t="s">
        <v>1711</v>
      </c>
      <c r="CE91" s="51" t="s">
        <v>1697</v>
      </c>
      <c r="CF91" s="51" t="s">
        <v>1694</v>
      </c>
      <c r="CG91" s="51" t="s">
        <v>1694</v>
      </c>
      <c r="CH91" s="51" t="s">
        <v>1718</v>
      </c>
      <c r="CI91" s="51" t="s">
        <v>1694</v>
      </c>
      <c r="CJ91" s="51" t="s">
        <v>1723</v>
      </c>
      <c r="CK91" s="51"/>
      <c r="CL91" s="51" t="s">
        <v>1723</v>
      </c>
      <c r="CM91" s="51" t="s">
        <v>1739</v>
      </c>
      <c r="CN91" s="51" t="s">
        <v>1723</v>
      </c>
      <c r="CO91" s="51" t="s">
        <v>1723</v>
      </c>
      <c r="CP91" s="51" t="s">
        <v>1723</v>
      </c>
      <c r="CQ91" s="51" t="s">
        <v>1723</v>
      </c>
      <c r="CR91" s="51" t="s">
        <v>1797</v>
      </c>
      <c r="CS91" s="51" t="s">
        <v>1723</v>
      </c>
      <c r="CT91" s="51"/>
      <c r="CU91" s="51"/>
      <c r="CV91" s="51"/>
      <c r="CW91" s="51"/>
      <c r="CX91" s="51" t="s">
        <v>1723</v>
      </c>
      <c r="CZ91" s="193" t="str">
        <f t="shared" si="43"/>
        <v>Gestión de procesos</v>
      </c>
      <c r="DA91" s="244" t="str">
        <f t="shared" si="44"/>
        <v>Posibilidad de afectación reputacional por  la ausencia de un modelo que agrupe los avances y estrategias de los diferentes sectores y entidades del Distrito, debido a desarticulación institucional para desarrollar el modelo de Gobierno Abierto</v>
      </c>
      <c r="DB91" s="244"/>
      <c r="DC91" s="244"/>
      <c r="DD91" s="244"/>
      <c r="DE91" s="244"/>
      <c r="DF91" s="244"/>
      <c r="DG91" s="244"/>
      <c r="DH91" s="193" t="str">
        <f t="shared" si="45"/>
        <v>Bajo</v>
      </c>
      <c r="DI91" s="193" t="str">
        <f t="shared" si="46"/>
        <v>Bajo</v>
      </c>
      <c r="DK91" s="187" t="e">
        <f>SUM(LEN(#REF!)-LEN(SUBSTITUTE(#REF!,"- Preventivo","")))/LEN("- Preventivo")</f>
        <v>#REF!</v>
      </c>
      <c r="DL91" s="187" t="e">
        <f t="shared" si="47"/>
        <v>#REF!</v>
      </c>
      <c r="DM91" s="187" t="e">
        <f>SUM(LEN(#REF!)-LEN(SUBSTITUTE(#REF!,"- Detectivo","")))/LEN("- Detectivo")</f>
        <v>#REF!</v>
      </c>
      <c r="DN91" s="187" t="e">
        <f t="shared" si="48"/>
        <v>#REF!</v>
      </c>
      <c r="DO91" s="187" t="e">
        <f>SUM(LEN(#REF!)-LEN(SUBSTITUTE(#REF!,"- Correctivo","")))/LEN("- Correctivo")</f>
        <v>#REF!</v>
      </c>
      <c r="DP91" s="187" t="e">
        <f t="shared" si="49"/>
        <v>#REF!</v>
      </c>
      <c r="DQ91" s="187" t="e">
        <f t="shared" si="57"/>
        <v>#REF!</v>
      </c>
      <c r="DR91" s="187" t="e">
        <f t="shared" si="50"/>
        <v>#REF!</v>
      </c>
      <c r="DS91" s="187" t="e">
        <f>SUM(LEN(#REF!)-LEN(SUBSTITUTE(#REF!,"- Documentado","")))/LEN("- Documentado")</f>
        <v>#REF!</v>
      </c>
      <c r="DT91" s="187" t="e">
        <f>SUM(LEN(#REF!)-LEN(SUBSTITUTE(#REF!,"- Documentado","")))/LEN("- Documentado")</f>
        <v>#REF!</v>
      </c>
      <c r="DU91" s="187" t="e">
        <f t="shared" si="51"/>
        <v>#REF!</v>
      </c>
      <c r="DV91" s="187" t="e">
        <f>SUM(LEN(#REF!)-LEN(SUBSTITUTE(#REF!,"- Continua","")))/LEN("- Continua")</f>
        <v>#REF!</v>
      </c>
      <c r="DW91" s="187" t="e">
        <f>SUM(LEN(#REF!)-LEN(SUBSTITUTE(#REF!,"- Continua","")))/LEN("- Continua")</f>
        <v>#REF!</v>
      </c>
      <c r="DX91" s="187" t="e">
        <f t="shared" si="52"/>
        <v>#REF!</v>
      </c>
      <c r="DY91" s="187" t="e">
        <f>SUM(LEN(#REF!)-LEN(SUBSTITUTE(#REF!,"- Con registro","")))/LEN("- Con registro")</f>
        <v>#REF!</v>
      </c>
      <c r="DZ91" s="187" t="e">
        <f>SUM(LEN(#REF!)-LEN(SUBSTITUTE(#REF!,"- Con registro","")))/LEN("- Con registro")</f>
        <v>#REF!</v>
      </c>
      <c r="EA91" s="187" t="e">
        <f t="shared" si="53"/>
        <v>#REF!</v>
      </c>
      <c r="EB91" s="192" t="e">
        <f t="shared" si="58"/>
        <v>#REF!</v>
      </c>
      <c r="EC91" s="192" t="e">
        <f t="shared" si="59"/>
        <v>#REF!</v>
      </c>
      <c r="ED91" s="240" t="e">
        <f t="shared" si="60"/>
        <v>#REF!</v>
      </c>
      <c r="EE91" s="241" t="e">
        <f t="shared" si="61"/>
        <v>#REF!</v>
      </c>
      <c r="EF91" s="241"/>
      <c r="EG91" s="241"/>
      <c r="EH91" s="241"/>
      <c r="EI91" s="241"/>
      <c r="EJ91" s="241"/>
      <c r="EK91" s="241"/>
      <c r="EL91" s="241"/>
      <c r="EM91" s="241"/>
      <c r="EN91" s="241"/>
      <c r="EP91" s="225" t="str">
        <f t="shared" si="62"/>
        <v/>
      </c>
      <c r="EQ91" s="226" t="str">
        <f t="shared" si="63"/>
        <v/>
      </c>
      <c r="ER91" s="187" t="str">
        <f t="shared" si="64"/>
        <v/>
      </c>
      <c r="ES91" s="239" t="str">
        <f t="shared" si="54"/>
        <v/>
      </c>
      <c r="ET91" s="239" t="str">
        <f t="shared" si="55"/>
        <v/>
      </c>
      <c r="EU91" s="187" t="str">
        <f t="shared" si="56"/>
        <v/>
      </c>
    </row>
    <row r="92" spans="1:151" ht="399.95" customHeight="1" x14ac:dyDescent="0.2">
      <c r="A92" s="230" t="s">
        <v>1506</v>
      </c>
      <c r="B92" s="208" t="s">
        <v>1507</v>
      </c>
      <c r="C92" s="208" t="s">
        <v>1508</v>
      </c>
      <c r="D92" s="230" t="s">
        <v>1509</v>
      </c>
      <c r="E92" s="231" t="s">
        <v>38</v>
      </c>
      <c r="F92" s="208" t="s">
        <v>1607</v>
      </c>
      <c r="G92" s="231">
        <v>195</v>
      </c>
      <c r="H92" s="231" t="s">
        <v>1917</v>
      </c>
      <c r="I92" s="195" t="s">
        <v>1147</v>
      </c>
      <c r="J92" s="230" t="s">
        <v>35</v>
      </c>
      <c r="K92" s="231" t="s">
        <v>365</v>
      </c>
      <c r="L92" s="208" t="s">
        <v>244</v>
      </c>
      <c r="M92" s="214" t="s">
        <v>1146</v>
      </c>
      <c r="N92" s="208" t="s">
        <v>1512</v>
      </c>
      <c r="O92" s="208" t="s">
        <v>1142</v>
      </c>
      <c r="P92" s="208" t="s">
        <v>864</v>
      </c>
      <c r="Q92" s="208" t="s">
        <v>332</v>
      </c>
      <c r="R92" s="208" t="s">
        <v>359</v>
      </c>
      <c r="S92" s="208" t="s">
        <v>1686</v>
      </c>
      <c r="T92" s="208" t="s">
        <v>1600</v>
      </c>
      <c r="U92" s="232" t="s">
        <v>316</v>
      </c>
      <c r="V92" s="233">
        <v>0.2</v>
      </c>
      <c r="W92" s="232" t="s">
        <v>101</v>
      </c>
      <c r="X92" s="233">
        <v>0.6</v>
      </c>
      <c r="Y92" s="67" t="s">
        <v>84</v>
      </c>
      <c r="Z92" s="208" t="s">
        <v>1608</v>
      </c>
      <c r="AA92" s="232" t="s">
        <v>316</v>
      </c>
      <c r="AB92" s="237">
        <v>7.1999999999999995E-2</v>
      </c>
      <c r="AC92" s="232" t="s">
        <v>121</v>
      </c>
      <c r="AD92" s="237">
        <v>0.25312499999999999</v>
      </c>
      <c r="AE92" s="67" t="s">
        <v>271</v>
      </c>
      <c r="AF92" s="208" t="s">
        <v>1609</v>
      </c>
      <c r="AG92" s="230" t="s">
        <v>363</v>
      </c>
      <c r="AH92" s="234" t="s">
        <v>2160</v>
      </c>
      <c r="AI92" s="234" t="s">
        <v>2136</v>
      </c>
      <c r="AJ92" s="234" t="s">
        <v>2137</v>
      </c>
      <c r="AK92" s="234" t="s">
        <v>2138</v>
      </c>
      <c r="AL92" s="234" t="s">
        <v>2075</v>
      </c>
      <c r="AM92" s="234" t="s">
        <v>2139</v>
      </c>
      <c r="AN92" s="208" t="s">
        <v>1610</v>
      </c>
      <c r="AO92" s="208" t="s">
        <v>1604</v>
      </c>
      <c r="AP92" s="208" t="s">
        <v>1611</v>
      </c>
      <c r="AQ92" s="209">
        <v>44315</v>
      </c>
      <c r="AR92" s="210" t="s">
        <v>338</v>
      </c>
      <c r="AS92" s="211" t="s">
        <v>1148</v>
      </c>
      <c r="AT92" s="212">
        <v>44348</v>
      </c>
      <c r="AU92" s="213" t="s">
        <v>558</v>
      </c>
      <c r="AV92" s="214" t="s">
        <v>1144</v>
      </c>
      <c r="AW92" s="212">
        <v>44545</v>
      </c>
      <c r="AX92" s="210" t="s">
        <v>549</v>
      </c>
      <c r="AY92" s="211" t="s">
        <v>1145</v>
      </c>
      <c r="AZ92" s="212">
        <v>44897</v>
      </c>
      <c r="BA92" s="213" t="s">
        <v>580</v>
      </c>
      <c r="BB92" s="214" t="s">
        <v>1612</v>
      </c>
      <c r="BC92" s="212" t="s">
        <v>352</v>
      </c>
      <c r="BD92" s="210" t="s">
        <v>353</v>
      </c>
      <c r="BE92" s="211" t="s">
        <v>352</v>
      </c>
      <c r="BF92" s="212" t="s">
        <v>352</v>
      </c>
      <c r="BG92" s="213" t="s">
        <v>353</v>
      </c>
      <c r="BH92" s="214" t="s">
        <v>352</v>
      </c>
      <c r="BI92" s="212" t="s">
        <v>352</v>
      </c>
      <c r="BJ92" s="210" t="s">
        <v>353</v>
      </c>
      <c r="BK92" s="211" t="s">
        <v>352</v>
      </c>
      <c r="BL92" s="212" t="s">
        <v>352</v>
      </c>
      <c r="BM92" s="213" t="s">
        <v>353</v>
      </c>
      <c r="BN92" s="214" t="s">
        <v>352</v>
      </c>
      <c r="BO92" s="212" t="s">
        <v>352</v>
      </c>
      <c r="BP92" s="210" t="s">
        <v>353</v>
      </c>
      <c r="BQ92" s="211" t="s">
        <v>352</v>
      </c>
      <c r="BR92" s="212" t="s">
        <v>352</v>
      </c>
      <c r="BS92" s="213" t="s">
        <v>353</v>
      </c>
      <c r="BT92" s="214" t="s">
        <v>352</v>
      </c>
      <c r="BU92" s="212" t="s">
        <v>352</v>
      </c>
      <c r="BV92" s="210" t="s">
        <v>353</v>
      </c>
      <c r="BW92" s="211" t="s">
        <v>352</v>
      </c>
      <c r="BX92" s="212" t="s">
        <v>352</v>
      </c>
      <c r="BY92" s="213" t="s">
        <v>353</v>
      </c>
      <c r="BZ92" s="215" t="s">
        <v>352</v>
      </c>
      <c r="CA92" s="165">
        <f t="shared" si="42"/>
        <v>16</v>
      </c>
      <c r="CB92" s="51" t="s">
        <v>1834</v>
      </c>
      <c r="CC92" s="51" t="s">
        <v>1928</v>
      </c>
      <c r="CD92" s="51" t="s">
        <v>1711</v>
      </c>
      <c r="CE92" s="51" t="s">
        <v>1697</v>
      </c>
      <c r="CF92" s="51" t="s">
        <v>1694</v>
      </c>
      <c r="CG92" s="51" t="s">
        <v>1694</v>
      </c>
      <c r="CH92" s="51" t="s">
        <v>1718</v>
      </c>
      <c r="CI92" s="51" t="s">
        <v>1694</v>
      </c>
      <c r="CJ92" s="51" t="s">
        <v>1723</v>
      </c>
      <c r="CK92" s="51"/>
      <c r="CL92" s="51" t="s">
        <v>1723</v>
      </c>
      <c r="CM92" s="51" t="s">
        <v>1723</v>
      </c>
      <c r="CN92" s="51" t="s">
        <v>1723</v>
      </c>
      <c r="CO92" s="51" t="s">
        <v>1723</v>
      </c>
      <c r="CP92" s="51" t="s">
        <v>1723</v>
      </c>
      <c r="CQ92" s="51" t="s">
        <v>1723</v>
      </c>
      <c r="CR92" s="51" t="s">
        <v>1798</v>
      </c>
      <c r="CS92" s="51" t="s">
        <v>1723</v>
      </c>
      <c r="CT92" s="51"/>
      <c r="CU92" s="51"/>
      <c r="CV92" s="51"/>
      <c r="CW92" s="51"/>
      <c r="CX92" s="51" t="s">
        <v>1723</v>
      </c>
      <c r="CZ92" s="193" t="str">
        <f t="shared" si="43"/>
        <v>Gestión de procesos</v>
      </c>
      <c r="DA92" s="244" t="str">
        <f t="shared" si="44"/>
        <v>Posibilidad de afectación reputacional por falta de coordinación entre las entidades que lideran el modelo, debido a decisiones inadecuadas para la implementación del modelo de Gobierno Abierto de Bogotá</v>
      </c>
      <c r="DB92" s="244"/>
      <c r="DC92" s="244"/>
      <c r="DD92" s="244"/>
      <c r="DE92" s="244"/>
      <c r="DF92" s="244"/>
      <c r="DG92" s="244"/>
      <c r="DH92" s="193" t="str">
        <f t="shared" si="45"/>
        <v>Moderado</v>
      </c>
      <c r="DI92" s="193" t="str">
        <f t="shared" si="46"/>
        <v>Bajo</v>
      </c>
      <c r="DK92" s="187" t="e">
        <f>SUM(LEN(#REF!)-LEN(SUBSTITUTE(#REF!,"- Preventivo","")))/LEN("- Preventivo")</f>
        <v>#REF!</v>
      </c>
      <c r="DL92" s="187" t="e">
        <f t="shared" si="47"/>
        <v>#REF!</v>
      </c>
      <c r="DM92" s="187" t="e">
        <f>SUM(LEN(#REF!)-LEN(SUBSTITUTE(#REF!,"- Detectivo","")))/LEN("- Detectivo")</f>
        <v>#REF!</v>
      </c>
      <c r="DN92" s="187" t="e">
        <f t="shared" si="48"/>
        <v>#REF!</v>
      </c>
      <c r="DO92" s="187" t="e">
        <f>SUM(LEN(#REF!)-LEN(SUBSTITUTE(#REF!,"- Correctivo","")))/LEN("- Correctivo")</f>
        <v>#REF!</v>
      </c>
      <c r="DP92" s="187" t="e">
        <f t="shared" si="49"/>
        <v>#REF!</v>
      </c>
      <c r="DQ92" s="187" t="e">
        <f t="shared" si="57"/>
        <v>#REF!</v>
      </c>
      <c r="DR92" s="187" t="e">
        <f t="shared" si="50"/>
        <v>#REF!</v>
      </c>
      <c r="DS92" s="187" t="e">
        <f>SUM(LEN(#REF!)-LEN(SUBSTITUTE(#REF!,"- Documentado","")))/LEN("- Documentado")</f>
        <v>#REF!</v>
      </c>
      <c r="DT92" s="187" t="e">
        <f>SUM(LEN(#REF!)-LEN(SUBSTITUTE(#REF!,"- Documentado","")))/LEN("- Documentado")</f>
        <v>#REF!</v>
      </c>
      <c r="DU92" s="187" t="e">
        <f t="shared" si="51"/>
        <v>#REF!</v>
      </c>
      <c r="DV92" s="187" t="e">
        <f>SUM(LEN(#REF!)-LEN(SUBSTITUTE(#REF!,"- Continua","")))/LEN("- Continua")</f>
        <v>#REF!</v>
      </c>
      <c r="DW92" s="187" t="e">
        <f>SUM(LEN(#REF!)-LEN(SUBSTITUTE(#REF!,"- Continua","")))/LEN("- Continua")</f>
        <v>#REF!</v>
      </c>
      <c r="DX92" s="187" t="e">
        <f t="shared" si="52"/>
        <v>#REF!</v>
      </c>
      <c r="DY92" s="187" t="e">
        <f>SUM(LEN(#REF!)-LEN(SUBSTITUTE(#REF!,"- Con registro","")))/LEN("- Con registro")</f>
        <v>#REF!</v>
      </c>
      <c r="DZ92" s="187" t="e">
        <f>SUM(LEN(#REF!)-LEN(SUBSTITUTE(#REF!,"- Con registro","")))/LEN("- Con registro")</f>
        <v>#REF!</v>
      </c>
      <c r="EA92" s="187" t="e">
        <f t="shared" si="53"/>
        <v>#REF!</v>
      </c>
      <c r="EB92" s="192" t="e">
        <f t="shared" si="58"/>
        <v>#REF!</v>
      </c>
      <c r="EC92" s="192" t="e">
        <f t="shared" si="59"/>
        <v>#REF!</v>
      </c>
      <c r="ED92" s="240" t="e">
        <f t="shared" si="60"/>
        <v>#REF!</v>
      </c>
      <c r="EE92" s="241" t="e">
        <f t="shared" si="61"/>
        <v>#REF!</v>
      </c>
      <c r="EF92" s="241"/>
      <c r="EG92" s="241"/>
      <c r="EH92" s="241"/>
      <c r="EI92" s="241"/>
      <c r="EJ92" s="241"/>
      <c r="EK92" s="241"/>
      <c r="EL92" s="241"/>
      <c r="EM92" s="241"/>
      <c r="EN92" s="241"/>
      <c r="EP92" s="225" t="str">
        <f t="shared" si="62"/>
        <v/>
      </c>
      <c r="EQ92" s="226" t="str">
        <f t="shared" si="63"/>
        <v/>
      </c>
      <c r="ER92" s="187" t="str">
        <f t="shared" si="64"/>
        <v/>
      </c>
      <c r="ES92" s="239" t="str">
        <f t="shared" si="54"/>
        <v/>
      </c>
      <c r="ET92" s="239" t="str">
        <f t="shared" si="55"/>
        <v/>
      </c>
      <c r="EU92" s="187" t="str">
        <f t="shared" si="56"/>
        <v/>
      </c>
    </row>
    <row r="93" spans="1:151" ht="399.95" customHeight="1" x14ac:dyDescent="0.2">
      <c r="A93" s="230" t="s">
        <v>1506</v>
      </c>
      <c r="B93" s="208" t="s">
        <v>1507</v>
      </c>
      <c r="C93" s="208" t="s">
        <v>1508</v>
      </c>
      <c r="D93" s="230" t="s">
        <v>1509</v>
      </c>
      <c r="E93" s="231" t="s">
        <v>38</v>
      </c>
      <c r="F93" s="208" t="s">
        <v>1613</v>
      </c>
      <c r="G93" s="231">
        <v>196</v>
      </c>
      <c r="H93" s="231" t="s">
        <v>1918</v>
      </c>
      <c r="I93" s="195" t="s">
        <v>1149</v>
      </c>
      <c r="J93" s="230" t="s">
        <v>35</v>
      </c>
      <c r="K93" s="231" t="s">
        <v>365</v>
      </c>
      <c r="L93" s="208" t="s">
        <v>244</v>
      </c>
      <c r="M93" s="214" t="s">
        <v>1146</v>
      </c>
      <c r="N93" s="208" t="s">
        <v>1512</v>
      </c>
      <c r="O93" s="208" t="s">
        <v>1142</v>
      </c>
      <c r="P93" s="208" t="s">
        <v>864</v>
      </c>
      <c r="Q93" s="208" t="s">
        <v>332</v>
      </c>
      <c r="R93" s="208" t="s">
        <v>359</v>
      </c>
      <c r="S93" s="208" t="s">
        <v>1686</v>
      </c>
      <c r="T93" s="208" t="s">
        <v>1600</v>
      </c>
      <c r="U93" s="232" t="s">
        <v>316</v>
      </c>
      <c r="V93" s="233">
        <v>0.2</v>
      </c>
      <c r="W93" s="232" t="s">
        <v>101</v>
      </c>
      <c r="X93" s="233">
        <v>0.6</v>
      </c>
      <c r="Y93" s="67" t="s">
        <v>84</v>
      </c>
      <c r="Z93" s="208" t="s">
        <v>1614</v>
      </c>
      <c r="AA93" s="232" t="s">
        <v>316</v>
      </c>
      <c r="AB93" s="237">
        <v>0.12</v>
      </c>
      <c r="AC93" s="232" t="s">
        <v>315</v>
      </c>
      <c r="AD93" s="237">
        <v>0.18984374999999998</v>
      </c>
      <c r="AE93" s="67" t="s">
        <v>271</v>
      </c>
      <c r="AF93" s="208" t="s">
        <v>1615</v>
      </c>
      <c r="AG93" s="230" t="s">
        <v>363</v>
      </c>
      <c r="AH93" s="234" t="s">
        <v>2160</v>
      </c>
      <c r="AI93" s="234" t="s">
        <v>2136</v>
      </c>
      <c r="AJ93" s="234" t="s">
        <v>2137</v>
      </c>
      <c r="AK93" s="234" t="s">
        <v>2138</v>
      </c>
      <c r="AL93" s="234" t="s">
        <v>2075</v>
      </c>
      <c r="AM93" s="234" t="s">
        <v>2139</v>
      </c>
      <c r="AN93" s="208" t="s">
        <v>1616</v>
      </c>
      <c r="AO93" s="208" t="s">
        <v>1617</v>
      </c>
      <c r="AP93" s="208" t="s">
        <v>1618</v>
      </c>
      <c r="AQ93" s="209">
        <v>44315</v>
      </c>
      <c r="AR93" s="210" t="s">
        <v>338</v>
      </c>
      <c r="AS93" s="211" t="s">
        <v>1148</v>
      </c>
      <c r="AT93" s="212">
        <v>44348</v>
      </c>
      <c r="AU93" s="213" t="s">
        <v>558</v>
      </c>
      <c r="AV93" s="214" t="s">
        <v>1144</v>
      </c>
      <c r="AW93" s="212">
        <v>44545</v>
      </c>
      <c r="AX93" s="210" t="s">
        <v>549</v>
      </c>
      <c r="AY93" s="211" t="s">
        <v>1145</v>
      </c>
      <c r="AZ93" s="212">
        <v>44897</v>
      </c>
      <c r="BA93" s="213" t="s">
        <v>580</v>
      </c>
      <c r="BB93" s="214" t="s">
        <v>1612</v>
      </c>
      <c r="BC93" s="212" t="s">
        <v>352</v>
      </c>
      <c r="BD93" s="210" t="s">
        <v>353</v>
      </c>
      <c r="BE93" s="211" t="s">
        <v>352</v>
      </c>
      <c r="BF93" s="212" t="s">
        <v>352</v>
      </c>
      <c r="BG93" s="213" t="s">
        <v>353</v>
      </c>
      <c r="BH93" s="214" t="s">
        <v>352</v>
      </c>
      <c r="BI93" s="212" t="s">
        <v>352</v>
      </c>
      <c r="BJ93" s="210" t="s">
        <v>353</v>
      </c>
      <c r="BK93" s="211" t="s">
        <v>352</v>
      </c>
      <c r="BL93" s="212" t="s">
        <v>352</v>
      </c>
      <c r="BM93" s="213" t="s">
        <v>353</v>
      </c>
      <c r="BN93" s="214" t="s">
        <v>352</v>
      </c>
      <c r="BO93" s="212" t="s">
        <v>352</v>
      </c>
      <c r="BP93" s="210" t="s">
        <v>353</v>
      </c>
      <c r="BQ93" s="211" t="s">
        <v>352</v>
      </c>
      <c r="BR93" s="212" t="s">
        <v>352</v>
      </c>
      <c r="BS93" s="213" t="s">
        <v>353</v>
      </c>
      <c r="BT93" s="214" t="s">
        <v>352</v>
      </c>
      <c r="BU93" s="212" t="s">
        <v>352</v>
      </c>
      <c r="BV93" s="210" t="s">
        <v>353</v>
      </c>
      <c r="BW93" s="211" t="s">
        <v>352</v>
      </c>
      <c r="BX93" s="212" t="s">
        <v>352</v>
      </c>
      <c r="BY93" s="213" t="s">
        <v>353</v>
      </c>
      <c r="BZ93" s="215" t="s">
        <v>352</v>
      </c>
      <c r="CA93" s="165">
        <f t="shared" si="42"/>
        <v>16</v>
      </c>
      <c r="CB93" s="51" t="s">
        <v>1834</v>
      </c>
      <c r="CC93" s="51" t="s">
        <v>1928</v>
      </c>
      <c r="CD93" s="51" t="s">
        <v>1711</v>
      </c>
      <c r="CE93" s="51" t="s">
        <v>1697</v>
      </c>
      <c r="CF93" s="51" t="s">
        <v>1694</v>
      </c>
      <c r="CG93" s="51" t="s">
        <v>1694</v>
      </c>
      <c r="CH93" s="51" t="s">
        <v>1718</v>
      </c>
      <c r="CI93" s="51" t="s">
        <v>1694</v>
      </c>
      <c r="CJ93" s="51" t="s">
        <v>1723</v>
      </c>
      <c r="CK93" s="51"/>
      <c r="CL93" s="51" t="s">
        <v>1723</v>
      </c>
      <c r="CM93" s="51" t="s">
        <v>1723</v>
      </c>
      <c r="CN93" s="51" t="s">
        <v>1723</v>
      </c>
      <c r="CO93" s="51" t="s">
        <v>1723</v>
      </c>
      <c r="CP93" s="51" t="s">
        <v>1723</v>
      </c>
      <c r="CQ93" s="51" t="s">
        <v>1723</v>
      </c>
      <c r="CR93" s="51" t="s">
        <v>1798</v>
      </c>
      <c r="CS93" s="51" t="s">
        <v>1723</v>
      </c>
      <c r="CT93" s="51"/>
      <c r="CU93" s="51"/>
      <c r="CV93" s="51"/>
      <c r="CW93" s="51"/>
      <c r="CX93" s="51" t="s">
        <v>1723</v>
      </c>
      <c r="CZ93" s="193" t="str">
        <f t="shared" si="43"/>
        <v>Gestión de procesos</v>
      </c>
      <c r="DA93" s="244" t="str">
        <f t="shared" si="44"/>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v>
      </c>
      <c r="DB93" s="244"/>
      <c r="DC93" s="244"/>
      <c r="DD93" s="244"/>
      <c r="DE93" s="244"/>
      <c r="DF93" s="244"/>
      <c r="DG93" s="244"/>
      <c r="DH93" s="193" t="str">
        <f t="shared" si="45"/>
        <v>Moderado</v>
      </c>
      <c r="DI93" s="193" t="str">
        <f t="shared" si="46"/>
        <v>Bajo</v>
      </c>
      <c r="DK93" s="187" t="e">
        <f>SUM(LEN(#REF!)-LEN(SUBSTITUTE(#REF!,"- Preventivo","")))/LEN("- Preventivo")</f>
        <v>#REF!</v>
      </c>
      <c r="DL93" s="187" t="e">
        <f t="shared" si="47"/>
        <v>#REF!</v>
      </c>
      <c r="DM93" s="187" t="e">
        <f>SUM(LEN(#REF!)-LEN(SUBSTITUTE(#REF!,"- Detectivo","")))/LEN("- Detectivo")</f>
        <v>#REF!</v>
      </c>
      <c r="DN93" s="187" t="e">
        <f t="shared" si="48"/>
        <v>#REF!</v>
      </c>
      <c r="DO93" s="187" t="e">
        <f>SUM(LEN(#REF!)-LEN(SUBSTITUTE(#REF!,"- Correctivo","")))/LEN("- Correctivo")</f>
        <v>#REF!</v>
      </c>
      <c r="DP93" s="187" t="e">
        <f t="shared" si="49"/>
        <v>#REF!</v>
      </c>
      <c r="DQ93" s="187" t="e">
        <f t="shared" si="57"/>
        <v>#REF!</v>
      </c>
      <c r="DR93" s="187" t="e">
        <f t="shared" si="50"/>
        <v>#REF!</v>
      </c>
      <c r="DS93" s="187" t="e">
        <f>SUM(LEN(#REF!)-LEN(SUBSTITUTE(#REF!,"- Documentado","")))/LEN("- Documentado")</f>
        <v>#REF!</v>
      </c>
      <c r="DT93" s="187" t="e">
        <f>SUM(LEN(#REF!)-LEN(SUBSTITUTE(#REF!,"- Documentado","")))/LEN("- Documentado")</f>
        <v>#REF!</v>
      </c>
      <c r="DU93" s="187" t="e">
        <f t="shared" si="51"/>
        <v>#REF!</v>
      </c>
      <c r="DV93" s="187" t="e">
        <f>SUM(LEN(#REF!)-LEN(SUBSTITUTE(#REF!,"- Continua","")))/LEN("- Continua")</f>
        <v>#REF!</v>
      </c>
      <c r="DW93" s="187" t="e">
        <f>SUM(LEN(#REF!)-LEN(SUBSTITUTE(#REF!,"- Continua","")))/LEN("- Continua")</f>
        <v>#REF!</v>
      </c>
      <c r="DX93" s="187" t="e">
        <f t="shared" si="52"/>
        <v>#REF!</v>
      </c>
      <c r="DY93" s="187" t="e">
        <f>SUM(LEN(#REF!)-LEN(SUBSTITUTE(#REF!,"- Con registro","")))/LEN("- Con registro")</f>
        <v>#REF!</v>
      </c>
      <c r="DZ93" s="187" t="e">
        <f>SUM(LEN(#REF!)-LEN(SUBSTITUTE(#REF!,"- Con registro","")))/LEN("- Con registro")</f>
        <v>#REF!</v>
      </c>
      <c r="EA93" s="187" t="e">
        <f t="shared" si="53"/>
        <v>#REF!</v>
      </c>
      <c r="EB93" s="192" t="e">
        <f t="shared" si="58"/>
        <v>#REF!</v>
      </c>
      <c r="EC93" s="192" t="e">
        <f t="shared" si="59"/>
        <v>#REF!</v>
      </c>
      <c r="ED93" s="240" t="e">
        <f t="shared" si="60"/>
        <v>#REF!</v>
      </c>
      <c r="EE93" s="241" t="e">
        <f t="shared" si="61"/>
        <v>#REF!</v>
      </c>
      <c r="EF93" s="241"/>
      <c r="EG93" s="241"/>
      <c r="EH93" s="241"/>
      <c r="EI93" s="241"/>
      <c r="EJ93" s="241"/>
      <c r="EK93" s="241"/>
      <c r="EL93" s="241"/>
      <c r="EM93" s="241"/>
      <c r="EN93" s="241"/>
      <c r="EP93" s="225" t="str">
        <f t="shared" si="62"/>
        <v/>
      </c>
      <c r="EQ93" s="226" t="str">
        <f t="shared" si="63"/>
        <v/>
      </c>
      <c r="ER93" s="187" t="str">
        <f t="shared" si="64"/>
        <v/>
      </c>
      <c r="ES93" s="239" t="str">
        <f t="shared" si="54"/>
        <v/>
      </c>
      <c r="ET93" s="239" t="str">
        <f t="shared" si="55"/>
        <v/>
      </c>
      <c r="EU93" s="187" t="str">
        <f t="shared" si="56"/>
        <v/>
      </c>
    </row>
    <row r="94" spans="1:151" ht="399.95" customHeight="1" x14ac:dyDescent="0.2">
      <c r="A94" s="230" t="s">
        <v>1619</v>
      </c>
      <c r="B94" s="208" t="s">
        <v>1620</v>
      </c>
      <c r="C94" s="208" t="s">
        <v>1621</v>
      </c>
      <c r="D94" s="230" t="s">
        <v>1622</v>
      </c>
      <c r="E94" s="231" t="s">
        <v>38</v>
      </c>
      <c r="F94" s="208" t="s">
        <v>2182</v>
      </c>
      <c r="G94" s="231">
        <v>198</v>
      </c>
      <c r="H94" s="231" t="s">
        <v>1919</v>
      </c>
      <c r="I94" s="195" t="s">
        <v>1075</v>
      </c>
      <c r="J94" s="230" t="s">
        <v>35</v>
      </c>
      <c r="K94" s="231" t="s">
        <v>365</v>
      </c>
      <c r="L94" s="208" t="s">
        <v>1689</v>
      </c>
      <c r="M94" s="214" t="s">
        <v>1076</v>
      </c>
      <c r="N94" s="208" t="s">
        <v>1077</v>
      </c>
      <c r="O94" s="208" t="s">
        <v>1078</v>
      </c>
      <c r="P94" s="208" t="s">
        <v>1079</v>
      </c>
      <c r="Q94" s="208" t="s">
        <v>332</v>
      </c>
      <c r="R94" s="208" t="s">
        <v>359</v>
      </c>
      <c r="S94" s="208" t="s">
        <v>1686</v>
      </c>
      <c r="T94" s="208" t="s">
        <v>1080</v>
      </c>
      <c r="U94" s="232" t="s">
        <v>319</v>
      </c>
      <c r="V94" s="233">
        <v>1</v>
      </c>
      <c r="W94" s="232" t="s">
        <v>121</v>
      </c>
      <c r="X94" s="233">
        <v>0.4</v>
      </c>
      <c r="Y94" s="67" t="s">
        <v>272</v>
      </c>
      <c r="Z94" s="208" t="s">
        <v>1081</v>
      </c>
      <c r="AA94" s="232" t="s">
        <v>316</v>
      </c>
      <c r="AB94" s="237">
        <v>0.12348000000000001</v>
      </c>
      <c r="AC94" s="232" t="s">
        <v>315</v>
      </c>
      <c r="AD94" s="237">
        <v>0.16875000000000001</v>
      </c>
      <c r="AE94" s="67" t="s">
        <v>271</v>
      </c>
      <c r="AF94" s="208" t="s">
        <v>570</v>
      </c>
      <c r="AG94" s="230" t="s">
        <v>337</v>
      </c>
      <c r="AH94" s="208" t="s">
        <v>2021</v>
      </c>
      <c r="AI94" s="208" t="s">
        <v>2021</v>
      </c>
      <c r="AJ94" s="208" t="s">
        <v>2021</v>
      </c>
      <c r="AK94" s="208" t="s">
        <v>2021</v>
      </c>
      <c r="AL94" s="208" t="s">
        <v>2021</v>
      </c>
      <c r="AM94" s="208" t="s">
        <v>2021</v>
      </c>
      <c r="AN94" s="208" t="s">
        <v>1623</v>
      </c>
      <c r="AO94" s="208" t="s">
        <v>1624</v>
      </c>
      <c r="AP94" s="208" t="s">
        <v>1625</v>
      </c>
      <c r="AQ94" s="209">
        <v>43353</v>
      </c>
      <c r="AR94" s="210" t="s">
        <v>338</v>
      </c>
      <c r="AS94" s="211" t="s">
        <v>1082</v>
      </c>
      <c r="AT94" s="212">
        <v>43599</v>
      </c>
      <c r="AU94" s="213" t="s">
        <v>338</v>
      </c>
      <c r="AV94" s="214" t="s">
        <v>1083</v>
      </c>
      <c r="AW94" s="212">
        <v>43759</v>
      </c>
      <c r="AX94" s="210" t="s">
        <v>581</v>
      </c>
      <c r="AY94" s="211" t="s">
        <v>1084</v>
      </c>
      <c r="AZ94" s="212">
        <v>43896</v>
      </c>
      <c r="BA94" s="213" t="s">
        <v>845</v>
      </c>
      <c r="BB94" s="214" t="s">
        <v>1085</v>
      </c>
      <c r="BC94" s="212">
        <v>44075</v>
      </c>
      <c r="BD94" s="210" t="s">
        <v>349</v>
      </c>
      <c r="BE94" s="211" t="s">
        <v>1086</v>
      </c>
      <c r="BF94" s="212">
        <v>44168</v>
      </c>
      <c r="BG94" s="213" t="s">
        <v>465</v>
      </c>
      <c r="BH94" s="214" t="s">
        <v>858</v>
      </c>
      <c r="BI94" s="212">
        <v>44246</v>
      </c>
      <c r="BJ94" s="210" t="s">
        <v>375</v>
      </c>
      <c r="BK94" s="211" t="s">
        <v>1087</v>
      </c>
      <c r="BL94" s="212">
        <v>44316</v>
      </c>
      <c r="BM94" s="213" t="s">
        <v>549</v>
      </c>
      <c r="BN94" s="214" t="s">
        <v>1088</v>
      </c>
      <c r="BO94" s="212">
        <v>44545</v>
      </c>
      <c r="BP94" s="210" t="s">
        <v>338</v>
      </c>
      <c r="BQ94" s="211" t="s">
        <v>1089</v>
      </c>
      <c r="BR94" s="212">
        <v>44904</v>
      </c>
      <c r="BS94" s="213" t="s">
        <v>349</v>
      </c>
      <c r="BT94" s="214" t="s">
        <v>1626</v>
      </c>
      <c r="BU94" s="212">
        <v>45114</v>
      </c>
      <c r="BV94" s="210" t="s">
        <v>1985</v>
      </c>
      <c r="BW94" s="211" t="s">
        <v>2183</v>
      </c>
      <c r="BX94" s="212" t="s">
        <v>352</v>
      </c>
      <c r="BY94" s="213" t="s">
        <v>353</v>
      </c>
      <c r="BZ94" s="215" t="s">
        <v>352</v>
      </c>
      <c r="CA94" s="165">
        <f t="shared" si="42"/>
        <v>2</v>
      </c>
      <c r="CB94" s="51" t="s">
        <v>1822</v>
      </c>
      <c r="CC94" s="51" t="s">
        <v>1823</v>
      </c>
      <c r="CD94" s="51" t="s">
        <v>1712</v>
      </c>
      <c r="CE94" s="51" t="s">
        <v>1697</v>
      </c>
      <c r="CF94" s="51" t="s">
        <v>1694</v>
      </c>
      <c r="CG94" s="51" t="s">
        <v>1694</v>
      </c>
      <c r="CH94" s="51" t="s">
        <v>1718</v>
      </c>
      <c r="CI94" s="51" t="s">
        <v>1694</v>
      </c>
      <c r="CJ94" s="51" t="s">
        <v>1723</v>
      </c>
      <c r="CK94" s="51"/>
      <c r="CL94" s="51" t="s">
        <v>1723</v>
      </c>
      <c r="CM94" s="51" t="s">
        <v>1739</v>
      </c>
      <c r="CN94" s="51" t="s">
        <v>1723</v>
      </c>
      <c r="CO94" s="51" t="s">
        <v>1723</v>
      </c>
      <c r="CP94" s="51" t="s">
        <v>1723</v>
      </c>
      <c r="CQ94" s="51" t="s">
        <v>1723</v>
      </c>
      <c r="CR94" s="51" t="s">
        <v>1799</v>
      </c>
      <c r="CS94" s="51" t="s">
        <v>1723</v>
      </c>
      <c r="CT94" s="51" t="s">
        <v>1723</v>
      </c>
      <c r="CU94" s="51" t="s">
        <v>1723</v>
      </c>
      <c r="CV94" s="51" t="s">
        <v>1723</v>
      </c>
      <c r="CW94" s="51" t="s">
        <v>1723</v>
      </c>
      <c r="CX94" s="51" t="s">
        <v>1723</v>
      </c>
      <c r="CZ94" s="193" t="str">
        <f t="shared" si="43"/>
        <v>Gestión de procesos</v>
      </c>
      <c r="DA94" s="244" t="str">
        <f t="shared" si="44"/>
        <v>Posibilidad de afectación económica (o presupuestal) por sanción de un ente de control, debido a fallas o deficiencias en el otorgamiento de la Atención o Ayuda Humanitaria Inmediata</v>
      </c>
      <c r="DB94" s="244"/>
      <c r="DC94" s="244"/>
      <c r="DD94" s="244"/>
      <c r="DE94" s="244"/>
      <c r="DF94" s="244"/>
      <c r="DG94" s="244"/>
      <c r="DH94" s="193" t="str">
        <f t="shared" si="45"/>
        <v>Alto</v>
      </c>
      <c r="DI94" s="193" t="str">
        <f t="shared" si="46"/>
        <v>Bajo</v>
      </c>
      <c r="DK94" s="187" t="e">
        <f>SUM(LEN(#REF!)-LEN(SUBSTITUTE(#REF!,"- Preventivo","")))/LEN("- Preventivo")</f>
        <v>#REF!</v>
      </c>
      <c r="DL94" s="187" t="e">
        <f t="shared" si="47"/>
        <v>#REF!</v>
      </c>
      <c r="DM94" s="187" t="e">
        <f>SUM(LEN(#REF!)-LEN(SUBSTITUTE(#REF!,"- Detectivo","")))/LEN("- Detectivo")</f>
        <v>#REF!</v>
      </c>
      <c r="DN94" s="187" t="e">
        <f t="shared" si="48"/>
        <v>#REF!</v>
      </c>
      <c r="DO94" s="187" t="e">
        <f>SUM(LEN(#REF!)-LEN(SUBSTITUTE(#REF!,"- Correctivo","")))/LEN("- Correctivo")</f>
        <v>#REF!</v>
      </c>
      <c r="DP94" s="187" t="e">
        <f t="shared" si="49"/>
        <v>#REF!</v>
      </c>
      <c r="DQ94" s="187" t="e">
        <f t="shared" si="57"/>
        <v>#REF!</v>
      </c>
      <c r="DR94" s="187" t="e">
        <f t="shared" si="50"/>
        <v>#REF!</v>
      </c>
      <c r="DS94" s="187" t="e">
        <f>SUM(LEN(#REF!)-LEN(SUBSTITUTE(#REF!,"- Documentado","")))/LEN("- Documentado")</f>
        <v>#REF!</v>
      </c>
      <c r="DT94" s="187" t="e">
        <f>SUM(LEN(#REF!)-LEN(SUBSTITUTE(#REF!,"- Documentado","")))/LEN("- Documentado")</f>
        <v>#REF!</v>
      </c>
      <c r="DU94" s="187" t="e">
        <f t="shared" si="51"/>
        <v>#REF!</v>
      </c>
      <c r="DV94" s="187" t="e">
        <f>SUM(LEN(#REF!)-LEN(SUBSTITUTE(#REF!,"- Continua","")))/LEN("- Continua")</f>
        <v>#REF!</v>
      </c>
      <c r="DW94" s="187" t="e">
        <f>SUM(LEN(#REF!)-LEN(SUBSTITUTE(#REF!,"- Continua","")))/LEN("- Continua")</f>
        <v>#REF!</v>
      </c>
      <c r="DX94" s="187" t="e">
        <f t="shared" si="52"/>
        <v>#REF!</v>
      </c>
      <c r="DY94" s="187" t="e">
        <f>SUM(LEN(#REF!)-LEN(SUBSTITUTE(#REF!,"- Con registro","")))/LEN("- Con registro")</f>
        <v>#REF!</v>
      </c>
      <c r="DZ94" s="187" t="e">
        <f>SUM(LEN(#REF!)-LEN(SUBSTITUTE(#REF!,"- Con registro","")))/LEN("- Con registro")</f>
        <v>#REF!</v>
      </c>
      <c r="EA94" s="187" t="e">
        <f t="shared" si="53"/>
        <v>#REF!</v>
      </c>
      <c r="EB94" s="192" t="e">
        <f t="shared" si="58"/>
        <v>#REF!</v>
      </c>
      <c r="EC94" s="192" t="e">
        <f t="shared" si="59"/>
        <v>#REF!</v>
      </c>
      <c r="ED94" s="240" t="e">
        <f t="shared" si="60"/>
        <v>#REF!</v>
      </c>
      <c r="EE94" s="241" t="e">
        <f t="shared" si="61"/>
        <v>#REF!</v>
      </c>
      <c r="EF94" s="241"/>
      <c r="EG94" s="241"/>
      <c r="EH94" s="241"/>
      <c r="EI94" s="241"/>
      <c r="EJ94" s="241"/>
      <c r="EK94" s="241"/>
      <c r="EL94" s="241"/>
      <c r="EM94" s="241"/>
      <c r="EN94" s="241"/>
      <c r="EP94" s="225">
        <f t="shared" si="62"/>
        <v>45114</v>
      </c>
      <c r="EQ94" s="226">
        <f t="shared" si="63"/>
        <v>45169</v>
      </c>
      <c r="ER94" s="187" t="str">
        <f t="shared" si="64"/>
        <v>Riesgos</v>
      </c>
      <c r="ES94" s="239" t="str">
        <f t="shared" si="54"/>
        <v>ID_198: Posibilidad de afectación económica (o presupuestal) por sanción de un ente de control, debido a fallas o deficiencias en el otorgamiento de la Atención o Ayuda Humanitaria Inmediata</v>
      </c>
      <c r="ET94" s="239" t="str">
        <f t="shared" si="55"/>
        <v>Ajuste en Identificación del riesgo en el Mapa de riesgos de Paz, Víctimas y Reconciliación</v>
      </c>
      <c r="EU94" s="187" t="str">
        <f t="shared" si="56"/>
        <v>Solicitud de cambio realizada y aprobada por la Oficina Alta Consejería de Paz, Víctimas y Reconciliación a través del Aplicativo DARUMA</v>
      </c>
    </row>
    <row r="95" spans="1:151" ht="399.95" customHeight="1" x14ac:dyDescent="0.2">
      <c r="A95" s="230" t="s">
        <v>1619</v>
      </c>
      <c r="B95" s="208" t="s">
        <v>1620</v>
      </c>
      <c r="C95" s="208" t="s">
        <v>1621</v>
      </c>
      <c r="D95" s="230" t="s">
        <v>1622</v>
      </c>
      <c r="E95" s="231" t="s">
        <v>38</v>
      </c>
      <c r="F95" s="208" t="s">
        <v>1627</v>
      </c>
      <c r="G95" s="231">
        <v>199</v>
      </c>
      <c r="H95" s="231" t="s">
        <v>1920</v>
      </c>
      <c r="I95" s="195" t="s">
        <v>1090</v>
      </c>
      <c r="J95" s="230" t="s">
        <v>35</v>
      </c>
      <c r="K95" s="231" t="s">
        <v>365</v>
      </c>
      <c r="L95" s="208" t="s">
        <v>1689</v>
      </c>
      <c r="M95" s="214" t="s">
        <v>1091</v>
      </c>
      <c r="N95" s="208" t="s">
        <v>1092</v>
      </c>
      <c r="O95" s="208" t="s">
        <v>1093</v>
      </c>
      <c r="P95" s="208" t="s">
        <v>1079</v>
      </c>
      <c r="Q95" s="208" t="s">
        <v>332</v>
      </c>
      <c r="R95" s="208" t="s">
        <v>359</v>
      </c>
      <c r="S95" s="208" t="s">
        <v>1686</v>
      </c>
      <c r="T95" s="208" t="s">
        <v>1080</v>
      </c>
      <c r="U95" s="232" t="s">
        <v>314</v>
      </c>
      <c r="V95" s="233">
        <v>0.4</v>
      </c>
      <c r="W95" s="232" t="s">
        <v>101</v>
      </c>
      <c r="X95" s="233">
        <v>0.6</v>
      </c>
      <c r="Y95" s="67" t="s">
        <v>84</v>
      </c>
      <c r="Z95" s="208" t="s">
        <v>1094</v>
      </c>
      <c r="AA95" s="232" t="s">
        <v>316</v>
      </c>
      <c r="AB95" s="237">
        <v>0.16799999999999998</v>
      </c>
      <c r="AC95" s="232" t="s">
        <v>121</v>
      </c>
      <c r="AD95" s="237">
        <v>0.25312499999999999</v>
      </c>
      <c r="AE95" s="67" t="s">
        <v>271</v>
      </c>
      <c r="AF95" s="208" t="s">
        <v>371</v>
      </c>
      <c r="AG95" s="230" t="s">
        <v>337</v>
      </c>
      <c r="AH95" s="208" t="s">
        <v>2021</v>
      </c>
      <c r="AI95" s="208" t="s">
        <v>2021</v>
      </c>
      <c r="AJ95" s="208" t="s">
        <v>2021</v>
      </c>
      <c r="AK95" s="208" t="s">
        <v>2021</v>
      </c>
      <c r="AL95" s="208" t="s">
        <v>2021</v>
      </c>
      <c r="AM95" s="208" t="s">
        <v>2021</v>
      </c>
      <c r="AN95" s="208" t="s">
        <v>1628</v>
      </c>
      <c r="AO95" s="208" t="s">
        <v>1629</v>
      </c>
      <c r="AP95" s="208" t="s">
        <v>1630</v>
      </c>
      <c r="AQ95" s="209">
        <v>43353</v>
      </c>
      <c r="AR95" s="210" t="s">
        <v>338</v>
      </c>
      <c r="AS95" s="211" t="s">
        <v>830</v>
      </c>
      <c r="AT95" s="212">
        <v>43601</v>
      </c>
      <c r="AU95" s="213" t="s">
        <v>338</v>
      </c>
      <c r="AV95" s="214" t="s">
        <v>1095</v>
      </c>
      <c r="AW95" s="212">
        <v>43896</v>
      </c>
      <c r="AX95" s="210" t="s">
        <v>344</v>
      </c>
      <c r="AY95" s="211" t="s">
        <v>1064</v>
      </c>
      <c r="AZ95" s="212">
        <v>44075</v>
      </c>
      <c r="BA95" s="213" t="s">
        <v>349</v>
      </c>
      <c r="BB95" s="214" t="s">
        <v>1096</v>
      </c>
      <c r="BC95" s="212">
        <v>44316</v>
      </c>
      <c r="BD95" s="210" t="s">
        <v>338</v>
      </c>
      <c r="BE95" s="211" t="s">
        <v>1097</v>
      </c>
      <c r="BF95" s="212">
        <v>44440</v>
      </c>
      <c r="BG95" s="213" t="s">
        <v>465</v>
      </c>
      <c r="BH95" s="214" t="s">
        <v>1098</v>
      </c>
      <c r="BI95" s="212">
        <v>44545</v>
      </c>
      <c r="BJ95" s="210" t="s">
        <v>338</v>
      </c>
      <c r="BK95" s="211" t="s">
        <v>1099</v>
      </c>
      <c r="BL95" s="212">
        <v>44904</v>
      </c>
      <c r="BM95" s="213" t="s">
        <v>349</v>
      </c>
      <c r="BN95" s="214" t="s">
        <v>1631</v>
      </c>
      <c r="BO95" s="212" t="s">
        <v>352</v>
      </c>
      <c r="BP95" s="210" t="s">
        <v>353</v>
      </c>
      <c r="BQ95" s="211" t="s">
        <v>352</v>
      </c>
      <c r="BR95" s="212" t="s">
        <v>352</v>
      </c>
      <c r="BS95" s="213" t="s">
        <v>353</v>
      </c>
      <c r="BT95" s="214" t="s">
        <v>352</v>
      </c>
      <c r="BU95" s="212" t="s">
        <v>352</v>
      </c>
      <c r="BV95" s="210" t="s">
        <v>353</v>
      </c>
      <c r="BW95" s="211" t="s">
        <v>352</v>
      </c>
      <c r="BX95" s="212" t="s">
        <v>352</v>
      </c>
      <c r="BY95" s="213" t="s">
        <v>353</v>
      </c>
      <c r="BZ95" s="215" t="s">
        <v>352</v>
      </c>
      <c r="CA95" s="165">
        <f t="shared" si="42"/>
        <v>8</v>
      </c>
      <c r="CB95" s="51" t="s">
        <v>1822</v>
      </c>
      <c r="CC95" s="51" t="s">
        <v>1823</v>
      </c>
      <c r="CD95" s="51" t="s">
        <v>1712</v>
      </c>
      <c r="CE95" s="51" t="s">
        <v>1697</v>
      </c>
      <c r="CF95" s="51" t="s">
        <v>1694</v>
      </c>
      <c r="CG95" s="51" t="s">
        <v>1694</v>
      </c>
      <c r="CH95" s="51" t="s">
        <v>1718</v>
      </c>
      <c r="CI95" s="51" t="s">
        <v>1694</v>
      </c>
      <c r="CJ95" s="51" t="s">
        <v>1723</v>
      </c>
      <c r="CK95" s="51"/>
      <c r="CL95" s="51" t="s">
        <v>1723</v>
      </c>
      <c r="CM95" s="51" t="s">
        <v>1723</v>
      </c>
      <c r="CN95" s="51" t="s">
        <v>1723</v>
      </c>
      <c r="CO95" s="51" t="s">
        <v>1723</v>
      </c>
      <c r="CP95" s="51" t="s">
        <v>1723</v>
      </c>
      <c r="CQ95" s="51" t="s">
        <v>1723</v>
      </c>
      <c r="CR95" s="51" t="s">
        <v>1799</v>
      </c>
      <c r="CS95" s="51" t="s">
        <v>1723</v>
      </c>
      <c r="CT95" s="51" t="s">
        <v>1723</v>
      </c>
      <c r="CU95" s="51" t="s">
        <v>1723</v>
      </c>
      <c r="CV95" s="51" t="s">
        <v>1723</v>
      </c>
      <c r="CW95" s="51" t="s">
        <v>1723</v>
      </c>
      <c r="CX95" s="51" t="s">
        <v>1723</v>
      </c>
      <c r="CZ95" s="193" t="str">
        <f t="shared" si="43"/>
        <v>Gestión de procesos</v>
      </c>
      <c r="DA95" s="244" t="str">
        <f t="shared" si="44"/>
        <v>Posibilidad de afectación reputacional por bajo nivel de implementación de la Política Publica de Víctimas en el Distrito Capital , debido a deficiencias en el seguimiento a la implementación del Plan de Acción Distrital a través del SDARIV</v>
      </c>
      <c r="DB95" s="244"/>
      <c r="DC95" s="244"/>
      <c r="DD95" s="244"/>
      <c r="DE95" s="244"/>
      <c r="DF95" s="244"/>
      <c r="DG95" s="244"/>
      <c r="DH95" s="193" t="str">
        <f t="shared" si="45"/>
        <v>Moderado</v>
      </c>
      <c r="DI95" s="193" t="str">
        <f t="shared" si="46"/>
        <v>Bajo</v>
      </c>
      <c r="DK95" s="187" t="e">
        <f>SUM(LEN(#REF!)-LEN(SUBSTITUTE(#REF!,"- Preventivo","")))/LEN("- Preventivo")</f>
        <v>#REF!</v>
      </c>
      <c r="DL95" s="187" t="e">
        <f t="shared" si="47"/>
        <v>#REF!</v>
      </c>
      <c r="DM95" s="187" t="e">
        <f>SUM(LEN(#REF!)-LEN(SUBSTITUTE(#REF!,"- Detectivo","")))/LEN("- Detectivo")</f>
        <v>#REF!</v>
      </c>
      <c r="DN95" s="187" t="e">
        <f t="shared" si="48"/>
        <v>#REF!</v>
      </c>
      <c r="DO95" s="187" t="e">
        <f>SUM(LEN(#REF!)-LEN(SUBSTITUTE(#REF!,"- Correctivo","")))/LEN("- Correctivo")</f>
        <v>#REF!</v>
      </c>
      <c r="DP95" s="187" t="e">
        <f t="shared" si="49"/>
        <v>#REF!</v>
      </c>
      <c r="DQ95" s="187" t="e">
        <f t="shared" si="57"/>
        <v>#REF!</v>
      </c>
      <c r="DR95" s="187" t="e">
        <f t="shared" si="50"/>
        <v>#REF!</v>
      </c>
      <c r="DS95" s="187" t="e">
        <f>SUM(LEN(#REF!)-LEN(SUBSTITUTE(#REF!,"- Documentado","")))/LEN("- Documentado")</f>
        <v>#REF!</v>
      </c>
      <c r="DT95" s="187" t="e">
        <f>SUM(LEN(#REF!)-LEN(SUBSTITUTE(#REF!,"- Documentado","")))/LEN("- Documentado")</f>
        <v>#REF!</v>
      </c>
      <c r="DU95" s="187" t="e">
        <f t="shared" si="51"/>
        <v>#REF!</v>
      </c>
      <c r="DV95" s="187" t="e">
        <f>SUM(LEN(#REF!)-LEN(SUBSTITUTE(#REF!,"- Continua","")))/LEN("- Continua")</f>
        <v>#REF!</v>
      </c>
      <c r="DW95" s="187" t="e">
        <f>SUM(LEN(#REF!)-LEN(SUBSTITUTE(#REF!,"- Continua","")))/LEN("- Continua")</f>
        <v>#REF!</v>
      </c>
      <c r="DX95" s="187" t="e">
        <f t="shared" si="52"/>
        <v>#REF!</v>
      </c>
      <c r="DY95" s="187" t="e">
        <f>SUM(LEN(#REF!)-LEN(SUBSTITUTE(#REF!,"- Con registro","")))/LEN("- Con registro")</f>
        <v>#REF!</v>
      </c>
      <c r="DZ95" s="187" t="e">
        <f>SUM(LEN(#REF!)-LEN(SUBSTITUTE(#REF!,"- Con registro","")))/LEN("- Con registro")</f>
        <v>#REF!</v>
      </c>
      <c r="EA95" s="187" t="e">
        <f t="shared" si="53"/>
        <v>#REF!</v>
      </c>
      <c r="EB95" s="192" t="e">
        <f t="shared" si="58"/>
        <v>#REF!</v>
      </c>
      <c r="EC95" s="192" t="e">
        <f t="shared" si="59"/>
        <v>#REF!</v>
      </c>
      <c r="ED95" s="240" t="e">
        <f t="shared" si="60"/>
        <v>#REF!</v>
      </c>
      <c r="EE95" s="241" t="e">
        <f t="shared" si="61"/>
        <v>#REF!</v>
      </c>
      <c r="EF95" s="241"/>
      <c r="EG95" s="241"/>
      <c r="EH95" s="241"/>
      <c r="EI95" s="241"/>
      <c r="EJ95" s="241"/>
      <c r="EK95" s="241"/>
      <c r="EL95" s="241"/>
      <c r="EM95" s="241"/>
      <c r="EN95" s="241"/>
      <c r="EP95" s="225" t="str">
        <f t="shared" si="62"/>
        <v/>
      </c>
      <c r="EQ95" s="226" t="str">
        <f t="shared" si="63"/>
        <v/>
      </c>
      <c r="ER95" s="187" t="str">
        <f t="shared" si="64"/>
        <v/>
      </c>
      <c r="ES95" s="239" t="str">
        <f t="shared" si="54"/>
        <v/>
      </c>
      <c r="ET95" s="239" t="str">
        <f t="shared" si="55"/>
        <v/>
      </c>
      <c r="EU95" s="187" t="str">
        <f t="shared" si="56"/>
        <v/>
      </c>
    </row>
    <row r="96" spans="1:151" ht="399.95" customHeight="1" x14ac:dyDescent="0.2">
      <c r="A96" s="230" t="s">
        <v>1619</v>
      </c>
      <c r="B96" s="208" t="s">
        <v>1620</v>
      </c>
      <c r="C96" s="208" t="s">
        <v>1621</v>
      </c>
      <c r="D96" s="230" t="s">
        <v>1622</v>
      </c>
      <c r="E96" s="231" t="s">
        <v>38</v>
      </c>
      <c r="F96" s="208" t="s">
        <v>1632</v>
      </c>
      <c r="G96" s="231">
        <v>197</v>
      </c>
      <c r="H96" s="231" t="s">
        <v>1921</v>
      </c>
      <c r="I96" s="195" t="s">
        <v>1100</v>
      </c>
      <c r="J96" s="230" t="s">
        <v>63</v>
      </c>
      <c r="K96" s="231" t="s">
        <v>357</v>
      </c>
      <c r="L96" s="208" t="s">
        <v>1689</v>
      </c>
      <c r="M96" s="214" t="s">
        <v>1101</v>
      </c>
      <c r="N96" s="208" t="s">
        <v>1102</v>
      </c>
      <c r="O96" s="208" t="s">
        <v>1103</v>
      </c>
      <c r="P96" s="208" t="s">
        <v>1079</v>
      </c>
      <c r="Q96" s="208" t="s">
        <v>332</v>
      </c>
      <c r="R96" s="208" t="s">
        <v>359</v>
      </c>
      <c r="S96" s="208" t="s">
        <v>1686</v>
      </c>
      <c r="T96" s="208" t="s">
        <v>1080</v>
      </c>
      <c r="U96" s="232" t="s">
        <v>316</v>
      </c>
      <c r="V96" s="233">
        <v>0.2</v>
      </c>
      <c r="W96" s="232" t="s">
        <v>77</v>
      </c>
      <c r="X96" s="233">
        <v>0.8</v>
      </c>
      <c r="Y96" s="67" t="s">
        <v>272</v>
      </c>
      <c r="Z96" s="208" t="s">
        <v>523</v>
      </c>
      <c r="AA96" s="232" t="s">
        <v>316</v>
      </c>
      <c r="AB96" s="237">
        <v>2.4695999999999999E-2</v>
      </c>
      <c r="AC96" s="232" t="s">
        <v>77</v>
      </c>
      <c r="AD96" s="237">
        <v>0.8</v>
      </c>
      <c r="AE96" s="67" t="s">
        <v>272</v>
      </c>
      <c r="AF96" s="208" t="s">
        <v>524</v>
      </c>
      <c r="AG96" s="230" t="s">
        <v>363</v>
      </c>
      <c r="AH96" s="234" t="s">
        <v>2161</v>
      </c>
      <c r="AI96" s="234" t="s">
        <v>2118</v>
      </c>
      <c r="AJ96" s="234" t="s">
        <v>2119</v>
      </c>
      <c r="AK96" s="234" t="s">
        <v>2120</v>
      </c>
      <c r="AL96" s="234" t="s">
        <v>2040</v>
      </c>
      <c r="AM96" s="234" t="s">
        <v>2121</v>
      </c>
      <c r="AN96" s="208" t="s">
        <v>1633</v>
      </c>
      <c r="AO96" s="208" t="s">
        <v>1634</v>
      </c>
      <c r="AP96" s="208" t="s">
        <v>1635</v>
      </c>
      <c r="AQ96" s="209">
        <v>43496</v>
      </c>
      <c r="AR96" s="210" t="s">
        <v>338</v>
      </c>
      <c r="AS96" s="211" t="s">
        <v>830</v>
      </c>
      <c r="AT96" s="212">
        <v>43599</v>
      </c>
      <c r="AU96" s="213" t="s">
        <v>338</v>
      </c>
      <c r="AV96" s="214" t="s">
        <v>1104</v>
      </c>
      <c r="AW96" s="212">
        <v>43759</v>
      </c>
      <c r="AX96" s="210" t="s">
        <v>581</v>
      </c>
      <c r="AY96" s="211" t="s">
        <v>1105</v>
      </c>
      <c r="AZ96" s="212">
        <v>43896</v>
      </c>
      <c r="BA96" s="213" t="s">
        <v>580</v>
      </c>
      <c r="BB96" s="214" t="s">
        <v>1106</v>
      </c>
      <c r="BC96" s="212">
        <v>44075</v>
      </c>
      <c r="BD96" s="210" t="s">
        <v>346</v>
      </c>
      <c r="BE96" s="211" t="s">
        <v>1086</v>
      </c>
      <c r="BF96" s="212">
        <v>44168</v>
      </c>
      <c r="BG96" s="213" t="s">
        <v>465</v>
      </c>
      <c r="BH96" s="214" t="s">
        <v>858</v>
      </c>
      <c r="BI96" s="212">
        <v>44246</v>
      </c>
      <c r="BJ96" s="210" t="s">
        <v>1017</v>
      </c>
      <c r="BK96" s="211" t="s">
        <v>1107</v>
      </c>
      <c r="BL96" s="212">
        <v>44545</v>
      </c>
      <c r="BM96" s="213" t="s">
        <v>338</v>
      </c>
      <c r="BN96" s="214" t="s">
        <v>1108</v>
      </c>
      <c r="BO96" s="212">
        <v>44904</v>
      </c>
      <c r="BP96" s="210" t="s">
        <v>389</v>
      </c>
      <c r="BQ96" s="211" t="s">
        <v>1636</v>
      </c>
      <c r="BR96" s="212" t="s">
        <v>352</v>
      </c>
      <c r="BS96" s="213" t="s">
        <v>353</v>
      </c>
      <c r="BT96" s="214" t="s">
        <v>352</v>
      </c>
      <c r="BU96" s="212" t="s">
        <v>352</v>
      </c>
      <c r="BV96" s="210" t="s">
        <v>353</v>
      </c>
      <c r="BW96" s="211" t="s">
        <v>352</v>
      </c>
      <c r="BX96" s="212" t="s">
        <v>352</v>
      </c>
      <c r="BY96" s="213" t="s">
        <v>353</v>
      </c>
      <c r="BZ96" s="215" t="s">
        <v>352</v>
      </c>
      <c r="CA96" s="165">
        <f t="shared" si="42"/>
        <v>6</v>
      </c>
      <c r="CB96" s="51" t="s">
        <v>1822</v>
      </c>
      <c r="CC96" s="51" t="s">
        <v>1823</v>
      </c>
      <c r="CD96" s="51" t="s">
        <v>1712</v>
      </c>
      <c r="CE96" s="51" t="s">
        <v>1697</v>
      </c>
      <c r="CF96" s="51" t="s">
        <v>1694</v>
      </c>
      <c r="CG96" s="51" t="s">
        <v>1694</v>
      </c>
      <c r="CH96" s="51" t="s">
        <v>1718</v>
      </c>
      <c r="CI96" s="51" t="s">
        <v>1694</v>
      </c>
      <c r="CJ96" s="51" t="s">
        <v>1723</v>
      </c>
      <c r="CK96" s="51"/>
      <c r="CL96" s="51" t="s">
        <v>1723</v>
      </c>
      <c r="CM96" s="51" t="s">
        <v>1738</v>
      </c>
      <c r="CN96" s="51" t="s">
        <v>1723</v>
      </c>
      <c r="CO96" s="51" t="s">
        <v>1723</v>
      </c>
      <c r="CP96" s="51" t="s">
        <v>1723</v>
      </c>
      <c r="CQ96" s="51" t="s">
        <v>1723</v>
      </c>
      <c r="CR96" s="51" t="s">
        <v>1800</v>
      </c>
      <c r="CS96" s="51" t="s">
        <v>1723</v>
      </c>
      <c r="CT96" s="51" t="s">
        <v>1723</v>
      </c>
      <c r="CU96" s="51" t="s">
        <v>1723</v>
      </c>
      <c r="CV96" s="51" t="s">
        <v>1723</v>
      </c>
      <c r="CW96" s="51" t="s">
        <v>1723</v>
      </c>
      <c r="CX96" s="51" t="s">
        <v>1723</v>
      </c>
      <c r="CZ96" s="193" t="str">
        <f t="shared" si="43"/>
        <v>Corrupción</v>
      </c>
      <c r="DA96" s="244" t="str">
        <f t="shared" si="44"/>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B96" s="244"/>
      <c r="DC96" s="244"/>
      <c r="DD96" s="244"/>
      <c r="DE96" s="244"/>
      <c r="DF96" s="244"/>
      <c r="DG96" s="244"/>
      <c r="DH96" s="193" t="str">
        <f t="shared" si="45"/>
        <v>Alto</v>
      </c>
      <c r="DI96" s="193" t="str">
        <f t="shared" si="46"/>
        <v>Alto</v>
      </c>
      <c r="DK96" s="187" t="e">
        <f>SUM(LEN(#REF!)-LEN(SUBSTITUTE(#REF!,"- Preventivo","")))/LEN("- Preventivo")</f>
        <v>#REF!</v>
      </c>
      <c r="DL96" s="187" t="e">
        <f t="shared" si="47"/>
        <v>#REF!</v>
      </c>
      <c r="DM96" s="187" t="e">
        <f>SUM(LEN(#REF!)-LEN(SUBSTITUTE(#REF!,"- Detectivo","")))/LEN("- Detectivo")</f>
        <v>#REF!</v>
      </c>
      <c r="DN96" s="187" t="e">
        <f t="shared" si="48"/>
        <v>#REF!</v>
      </c>
      <c r="DO96" s="187" t="e">
        <f>SUM(LEN(#REF!)-LEN(SUBSTITUTE(#REF!,"- Correctivo","")))/LEN("- Correctivo")</f>
        <v>#REF!</v>
      </c>
      <c r="DP96" s="187" t="e">
        <f t="shared" si="49"/>
        <v>#REF!</v>
      </c>
      <c r="DQ96" s="187" t="e">
        <f t="shared" si="57"/>
        <v>#REF!</v>
      </c>
      <c r="DR96" s="187" t="e">
        <f t="shared" si="50"/>
        <v>#REF!</v>
      </c>
      <c r="DS96" s="187" t="e">
        <f>SUM(LEN(#REF!)-LEN(SUBSTITUTE(#REF!,"- Documentado","")))/LEN("- Documentado")</f>
        <v>#REF!</v>
      </c>
      <c r="DT96" s="187" t="e">
        <f>SUM(LEN(#REF!)-LEN(SUBSTITUTE(#REF!,"- Documentado","")))/LEN("- Documentado")</f>
        <v>#REF!</v>
      </c>
      <c r="DU96" s="187" t="e">
        <f t="shared" si="51"/>
        <v>#REF!</v>
      </c>
      <c r="DV96" s="187" t="e">
        <f>SUM(LEN(#REF!)-LEN(SUBSTITUTE(#REF!,"- Continua","")))/LEN("- Continua")</f>
        <v>#REF!</v>
      </c>
      <c r="DW96" s="187" t="e">
        <f>SUM(LEN(#REF!)-LEN(SUBSTITUTE(#REF!,"- Continua","")))/LEN("- Continua")</f>
        <v>#REF!</v>
      </c>
      <c r="DX96" s="187" t="e">
        <f t="shared" si="52"/>
        <v>#REF!</v>
      </c>
      <c r="DY96" s="187" t="e">
        <f>SUM(LEN(#REF!)-LEN(SUBSTITUTE(#REF!,"- Con registro","")))/LEN("- Con registro")</f>
        <v>#REF!</v>
      </c>
      <c r="DZ96" s="187" t="e">
        <f>SUM(LEN(#REF!)-LEN(SUBSTITUTE(#REF!,"- Con registro","")))/LEN("- Con registro")</f>
        <v>#REF!</v>
      </c>
      <c r="EA96" s="187" t="e">
        <f t="shared" si="53"/>
        <v>#REF!</v>
      </c>
      <c r="EB96" s="192" t="e">
        <f t="shared" si="58"/>
        <v>#REF!</v>
      </c>
      <c r="EC96" s="192" t="e">
        <f t="shared" si="59"/>
        <v>#REF!</v>
      </c>
      <c r="ED96" s="240" t="e">
        <f t="shared" si="60"/>
        <v>#REF!</v>
      </c>
      <c r="EE96" s="241" t="e">
        <f t="shared" si="61"/>
        <v>#REF!</v>
      </c>
      <c r="EF96" s="241"/>
      <c r="EG96" s="241"/>
      <c r="EH96" s="241"/>
      <c r="EI96" s="241"/>
      <c r="EJ96" s="241"/>
      <c r="EK96" s="241"/>
      <c r="EL96" s="241"/>
      <c r="EM96" s="241"/>
      <c r="EN96" s="241"/>
      <c r="EP96" s="225" t="str">
        <f t="shared" si="62"/>
        <v/>
      </c>
      <c r="EQ96" s="226" t="str">
        <f t="shared" si="63"/>
        <v/>
      </c>
      <c r="ER96" s="187" t="str">
        <f t="shared" si="64"/>
        <v/>
      </c>
      <c r="ES96" s="239" t="str">
        <f t="shared" si="54"/>
        <v/>
      </c>
      <c r="ET96" s="239" t="str">
        <f t="shared" si="55"/>
        <v/>
      </c>
      <c r="EU96" s="187" t="str">
        <f t="shared" si="56"/>
        <v/>
      </c>
    </row>
    <row r="97" spans="1:151" ht="399.95" customHeight="1" x14ac:dyDescent="0.2">
      <c r="A97" s="230" t="s">
        <v>1713</v>
      </c>
      <c r="B97" s="208" t="s">
        <v>1109</v>
      </c>
      <c r="C97" s="208" t="s">
        <v>1110</v>
      </c>
      <c r="D97" s="230" t="s">
        <v>1111</v>
      </c>
      <c r="E97" s="231" t="s">
        <v>1112</v>
      </c>
      <c r="F97" s="208" t="s">
        <v>2175</v>
      </c>
      <c r="G97" s="231">
        <v>200</v>
      </c>
      <c r="H97" s="231" t="s">
        <v>1922</v>
      </c>
      <c r="I97" s="195" t="s">
        <v>1113</v>
      </c>
      <c r="J97" s="230" t="s">
        <v>282</v>
      </c>
      <c r="K97" s="231" t="s">
        <v>1114</v>
      </c>
      <c r="L97" s="208" t="s">
        <v>284</v>
      </c>
      <c r="M97" s="236" t="s">
        <v>1115</v>
      </c>
      <c r="N97" s="208" t="s">
        <v>1116</v>
      </c>
      <c r="O97" s="208" t="s">
        <v>1117</v>
      </c>
      <c r="P97" s="208" t="s">
        <v>1118</v>
      </c>
      <c r="Q97" s="208" t="s">
        <v>332</v>
      </c>
      <c r="R97" s="208" t="s">
        <v>621</v>
      </c>
      <c r="S97" s="208" t="s">
        <v>1686</v>
      </c>
      <c r="T97" s="208" t="s">
        <v>622</v>
      </c>
      <c r="U97" s="232" t="s">
        <v>317</v>
      </c>
      <c r="V97" s="233">
        <v>0.6</v>
      </c>
      <c r="W97" s="232" t="s">
        <v>101</v>
      </c>
      <c r="X97" s="233">
        <v>0.6</v>
      </c>
      <c r="Y97" s="67" t="s">
        <v>84</v>
      </c>
      <c r="Z97" s="208" t="s">
        <v>1119</v>
      </c>
      <c r="AA97" s="232" t="s">
        <v>316</v>
      </c>
      <c r="AB97" s="237">
        <v>0.1512</v>
      </c>
      <c r="AC97" s="232" t="s">
        <v>121</v>
      </c>
      <c r="AD97" s="237">
        <v>0.33749999999999997</v>
      </c>
      <c r="AE97" s="67" t="s">
        <v>271</v>
      </c>
      <c r="AF97" s="208" t="s">
        <v>1120</v>
      </c>
      <c r="AG97" s="230" t="s">
        <v>337</v>
      </c>
      <c r="AH97" s="208" t="s">
        <v>2021</v>
      </c>
      <c r="AI97" s="208" t="s">
        <v>2021</v>
      </c>
      <c r="AJ97" s="208" t="s">
        <v>2021</v>
      </c>
      <c r="AK97" s="208" t="s">
        <v>2021</v>
      </c>
      <c r="AL97" s="208" t="s">
        <v>2021</v>
      </c>
      <c r="AM97" s="208" t="s">
        <v>2021</v>
      </c>
      <c r="AN97" s="208" t="s">
        <v>1121</v>
      </c>
      <c r="AO97" s="208" t="s">
        <v>1122</v>
      </c>
      <c r="AP97" s="208" t="s">
        <v>1123</v>
      </c>
      <c r="AQ97" s="209">
        <v>44321</v>
      </c>
      <c r="AR97" s="210" t="s">
        <v>338</v>
      </c>
      <c r="AS97" s="211" t="s">
        <v>1124</v>
      </c>
      <c r="AT97" s="212">
        <v>44545</v>
      </c>
      <c r="AU97" s="213" t="s">
        <v>338</v>
      </c>
      <c r="AV97" s="214" t="s">
        <v>1125</v>
      </c>
      <c r="AW97" s="212">
        <v>44897</v>
      </c>
      <c r="AX97" s="210" t="s">
        <v>346</v>
      </c>
      <c r="AY97" s="211" t="s">
        <v>1637</v>
      </c>
      <c r="AZ97" s="212">
        <v>45111</v>
      </c>
      <c r="BA97" s="213" t="s">
        <v>1985</v>
      </c>
      <c r="BB97" s="214" t="s">
        <v>2174</v>
      </c>
      <c r="BC97" s="212" t="s">
        <v>352</v>
      </c>
      <c r="BD97" s="210" t="s">
        <v>353</v>
      </c>
      <c r="BE97" s="211" t="s">
        <v>352</v>
      </c>
      <c r="BF97" s="212" t="s">
        <v>352</v>
      </c>
      <c r="BG97" s="213" t="s">
        <v>353</v>
      </c>
      <c r="BH97" s="214" t="s">
        <v>352</v>
      </c>
      <c r="BI97" s="212" t="s">
        <v>352</v>
      </c>
      <c r="BJ97" s="210" t="s">
        <v>353</v>
      </c>
      <c r="BK97" s="211" t="s">
        <v>352</v>
      </c>
      <c r="BL97" s="212" t="s">
        <v>352</v>
      </c>
      <c r="BM97" s="213" t="s">
        <v>353</v>
      </c>
      <c r="BN97" s="214" t="s">
        <v>352</v>
      </c>
      <c r="BO97" s="212" t="s">
        <v>352</v>
      </c>
      <c r="BP97" s="210" t="s">
        <v>353</v>
      </c>
      <c r="BQ97" s="211" t="s">
        <v>352</v>
      </c>
      <c r="BR97" s="212" t="s">
        <v>352</v>
      </c>
      <c r="BS97" s="213" t="s">
        <v>353</v>
      </c>
      <c r="BT97" s="214" t="s">
        <v>352</v>
      </c>
      <c r="BU97" s="212" t="s">
        <v>352</v>
      </c>
      <c r="BV97" s="210" t="s">
        <v>353</v>
      </c>
      <c r="BW97" s="211" t="s">
        <v>352</v>
      </c>
      <c r="BX97" s="212" t="s">
        <v>352</v>
      </c>
      <c r="BY97" s="213" t="s">
        <v>353</v>
      </c>
      <c r="BZ97" s="215" t="s">
        <v>352</v>
      </c>
      <c r="CA97" s="165">
        <f t="shared" si="42"/>
        <v>16</v>
      </c>
      <c r="CB97" s="51" t="s">
        <v>1835</v>
      </c>
      <c r="CC97" s="51" t="s">
        <v>1836</v>
      </c>
      <c r="CD97" s="51" t="s">
        <v>1714</v>
      </c>
      <c r="CE97" s="51" t="s">
        <v>1697</v>
      </c>
      <c r="CF97" s="51" t="s">
        <v>1694</v>
      </c>
      <c r="CG97" s="51" t="s">
        <v>1694</v>
      </c>
      <c r="CH97" s="51" t="s">
        <v>1719</v>
      </c>
      <c r="CI97" s="51" t="s">
        <v>1694</v>
      </c>
      <c r="CJ97" s="51" t="s">
        <v>1723</v>
      </c>
      <c r="CK97" s="51"/>
      <c r="CL97" s="51" t="s">
        <v>1723</v>
      </c>
      <c r="CM97" s="51" t="s">
        <v>1723</v>
      </c>
      <c r="CN97" s="51" t="s">
        <v>1723</v>
      </c>
      <c r="CO97" s="51" t="s">
        <v>1723</v>
      </c>
      <c r="CP97" s="51" t="s">
        <v>1723</v>
      </c>
      <c r="CQ97" s="51" t="s">
        <v>1723</v>
      </c>
      <c r="CR97" s="51" t="s">
        <v>1801</v>
      </c>
      <c r="CS97" s="51" t="s">
        <v>1723</v>
      </c>
      <c r="CT97" s="51" t="s">
        <v>1723</v>
      </c>
      <c r="CU97" s="51" t="s">
        <v>1723</v>
      </c>
      <c r="CV97" s="51" t="s">
        <v>1723</v>
      </c>
      <c r="CW97" s="51" t="s">
        <v>1723</v>
      </c>
      <c r="CX97" s="51" t="s">
        <v>1723</v>
      </c>
      <c r="CZ97" s="193" t="str">
        <f t="shared" si="43"/>
        <v>Proyecto de inversión</v>
      </c>
      <c r="DA97" s="244" t="str">
        <f t="shared" si="44"/>
        <v>Posibilidad de afectación reputacional por pérdida de la credibilidad ante las entidades y organismos distritales, debido a  fallas al estructurar, articular y orientar la implementación de estrategias</v>
      </c>
      <c r="DB97" s="244"/>
      <c r="DC97" s="244"/>
      <c r="DD97" s="244"/>
      <c r="DE97" s="244"/>
      <c r="DF97" s="244"/>
      <c r="DG97" s="244"/>
      <c r="DH97" s="193" t="str">
        <f t="shared" si="45"/>
        <v>Moderado</v>
      </c>
      <c r="DI97" s="193" t="str">
        <f t="shared" si="46"/>
        <v>Bajo</v>
      </c>
      <c r="DK97" s="187" t="e">
        <f>SUM(LEN(#REF!)-LEN(SUBSTITUTE(#REF!,"- Preventivo","")))/LEN("- Preventivo")</f>
        <v>#REF!</v>
      </c>
      <c r="DL97" s="187" t="e">
        <f t="shared" si="47"/>
        <v>#REF!</v>
      </c>
      <c r="DM97" s="187" t="e">
        <f>SUM(LEN(#REF!)-LEN(SUBSTITUTE(#REF!,"- Detectivo","")))/LEN("- Detectivo")</f>
        <v>#REF!</v>
      </c>
      <c r="DN97" s="187" t="e">
        <f t="shared" si="48"/>
        <v>#REF!</v>
      </c>
      <c r="DO97" s="187" t="e">
        <f>SUM(LEN(#REF!)-LEN(SUBSTITUTE(#REF!,"- Correctivo","")))/LEN("- Correctivo")</f>
        <v>#REF!</v>
      </c>
      <c r="DP97" s="187" t="e">
        <f t="shared" si="49"/>
        <v>#REF!</v>
      </c>
      <c r="DQ97" s="187" t="e">
        <f t="shared" si="57"/>
        <v>#REF!</v>
      </c>
      <c r="DR97" s="187" t="e">
        <f t="shared" si="50"/>
        <v>#REF!</v>
      </c>
      <c r="DS97" s="187" t="e">
        <f>SUM(LEN(#REF!)-LEN(SUBSTITUTE(#REF!,"- Documentado","")))/LEN("- Documentado")</f>
        <v>#REF!</v>
      </c>
      <c r="DT97" s="187" t="e">
        <f>SUM(LEN(#REF!)-LEN(SUBSTITUTE(#REF!,"- Documentado","")))/LEN("- Documentado")</f>
        <v>#REF!</v>
      </c>
      <c r="DU97" s="187" t="e">
        <f t="shared" si="51"/>
        <v>#REF!</v>
      </c>
      <c r="DV97" s="187" t="e">
        <f>SUM(LEN(#REF!)-LEN(SUBSTITUTE(#REF!,"- Continua","")))/LEN("- Continua")</f>
        <v>#REF!</v>
      </c>
      <c r="DW97" s="187" t="e">
        <f>SUM(LEN(#REF!)-LEN(SUBSTITUTE(#REF!,"- Continua","")))/LEN("- Continua")</f>
        <v>#REF!</v>
      </c>
      <c r="DX97" s="187" t="e">
        <f t="shared" si="52"/>
        <v>#REF!</v>
      </c>
      <c r="DY97" s="187" t="e">
        <f>SUM(LEN(#REF!)-LEN(SUBSTITUTE(#REF!,"- Con registro","")))/LEN("- Con registro")</f>
        <v>#REF!</v>
      </c>
      <c r="DZ97" s="187" t="e">
        <f>SUM(LEN(#REF!)-LEN(SUBSTITUTE(#REF!,"- Con registro","")))/LEN("- Con registro")</f>
        <v>#REF!</v>
      </c>
      <c r="EA97" s="187" t="e">
        <f t="shared" si="53"/>
        <v>#REF!</v>
      </c>
      <c r="EB97" s="192" t="e">
        <f t="shared" si="58"/>
        <v>#REF!</v>
      </c>
      <c r="EC97" s="192" t="e">
        <f t="shared" si="59"/>
        <v>#REF!</v>
      </c>
      <c r="ED97" s="240" t="e">
        <f t="shared" si="60"/>
        <v>#REF!</v>
      </c>
      <c r="EE97" s="241" t="e">
        <f t="shared" si="61"/>
        <v>#REF!</v>
      </c>
      <c r="EF97" s="241"/>
      <c r="EG97" s="241"/>
      <c r="EH97" s="241"/>
      <c r="EI97" s="241"/>
      <c r="EJ97" s="241"/>
      <c r="EK97" s="241"/>
      <c r="EL97" s="241"/>
      <c r="EM97" s="241"/>
      <c r="EN97" s="241"/>
      <c r="EP97" s="225">
        <f t="shared" si="62"/>
        <v>45111</v>
      </c>
      <c r="EQ97" s="226">
        <f t="shared" si="63"/>
        <v>45169</v>
      </c>
      <c r="ER97" s="187" t="str">
        <f t="shared" si="64"/>
        <v>Riesgos</v>
      </c>
      <c r="ES97" s="239" t="str">
        <f t="shared" si="54"/>
        <v>ID_200: Posibilidad de afectación reputacional por pérdida de la credibilidad ante las entidades y organismos distritales, debido a  fallas al estructurar, articular y orientar la implementación de estrategias</v>
      </c>
      <c r="ET97" s="239" t="str">
        <f t="shared" si="55"/>
        <v>Ajuste en Identificación del riesgo en el Mapa de riesgos de 7868 Desarrollo Institucional para una Gestión Pública Eficiente</v>
      </c>
      <c r="EU97" s="187" t="str">
        <f t="shared" si="56"/>
        <v>Solicitud de cambio realizada y aprobada por la Subsecretaría Distrital de Fortalecimiento Institucional a través del Aplicativo DARUMA</v>
      </c>
    </row>
    <row r="98" spans="1:151" ht="399.95" customHeight="1" x14ac:dyDescent="0.2">
      <c r="A98" s="230" t="s">
        <v>1713</v>
      </c>
      <c r="B98" s="208" t="s">
        <v>1109</v>
      </c>
      <c r="C98" s="208" t="s">
        <v>1110</v>
      </c>
      <c r="D98" s="230" t="s">
        <v>1111</v>
      </c>
      <c r="E98" s="231" t="s">
        <v>1112</v>
      </c>
      <c r="F98" s="208" t="s">
        <v>2176</v>
      </c>
      <c r="G98" s="231">
        <v>201</v>
      </c>
      <c r="H98" s="231" t="s">
        <v>1923</v>
      </c>
      <c r="I98" s="195" t="s">
        <v>1126</v>
      </c>
      <c r="J98" s="230" t="s">
        <v>282</v>
      </c>
      <c r="K98" s="231" t="s">
        <v>1114</v>
      </c>
      <c r="L98" s="208" t="s">
        <v>284</v>
      </c>
      <c r="M98" s="236" t="s">
        <v>1127</v>
      </c>
      <c r="N98" s="208" t="s">
        <v>1128</v>
      </c>
      <c r="O98" s="208" t="s">
        <v>1129</v>
      </c>
      <c r="P98" s="208" t="s">
        <v>1118</v>
      </c>
      <c r="Q98" s="208" t="s">
        <v>332</v>
      </c>
      <c r="R98" s="208" t="s">
        <v>621</v>
      </c>
      <c r="S98" s="208" t="s">
        <v>1686</v>
      </c>
      <c r="T98" s="208" t="s">
        <v>622</v>
      </c>
      <c r="U98" s="232" t="s">
        <v>317</v>
      </c>
      <c r="V98" s="233">
        <v>0.6</v>
      </c>
      <c r="W98" s="232" t="s">
        <v>101</v>
      </c>
      <c r="X98" s="233">
        <v>0.6</v>
      </c>
      <c r="Y98" s="67" t="s">
        <v>84</v>
      </c>
      <c r="Z98" s="208" t="s">
        <v>1130</v>
      </c>
      <c r="AA98" s="232" t="s">
        <v>316</v>
      </c>
      <c r="AB98" s="237">
        <v>9.0719999999999995E-2</v>
      </c>
      <c r="AC98" s="232" t="s">
        <v>121</v>
      </c>
      <c r="AD98" s="237">
        <v>0.33749999999999997</v>
      </c>
      <c r="AE98" s="67" t="s">
        <v>271</v>
      </c>
      <c r="AF98" s="208" t="s">
        <v>1131</v>
      </c>
      <c r="AG98" s="230" t="s">
        <v>337</v>
      </c>
      <c r="AH98" s="208" t="s">
        <v>2021</v>
      </c>
      <c r="AI98" s="208" t="s">
        <v>2021</v>
      </c>
      <c r="AJ98" s="208" t="s">
        <v>2021</v>
      </c>
      <c r="AK98" s="208" t="s">
        <v>2021</v>
      </c>
      <c r="AL98" s="208" t="s">
        <v>2021</v>
      </c>
      <c r="AM98" s="208" t="s">
        <v>2021</v>
      </c>
      <c r="AN98" s="208" t="s">
        <v>1132</v>
      </c>
      <c r="AO98" s="208" t="s">
        <v>1122</v>
      </c>
      <c r="AP98" s="208" t="s">
        <v>1133</v>
      </c>
      <c r="AQ98" s="209">
        <v>44321</v>
      </c>
      <c r="AR98" s="210" t="s">
        <v>338</v>
      </c>
      <c r="AS98" s="211" t="s">
        <v>1124</v>
      </c>
      <c r="AT98" s="212">
        <v>44545</v>
      </c>
      <c r="AU98" s="213" t="s">
        <v>338</v>
      </c>
      <c r="AV98" s="214" t="s">
        <v>1125</v>
      </c>
      <c r="AW98" s="212">
        <v>44897</v>
      </c>
      <c r="AX98" s="210" t="s">
        <v>346</v>
      </c>
      <c r="AY98" s="211" t="s">
        <v>1637</v>
      </c>
      <c r="AZ98" s="212">
        <v>45111</v>
      </c>
      <c r="BA98" s="213" t="s">
        <v>1985</v>
      </c>
      <c r="BB98" s="214" t="s">
        <v>2177</v>
      </c>
      <c r="BC98" s="212" t="s">
        <v>352</v>
      </c>
      <c r="BD98" s="210" t="s">
        <v>353</v>
      </c>
      <c r="BE98" s="211" t="s">
        <v>352</v>
      </c>
      <c r="BF98" s="212" t="s">
        <v>352</v>
      </c>
      <c r="BG98" s="213" t="s">
        <v>353</v>
      </c>
      <c r="BH98" s="214" t="s">
        <v>352</v>
      </c>
      <c r="BI98" s="212" t="s">
        <v>352</v>
      </c>
      <c r="BJ98" s="210" t="s">
        <v>353</v>
      </c>
      <c r="BK98" s="211" t="s">
        <v>352</v>
      </c>
      <c r="BL98" s="212" t="s">
        <v>352</v>
      </c>
      <c r="BM98" s="213" t="s">
        <v>353</v>
      </c>
      <c r="BN98" s="214" t="s">
        <v>352</v>
      </c>
      <c r="BO98" s="212" t="s">
        <v>352</v>
      </c>
      <c r="BP98" s="210" t="s">
        <v>353</v>
      </c>
      <c r="BQ98" s="211" t="s">
        <v>352</v>
      </c>
      <c r="BR98" s="212" t="s">
        <v>352</v>
      </c>
      <c r="BS98" s="213" t="s">
        <v>353</v>
      </c>
      <c r="BT98" s="214" t="s">
        <v>352</v>
      </c>
      <c r="BU98" s="212" t="s">
        <v>352</v>
      </c>
      <c r="BV98" s="210" t="s">
        <v>353</v>
      </c>
      <c r="BW98" s="211" t="s">
        <v>352</v>
      </c>
      <c r="BX98" s="212" t="s">
        <v>352</v>
      </c>
      <c r="BY98" s="213" t="s">
        <v>353</v>
      </c>
      <c r="BZ98" s="215" t="s">
        <v>352</v>
      </c>
      <c r="CA98" s="165">
        <f t="shared" si="42"/>
        <v>16</v>
      </c>
      <c r="CB98" s="51" t="s">
        <v>1835</v>
      </c>
      <c r="CC98" s="51" t="s">
        <v>1836</v>
      </c>
      <c r="CD98" s="51" t="s">
        <v>1714</v>
      </c>
      <c r="CE98" s="51" t="s">
        <v>1697</v>
      </c>
      <c r="CF98" s="51" t="s">
        <v>1694</v>
      </c>
      <c r="CG98" s="51" t="s">
        <v>1694</v>
      </c>
      <c r="CH98" s="51" t="s">
        <v>1719</v>
      </c>
      <c r="CI98" s="51" t="s">
        <v>1694</v>
      </c>
      <c r="CJ98" s="51" t="s">
        <v>1723</v>
      </c>
      <c r="CK98" s="51"/>
      <c r="CL98" s="51" t="s">
        <v>1723</v>
      </c>
      <c r="CM98" s="51" t="s">
        <v>1723</v>
      </c>
      <c r="CN98" s="51" t="s">
        <v>1723</v>
      </c>
      <c r="CO98" s="51" t="s">
        <v>1723</v>
      </c>
      <c r="CP98" s="51" t="s">
        <v>1723</v>
      </c>
      <c r="CQ98" s="51" t="s">
        <v>1723</v>
      </c>
      <c r="CR98" s="51" t="s">
        <v>1801</v>
      </c>
      <c r="CS98" s="51" t="s">
        <v>1723</v>
      </c>
      <c r="CT98" s="51" t="s">
        <v>1723</v>
      </c>
      <c r="CU98" s="51" t="s">
        <v>1723</v>
      </c>
      <c r="CV98" s="51" t="s">
        <v>1723</v>
      </c>
      <c r="CW98" s="51" t="s">
        <v>1723</v>
      </c>
      <c r="CX98" s="51" t="s">
        <v>1723</v>
      </c>
      <c r="CZ98" s="193" t="str">
        <f t="shared" si="43"/>
        <v>Proyecto de inversión</v>
      </c>
      <c r="DA98" s="244" t="str">
        <f t="shared" si="44"/>
        <v xml:space="preserve">Posibilidad de afectación reputacional por perdida de  confianza de las entidades distritales, debido a que los productos y servicios  del proyecto  generen impactos  adversos en la gestión  para  las entidades </v>
      </c>
      <c r="DB98" s="244"/>
      <c r="DC98" s="244"/>
      <c r="DD98" s="244"/>
      <c r="DE98" s="244"/>
      <c r="DF98" s="244"/>
      <c r="DG98" s="244"/>
      <c r="DH98" s="193" t="str">
        <f t="shared" si="45"/>
        <v>Moderado</v>
      </c>
      <c r="DI98" s="193" t="str">
        <f t="shared" si="46"/>
        <v>Bajo</v>
      </c>
      <c r="DK98" s="187" t="e">
        <f>SUM(LEN(#REF!)-LEN(SUBSTITUTE(#REF!,"- Preventivo","")))/LEN("- Preventivo")</f>
        <v>#REF!</v>
      </c>
      <c r="DL98" s="187" t="e">
        <f t="shared" si="47"/>
        <v>#REF!</v>
      </c>
      <c r="DM98" s="187" t="e">
        <f>SUM(LEN(#REF!)-LEN(SUBSTITUTE(#REF!,"- Detectivo","")))/LEN("- Detectivo")</f>
        <v>#REF!</v>
      </c>
      <c r="DN98" s="187" t="e">
        <f t="shared" si="48"/>
        <v>#REF!</v>
      </c>
      <c r="DO98" s="187" t="e">
        <f>SUM(LEN(#REF!)-LEN(SUBSTITUTE(#REF!,"- Correctivo","")))/LEN("- Correctivo")</f>
        <v>#REF!</v>
      </c>
      <c r="DP98" s="187" t="e">
        <f t="shared" si="49"/>
        <v>#REF!</v>
      </c>
      <c r="DQ98" s="187" t="e">
        <f t="shared" si="57"/>
        <v>#REF!</v>
      </c>
      <c r="DR98" s="187" t="e">
        <f t="shared" si="50"/>
        <v>#REF!</v>
      </c>
      <c r="DS98" s="187" t="e">
        <f>SUM(LEN(#REF!)-LEN(SUBSTITUTE(#REF!,"- Documentado","")))/LEN("- Documentado")</f>
        <v>#REF!</v>
      </c>
      <c r="DT98" s="187" t="e">
        <f>SUM(LEN(#REF!)-LEN(SUBSTITUTE(#REF!,"- Documentado","")))/LEN("- Documentado")</f>
        <v>#REF!</v>
      </c>
      <c r="DU98" s="187" t="e">
        <f t="shared" si="51"/>
        <v>#REF!</v>
      </c>
      <c r="DV98" s="187" t="e">
        <f>SUM(LEN(#REF!)-LEN(SUBSTITUTE(#REF!,"- Continua","")))/LEN("- Continua")</f>
        <v>#REF!</v>
      </c>
      <c r="DW98" s="187" t="e">
        <f>SUM(LEN(#REF!)-LEN(SUBSTITUTE(#REF!,"- Continua","")))/LEN("- Continua")</f>
        <v>#REF!</v>
      </c>
      <c r="DX98" s="187" t="e">
        <f t="shared" si="52"/>
        <v>#REF!</v>
      </c>
      <c r="DY98" s="187" t="e">
        <f>SUM(LEN(#REF!)-LEN(SUBSTITUTE(#REF!,"- Con registro","")))/LEN("- Con registro")</f>
        <v>#REF!</v>
      </c>
      <c r="DZ98" s="187" t="e">
        <f>SUM(LEN(#REF!)-LEN(SUBSTITUTE(#REF!,"- Con registro","")))/LEN("- Con registro")</f>
        <v>#REF!</v>
      </c>
      <c r="EA98" s="187" t="e">
        <f t="shared" si="53"/>
        <v>#REF!</v>
      </c>
      <c r="EB98" s="192" t="e">
        <f t="shared" si="58"/>
        <v>#REF!</v>
      </c>
      <c r="EC98" s="192" t="e">
        <f t="shared" si="59"/>
        <v>#REF!</v>
      </c>
      <c r="ED98" s="240" t="e">
        <f t="shared" si="60"/>
        <v>#REF!</v>
      </c>
      <c r="EE98" s="241" t="e">
        <f t="shared" si="61"/>
        <v>#REF!</v>
      </c>
      <c r="EF98" s="241"/>
      <c r="EG98" s="241"/>
      <c r="EH98" s="241"/>
      <c r="EI98" s="241"/>
      <c r="EJ98" s="241"/>
      <c r="EK98" s="241"/>
      <c r="EL98" s="241"/>
      <c r="EM98" s="241"/>
      <c r="EN98" s="241"/>
      <c r="EP98" s="225">
        <f t="shared" si="62"/>
        <v>45111</v>
      </c>
      <c r="EQ98" s="226">
        <f t="shared" si="63"/>
        <v>45169</v>
      </c>
      <c r="ER98" s="187" t="str">
        <f t="shared" si="64"/>
        <v>Riesgos</v>
      </c>
      <c r="ES98" s="239" t="str">
        <f t="shared" si="54"/>
        <v xml:space="preserve">ID_201: Posibilidad de afectación reputacional por perdida de  confianza de las entidades distritales, debido a que los productos y servicios  del proyecto  generen impactos  adversos en la gestión  para  las entidades </v>
      </c>
      <c r="ET98" s="239" t="str">
        <f t="shared" si="55"/>
        <v>Ajuste en Identificación del riesgo en el Mapa de riesgos de 7868 Desarrollo Institucional para una Gestión Pública Eficiente</v>
      </c>
      <c r="EU98" s="187" t="str">
        <f t="shared" si="56"/>
        <v>Solicitud de cambio realizada y aprobada por la Subsecretaría Distrital de Fortalecimiento Institucional a través del Aplicativo DARUMA</v>
      </c>
    </row>
    <row r="99" spans="1:151" ht="399.95" customHeight="1" x14ac:dyDescent="0.2">
      <c r="A99" s="230" t="s">
        <v>1713</v>
      </c>
      <c r="B99" s="208" t="s">
        <v>1109</v>
      </c>
      <c r="C99" s="208" t="s">
        <v>1110</v>
      </c>
      <c r="D99" s="230" t="s">
        <v>1111</v>
      </c>
      <c r="E99" s="231" t="s">
        <v>1112</v>
      </c>
      <c r="F99" s="208" t="s">
        <v>2179</v>
      </c>
      <c r="G99" s="231">
        <v>202</v>
      </c>
      <c r="H99" s="231" t="s">
        <v>1924</v>
      </c>
      <c r="I99" s="195" t="s">
        <v>1134</v>
      </c>
      <c r="J99" s="230" t="s">
        <v>282</v>
      </c>
      <c r="K99" s="231" t="s">
        <v>1114</v>
      </c>
      <c r="L99" s="208" t="s">
        <v>284</v>
      </c>
      <c r="M99" s="214" t="s">
        <v>1135</v>
      </c>
      <c r="N99" s="208" t="s">
        <v>1136</v>
      </c>
      <c r="O99" s="208" t="s">
        <v>1137</v>
      </c>
      <c r="P99" s="208" t="s">
        <v>1118</v>
      </c>
      <c r="Q99" s="208" t="s">
        <v>332</v>
      </c>
      <c r="R99" s="208" t="s">
        <v>621</v>
      </c>
      <c r="S99" s="208" t="s">
        <v>1686</v>
      </c>
      <c r="T99" s="208" t="s">
        <v>622</v>
      </c>
      <c r="U99" s="232" t="s">
        <v>314</v>
      </c>
      <c r="V99" s="233">
        <v>0.4</v>
      </c>
      <c r="W99" s="232" t="s">
        <v>101</v>
      </c>
      <c r="X99" s="233">
        <v>0.6</v>
      </c>
      <c r="Y99" s="67" t="s">
        <v>84</v>
      </c>
      <c r="Z99" s="208" t="s">
        <v>1138</v>
      </c>
      <c r="AA99" s="232" t="s">
        <v>316</v>
      </c>
      <c r="AB99" s="237">
        <v>0.16799999999999998</v>
      </c>
      <c r="AC99" s="232" t="s">
        <v>121</v>
      </c>
      <c r="AD99" s="237">
        <v>0.33749999999999997</v>
      </c>
      <c r="AE99" s="67" t="s">
        <v>271</v>
      </c>
      <c r="AF99" s="208" t="s">
        <v>1139</v>
      </c>
      <c r="AG99" s="230" t="s">
        <v>337</v>
      </c>
      <c r="AH99" s="208" t="s">
        <v>2021</v>
      </c>
      <c r="AI99" s="208" t="s">
        <v>2021</v>
      </c>
      <c r="AJ99" s="208" t="s">
        <v>2021</v>
      </c>
      <c r="AK99" s="208" t="s">
        <v>2021</v>
      </c>
      <c r="AL99" s="208" t="s">
        <v>2021</v>
      </c>
      <c r="AM99" s="208" t="s">
        <v>2021</v>
      </c>
      <c r="AN99" s="208" t="s">
        <v>1140</v>
      </c>
      <c r="AO99" s="208" t="s">
        <v>1122</v>
      </c>
      <c r="AP99" s="208" t="s">
        <v>1141</v>
      </c>
      <c r="AQ99" s="209">
        <v>44321</v>
      </c>
      <c r="AR99" s="210" t="s">
        <v>338</v>
      </c>
      <c r="AS99" s="211" t="s">
        <v>1124</v>
      </c>
      <c r="AT99" s="212">
        <v>44545</v>
      </c>
      <c r="AU99" s="213" t="s">
        <v>338</v>
      </c>
      <c r="AV99" s="214" t="s">
        <v>1125</v>
      </c>
      <c r="AW99" s="212">
        <v>44897</v>
      </c>
      <c r="AX99" s="210" t="s">
        <v>346</v>
      </c>
      <c r="AY99" s="211" t="s">
        <v>1637</v>
      </c>
      <c r="AZ99" s="212">
        <v>45111</v>
      </c>
      <c r="BA99" s="213" t="s">
        <v>1985</v>
      </c>
      <c r="BB99" s="214" t="s">
        <v>2178</v>
      </c>
      <c r="BC99" s="212" t="s">
        <v>352</v>
      </c>
      <c r="BD99" s="210" t="s">
        <v>353</v>
      </c>
      <c r="BE99" s="211" t="s">
        <v>352</v>
      </c>
      <c r="BF99" s="212" t="s">
        <v>352</v>
      </c>
      <c r="BG99" s="213" t="s">
        <v>353</v>
      </c>
      <c r="BH99" s="214" t="s">
        <v>352</v>
      </c>
      <c r="BI99" s="212" t="s">
        <v>352</v>
      </c>
      <c r="BJ99" s="210" t="s">
        <v>353</v>
      </c>
      <c r="BK99" s="211" t="s">
        <v>352</v>
      </c>
      <c r="BL99" s="212" t="s">
        <v>352</v>
      </c>
      <c r="BM99" s="213" t="s">
        <v>353</v>
      </c>
      <c r="BN99" s="214" t="s">
        <v>352</v>
      </c>
      <c r="BO99" s="212" t="s">
        <v>352</v>
      </c>
      <c r="BP99" s="210" t="s">
        <v>353</v>
      </c>
      <c r="BQ99" s="211" t="s">
        <v>352</v>
      </c>
      <c r="BR99" s="212" t="s">
        <v>352</v>
      </c>
      <c r="BS99" s="213" t="s">
        <v>353</v>
      </c>
      <c r="BT99" s="214" t="s">
        <v>352</v>
      </c>
      <c r="BU99" s="212" t="s">
        <v>352</v>
      </c>
      <c r="BV99" s="210" t="s">
        <v>353</v>
      </c>
      <c r="BW99" s="211" t="s">
        <v>352</v>
      </c>
      <c r="BX99" s="212" t="s">
        <v>352</v>
      </c>
      <c r="BY99" s="213" t="s">
        <v>353</v>
      </c>
      <c r="BZ99" s="215" t="s">
        <v>352</v>
      </c>
      <c r="CA99" s="165">
        <f t="shared" si="42"/>
        <v>16</v>
      </c>
      <c r="CB99" s="51" t="s">
        <v>1835</v>
      </c>
      <c r="CC99" s="51" t="s">
        <v>1836</v>
      </c>
      <c r="CD99" s="51" t="s">
        <v>1714</v>
      </c>
      <c r="CE99" s="51" t="s">
        <v>1697</v>
      </c>
      <c r="CF99" s="51" t="s">
        <v>1694</v>
      </c>
      <c r="CG99" s="51" t="s">
        <v>1694</v>
      </c>
      <c r="CH99" s="51" t="s">
        <v>1719</v>
      </c>
      <c r="CI99" s="51" t="s">
        <v>1694</v>
      </c>
      <c r="CJ99" s="51" t="s">
        <v>1723</v>
      </c>
      <c r="CK99" s="51"/>
      <c r="CL99" s="51" t="s">
        <v>1723</v>
      </c>
      <c r="CM99" s="51" t="s">
        <v>1723</v>
      </c>
      <c r="CN99" s="51" t="s">
        <v>1723</v>
      </c>
      <c r="CO99" s="51" t="s">
        <v>1723</v>
      </c>
      <c r="CP99" s="51" t="s">
        <v>1723</v>
      </c>
      <c r="CQ99" s="51" t="s">
        <v>1723</v>
      </c>
      <c r="CR99" s="51" t="s">
        <v>1801</v>
      </c>
      <c r="CS99" s="51" t="s">
        <v>1723</v>
      </c>
      <c r="CT99" s="51" t="s">
        <v>1723</v>
      </c>
      <c r="CU99" s="51" t="s">
        <v>1723</v>
      </c>
      <c r="CV99" s="51" t="s">
        <v>1723</v>
      </c>
      <c r="CW99" s="51" t="s">
        <v>1723</v>
      </c>
      <c r="CX99" s="51" t="s">
        <v>1723</v>
      </c>
      <c r="CZ99" s="193" t="str">
        <f t="shared" si="43"/>
        <v>Proyecto de inversión</v>
      </c>
      <c r="DA99" s="244" t="str">
        <f t="shared" si="44"/>
        <v>Posibilidad de afectación reputacional por incumplimiento en la ejecución de las actividades del proyecto , debido a una deficiente gestión en la planeación y seguimiento de las metas del proyecto</v>
      </c>
      <c r="DB99" s="244"/>
      <c r="DC99" s="244"/>
      <c r="DD99" s="244"/>
      <c r="DE99" s="244"/>
      <c r="DF99" s="244"/>
      <c r="DG99" s="244"/>
      <c r="DH99" s="193" t="str">
        <f t="shared" si="45"/>
        <v>Moderado</v>
      </c>
      <c r="DI99" s="193" t="str">
        <f t="shared" si="46"/>
        <v>Bajo</v>
      </c>
      <c r="DK99" s="187" t="e">
        <f>SUM(LEN(#REF!)-LEN(SUBSTITUTE(#REF!,"- Preventivo","")))/LEN("- Preventivo")</f>
        <v>#REF!</v>
      </c>
      <c r="DL99" s="187" t="e">
        <f t="shared" si="47"/>
        <v>#REF!</v>
      </c>
      <c r="DM99" s="187" t="e">
        <f>SUM(LEN(#REF!)-LEN(SUBSTITUTE(#REF!,"- Detectivo","")))/LEN("- Detectivo")</f>
        <v>#REF!</v>
      </c>
      <c r="DN99" s="187" t="e">
        <f t="shared" si="48"/>
        <v>#REF!</v>
      </c>
      <c r="DO99" s="187" t="e">
        <f>SUM(LEN(#REF!)-LEN(SUBSTITUTE(#REF!,"- Correctivo","")))/LEN("- Correctivo")</f>
        <v>#REF!</v>
      </c>
      <c r="DP99" s="187" t="e">
        <f t="shared" si="49"/>
        <v>#REF!</v>
      </c>
      <c r="DQ99" s="187" t="e">
        <f t="shared" si="57"/>
        <v>#REF!</v>
      </c>
      <c r="DR99" s="187" t="e">
        <f t="shared" si="50"/>
        <v>#REF!</v>
      </c>
      <c r="DS99" s="187" t="e">
        <f>SUM(LEN(#REF!)-LEN(SUBSTITUTE(#REF!,"- Documentado","")))/LEN("- Documentado")</f>
        <v>#REF!</v>
      </c>
      <c r="DT99" s="187" t="e">
        <f>SUM(LEN(#REF!)-LEN(SUBSTITUTE(#REF!,"- Documentado","")))/LEN("- Documentado")</f>
        <v>#REF!</v>
      </c>
      <c r="DU99" s="187" t="e">
        <f t="shared" si="51"/>
        <v>#REF!</v>
      </c>
      <c r="DV99" s="187" t="e">
        <f>SUM(LEN(#REF!)-LEN(SUBSTITUTE(#REF!,"- Continua","")))/LEN("- Continua")</f>
        <v>#REF!</v>
      </c>
      <c r="DW99" s="187" t="e">
        <f>SUM(LEN(#REF!)-LEN(SUBSTITUTE(#REF!,"- Continua","")))/LEN("- Continua")</f>
        <v>#REF!</v>
      </c>
      <c r="DX99" s="187" t="e">
        <f t="shared" si="52"/>
        <v>#REF!</v>
      </c>
      <c r="DY99" s="187" t="e">
        <f>SUM(LEN(#REF!)-LEN(SUBSTITUTE(#REF!,"- Con registro","")))/LEN("- Con registro")</f>
        <v>#REF!</v>
      </c>
      <c r="DZ99" s="187" t="e">
        <f>SUM(LEN(#REF!)-LEN(SUBSTITUTE(#REF!,"- Con registro","")))/LEN("- Con registro")</f>
        <v>#REF!</v>
      </c>
      <c r="EA99" s="187" t="e">
        <f t="shared" si="53"/>
        <v>#REF!</v>
      </c>
      <c r="EB99" s="192" t="e">
        <f t="shared" si="58"/>
        <v>#REF!</v>
      </c>
      <c r="EC99" s="192" t="e">
        <f t="shared" si="59"/>
        <v>#REF!</v>
      </c>
      <c r="ED99" s="240" t="e">
        <f t="shared" si="60"/>
        <v>#REF!</v>
      </c>
      <c r="EE99" s="241" t="e">
        <f t="shared" si="61"/>
        <v>#REF!</v>
      </c>
      <c r="EF99" s="241"/>
      <c r="EG99" s="241"/>
      <c r="EH99" s="241"/>
      <c r="EI99" s="241"/>
      <c r="EJ99" s="241"/>
      <c r="EK99" s="241"/>
      <c r="EL99" s="241"/>
      <c r="EM99" s="241"/>
      <c r="EN99" s="241"/>
      <c r="EP99" s="225">
        <f t="shared" si="62"/>
        <v>45111</v>
      </c>
      <c r="EQ99" s="226">
        <f t="shared" si="63"/>
        <v>45169</v>
      </c>
      <c r="ER99" s="187" t="str">
        <f t="shared" si="64"/>
        <v>Riesgos</v>
      </c>
      <c r="ES99" s="239" t="str">
        <f t="shared" si="54"/>
        <v>ID_202: Posibilidad de afectación reputacional por incumplimiento en la ejecución de las actividades del proyecto , debido a una deficiente gestión en la planeación y seguimiento de las metas del proyecto</v>
      </c>
      <c r="ET99" s="239" t="str">
        <f t="shared" si="55"/>
        <v>Ajuste en Identificación del riesgo en el Mapa de riesgos de 7868 Desarrollo Institucional para una Gestión Pública Eficiente</v>
      </c>
      <c r="EU99" s="187" t="str">
        <f t="shared" si="56"/>
        <v>Solicitud de cambio realizada y aprobada por la Subsecretaría Distrital de Fortalecimiento Institucional a través del Aplicativo DARUMA</v>
      </c>
    </row>
  </sheetData>
  <sheetProtection formatColumns="0" formatRows="0" autoFilter="0"/>
  <autoFilter ref="A11:EU11">
    <filterColumn colId="104" showButton="0"/>
    <filterColumn colId="105" showButton="0"/>
    <filterColumn colId="106" showButton="0"/>
    <filterColumn colId="107" showButton="0"/>
    <filterColumn colId="108" showButton="0"/>
    <filterColumn colId="109"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autoFilter>
  <mergeCells count="204">
    <mergeCell ref="U6:AF7"/>
    <mergeCell ref="EP2:EP4"/>
    <mergeCell ref="EQ2:EQ4"/>
    <mergeCell ref="ES2:ES4"/>
    <mergeCell ref="AG9:AP9"/>
    <mergeCell ref="AQ9:BZ10"/>
    <mergeCell ref="AH10:AM10"/>
    <mergeCell ref="A1:AE1"/>
    <mergeCell ref="M9:O10"/>
    <mergeCell ref="P9:T10"/>
    <mergeCell ref="U9:V9"/>
    <mergeCell ref="W9:Z10"/>
    <mergeCell ref="AA9:AF10"/>
    <mergeCell ref="A2:AE4"/>
    <mergeCell ref="A5:AE5"/>
    <mergeCell ref="CV10:CW10"/>
    <mergeCell ref="AN10:AP10"/>
    <mergeCell ref="CN10:CO10"/>
    <mergeCell ref="CP10:CQ10"/>
    <mergeCell ref="CL10:CM10"/>
    <mergeCell ref="CG10:CH10"/>
    <mergeCell ref="CD10:CE10"/>
    <mergeCell ref="CI10:CK10"/>
    <mergeCell ref="CR10:CS10"/>
    <mergeCell ref="CT10:CU10"/>
    <mergeCell ref="DA16:DG16"/>
    <mergeCell ref="DA17:DG17"/>
    <mergeCell ref="DA18:DG18"/>
    <mergeCell ref="DA19:DG19"/>
    <mergeCell ref="DA20:DG20"/>
    <mergeCell ref="DA11:DG11"/>
    <mergeCell ref="DA12:DG12"/>
    <mergeCell ref="DA13:DG13"/>
    <mergeCell ref="DA14:DG14"/>
    <mergeCell ref="DA15:DG15"/>
    <mergeCell ref="DA26:DG26"/>
    <mergeCell ref="DA27:DG27"/>
    <mergeCell ref="DA28:DG28"/>
    <mergeCell ref="DA29:DG29"/>
    <mergeCell ref="DA30:DG30"/>
    <mergeCell ref="DA21:DG21"/>
    <mergeCell ref="DA22:DG22"/>
    <mergeCell ref="DA23:DG23"/>
    <mergeCell ref="DA24:DG24"/>
    <mergeCell ref="DA25:DG25"/>
    <mergeCell ref="DA36:DG36"/>
    <mergeCell ref="DA37:DG37"/>
    <mergeCell ref="DA38:DG38"/>
    <mergeCell ref="DA39:DG39"/>
    <mergeCell ref="DA40:DG40"/>
    <mergeCell ref="DA31:DG31"/>
    <mergeCell ref="DA32:DG32"/>
    <mergeCell ref="DA33:DG33"/>
    <mergeCell ref="DA34:DG34"/>
    <mergeCell ref="DA35:DG35"/>
    <mergeCell ref="DA46:DG46"/>
    <mergeCell ref="DA47:DG47"/>
    <mergeCell ref="DA48:DG48"/>
    <mergeCell ref="DA49:DG49"/>
    <mergeCell ref="DA50:DG50"/>
    <mergeCell ref="DA41:DG41"/>
    <mergeCell ref="DA42:DG42"/>
    <mergeCell ref="DA43:DG43"/>
    <mergeCell ref="DA44:DG44"/>
    <mergeCell ref="DA45:DG45"/>
    <mergeCell ref="DA56:DG56"/>
    <mergeCell ref="DA57:DG57"/>
    <mergeCell ref="DA58:DG58"/>
    <mergeCell ref="DA59:DG59"/>
    <mergeCell ref="DA60:DG60"/>
    <mergeCell ref="DA51:DG51"/>
    <mergeCell ref="DA52:DG52"/>
    <mergeCell ref="DA53:DG53"/>
    <mergeCell ref="DA54:DG54"/>
    <mergeCell ref="DA55:DG55"/>
    <mergeCell ref="DA66:DG66"/>
    <mergeCell ref="DA67:DG67"/>
    <mergeCell ref="DA68:DG68"/>
    <mergeCell ref="DA69:DG69"/>
    <mergeCell ref="DA70:DG70"/>
    <mergeCell ref="DA61:DG61"/>
    <mergeCell ref="DA62:DG62"/>
    <mergeCell ref="DA63:DG63"/>
    <mergeCell ref="DA64:DG64"/>
    <mergeCell ref="DA65:DG65"/>
    <mergeCell ref="DA76:DG76"/>
    <mergeCell ref="DA77:DG77"/>
    <mergeCell ref="DA78:DG78"/>
    <mergeCell ref="DA79:DG79"/>
    <mergeCell ref="DA80:DG80"/>
    <mergeCell ref="DA71:DG71"/>
    <mergeCell ref="DA72:DG72"/>
    <mergeCell ref="DA73:DG73"/>
    <mergeCell ref="DA74:DG74"/>
    <mergeCell ref="DA75:DG75"/>
    <mergeCell ref="DA86:DG86"/>
    <mergeCell ref="DA87:DG87"/>
    <mergeCell ref="DA88:DG88"/>
    <mergeCell ref="DA89:DG89"/>
    <mergeCell ref="DA81:DG81"/>
    <mergeCell ref="DA82:DG82"/>
    <mergeCell ref="DA83:DG83"/>
    <mergeCell ref="DA84:DG84"/>
    <mergeCell ref="DA85:DG85"/>
    <mergeCell ref="DA95:DG95"/>
    <mergeCell ref="DA96:DG96"/>
    <mergeCell ref="DA97:DG97"/>
    <mergeCell ref="DA98:DG98"/>
    <mergeCell ref="DA99:DG99"/>
    <mergeCell ref="DA90:DG90"/>
    <mergeCell ref="DA91:DG91"/>
    <mergeCell ref="DA92:DG92"/>
    <mergeCell ref="DA93:DG93"/>
    <mergeCell ref="DA94:DG94"/>
    <mergeCell ref="EE15:EN15"/>
    <mergeCell ref="EE16:EN16"/>
    <mergeCell ref="EE17:EN17"/>
    <mergeCell ref="EE18:EN18"/>
    <mergeCell ref="EE19:EN19"/>
    <mergeCell ref="DK10:DR10"/>
    <mergeCell ref="EB11:EN11"/>
    <mergeCell ref="EE12:EN12"/>
    <mergeCell ref="EE13:EN13"/>
    <mergeCell ref="EE14:EN14"/>
    <mergeCell ref="EE25:EN25"/>
    <mergeCell ref="EE26:EN26"/>
    <mergeCell ref="EE27:EN27"/>
    <mergeCell ref="EE28:EN28"/>
    <mergeCell ref="EE29:EN29"/>
    <mergeCell ref="EE20:EN20"/>
    <mergeCell ref="EE21:EN21"/>
    <mergeCell ref="EE22:EN22"/>
    <mergeCell ref="EE23:EN23"/>
    <mergeCell ref="EE24:EN24"/>
    <mergeCell ref="EE35:EN35"/>
    <mergeCell ref="EE36:EN36"/>
    <mergeCell ref="EE37:EN37"/>
    <mergeCell ref="EE38:EN38"/>
    <mergeCell ref="EE39:EN39"/>
    <mergeCell ref="EE30:EN30"/>
    <mergeCell ref="EE31:EN31"/>
    <mergeCell ref="EE32:EN32"/>
    <mergeCell ref="EE33:EN33"/>
    <mergeCell ref="EE34:EN34"/>
    <mergeCell ref="EE45:EN45"/>
    <mergeCell ref="EE46:EN46"/>
    <mergeCell ref="EE47:EN47"/>
    <mergeCell ref="EE48:EN48"/>
    <mergeCell ref="EE49:EN49"/>
    <mergeCell ref="EE40:EN40"/>
    <mergeCell ref="EE41:EN41"/>
    <mergeCell ref="EE42:EN42"/>
    <mergeCell ref="EE43:EN43"/>
    <mergeCell ref="EE44:EN44"/>
    <mergeCell ref="EE55:EN55"/>
    <mergeCell ref="EE56:EN56"/>
    <mergeCell ref="EE57:EN57"/>
    <mergeCell ref="EE58:EN58"/>
    <mergeCell ref="EE59:EN59"/>
    <mergeCell ref="EE50:EN50"/>
    <mergeCell ref="EE51:EN51"/>
    <mergeCell ref="EE52:EN52"/>
    <mergeCell ref="EE53:EN53"/>
    <mergeCell ref="EE54:EN54"/>
    <mergeCell ref="EE65:EN65"/>
    <mergeCell ref="EE66:EN66"/>
    <mergeCell ref="EE67:EN67"/>
    <mergeCell ref="EE68:EN68"/>
    <mergeCell ref="EE69:EN69"/>
    <mergeCell ref="EE60:EN60"/>
    <mergeCell ref="EE61:EN61"/>
    <mergeCell ref="EE62:EN62"/>
    <mergeCell ref="EE63:EN63"/>
    <mergeCell ref="EE64:EN64"/>
    <mergeCell ref="EE75:EN75"/>
    <mergeCell ref="EE76:EN76"/>
    <mergeCell ref="EE77:EN77"/>
    <mergeCell ref="EE78:EN78"/>
    <mergeCell ref="EE79:EN79"/>
    <mergeCell ref="EE70:EN70"/>
    <mergeCell ref="EE71:EN71"/>
    <mergeCell ref="EE72:EN72"/>
    <mergeCell ref="EE73:EN73"/>
    <mergeCell ref="EE74:EN74"/>
    <mergeCell ref="EE85:EN85"/>
    <mergeCell ref="EE86:EN86"/>
    <mergeCell ref="EE87:EN87"/>
    <mergeCell ref="EE88:EN88"/>
    <mergeCell ref="EE80:EN80"/>
    <mergeCell ref="EE81:EN81"/>
    <mergeCell ref="EE82:EN82"/>
    <mergeCell ref="EE83:EN83"/>
    <mergeCell ref="EE84:EN84"/>
    <mergeCell ref="EE99:EN99"/>
    <mergeCell ref="EE94:EN94"/>
    <mergeCell ref="EE95:EN95"/>
    <mergeCell ref="EE96:EN96"/>
    <mergeCell ref="EE97:EN97"/>
    <mergeCell ref="EE98:EN98"/>
    <mergeCell ref="EE89:EN89"/>
    <mergeCell ref="EE90:EN90"/>
    <mergeCell ref="EE91:EN91"/>
    <mergeCell ref="EE92:EN92"/>
    <mergeCell ref="EE93:EN93"/>
  </mergeCells>
  <conditionalFormatting sqref="Y12:Y74 Y77:Y97">
    <cfRule type="cellIs" dxfId="142" priority="593" operator="equal">
      <formula>"Bajo"</formula>
    </cfRule>
    <cfRule type="cellIs" dxfId="141" priority="594" operator="equal">
      <formula>"Alto"</formula>
    </cfRule>
    <cfRule type="cellIs" dxfId="140" priority="595" operator="equal">
      <formula>"Extremo"</formula>
    </cfRule>
    <cfRule type="cellIs" dxfId="139" priority="596" operator="equal">
      <formula>"Moderado"</formula>
    </cfRule>
  </conditionalFormatting>
  <conditionalFormatting sqref="AE12:AE74 AE77:AE97">
    <cfRule type="cellIs" dxfId="138" priority="589" operator="equal">
      <formula>"Alto"</formula>
    </cfRule>
    <cfRule type="cellIs" dxfId="137" priority="590" operator="equal">
      <formula>"Moderado"</formula>
    </cfRule>
    <cfRule type="cellIs" dxfId="136" priority="591" operator="equal">
      <formula>"Extremo"</formula>
    </cfRule>
    <cfRule type="cellIs" dxfId="135" priority="592" operator="equal">
      <formula>"Bajo"</formula>
    </cfRule>
  </conditionalFormatting>
  <conditionalFormatting sqref="Y75:Y76">
    <cfRule type="cellIs" dxfId="134" priority="189" operator="equal">
      <formula>"Bajo"</formula>
    </cfRule>
    <cfRule type="cellIs" dxfId="133" priority="190" operator="equal">
      <formula>"Alto"</formula>
    </cfRule>
    <cfRule type="cellIs" dxfId="132" priority="191" operator="equal">
      <formula>"Extremo"</formula>
    </cfRule>
    <cfRule type="cellIs" dxfId="131" priority="192" operator="equal">
      <formula>"Moderado"</formula>
    </cfRule>
  </conditionalFormatting>
  <conditionalFormatting sqref="AE75:AE76">
    <cfRule type="cellIs" dxfId="130" priority="185" operator="equal">
      <formula>"Alto"</formula>
    </cfRule>
    <cfRule type="cellIs" dxfId="129" priority="186" operator="equal">
      <formula>"Moderado"</formula>
    </cfRule>
    <cfRule type="cellIs" dxfId="128" priority="187" operator="equal">
      <formula>"Extremo"</formula>
    </cfRule>
    <cfRule type="cellIs" dxfId="127" priority="188" operator="equal">
      <formula>"Bajo"</formula>
    </cfRule>
  </conditionalFormatting>
  <conditionalFormatting sqref="Y98:Y99">
    <cfRule type="cellIs" dxfId="126" priority="69" operator="equal">
      <formula>"Bajo"</formula>
    </cfRule>
    <cfRule type="cellIs" dxfId="125" priority="70" operator="equal">
      <formula>"Alto"</formula>
    </cfRule>
    <cfRule type="cellIs" dxfId="124" priority="71" operator="equal">
      <formula>"Extremo"</formula>
    </cfRule>
    <cfRule type="cellIs" dxfId="123" priority="72" operator="equal">
      <formula>"Moderado"</formula>
    </cfRule>
  </conditionalFormatting>
  <conditionalFormatting sqref="AE98:AE99">
    <cfRule type="cellIs" dxfId="122" priority="65" operator="equal">
      <formula>"Alto"</formula>
    </cfRule>
    <cfRule type="cellIs" dxfId="121" priority="66" operator="equal">
      <formula>"Moderado"</formula>
    </cfRule>
    <cfRule type="cellIs" dxfId="120" priority="67" operator="equal">
      <formula>"Extremo"</formula>
    </cfRule>
    <cfRule type="cellIs" dxfId="119" priority="68"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2" manualBreakCount="2">
    <brk id="33" max="121" man="1"/>
    <brk id="75"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93" operator="equal" id="{A6230C20-FD9E-4FF0-A43C-45767721E8B1}">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4" operator="equal" id="{385B62D5-2D51-4695-85BD-966C94BD1704}">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5" operator="equal" id="{12A220E1-F347-4846-92B7-61604BE75035}">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96" operator="equal" id="{B275A181-F7C2-4E79-86BC-D524E7972E4B}">
            <xm:f>'C:\Users\Cesar Arcos\Desktop\Alcaldía Bogotá\Metodología riesgos Alcaldía\Instrumento\Formatos\2021\Nuevos\[2210111-FT-471 Mapa de riesgos del proceso o proyecto de inversión V6.xlsx]Datos'!#REF!</xm:f>
            <x14:dxf>
              <fill>
                <patternFill>
                  <bgColor rgb="FFFF0000"/>
                </patternFill>
              </fill>
            </x14:dxf>
          </x14:cfRule>
          <xm:sqref>Y12:Y74 AE12:AE74 Y77:Y97 AE77:AE97</xm:sqref>
        </x14:conditionalFormatting>
        <x14:conditionalFormatting xmlns:xm="http://schemas.microsoft.com/office/excel/2006/main">
          <x14:cfRule type="cellIs" priority="181" operator="equal" id="{66F524E9-866A-4934-A375-C3A6538F367D}">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82" operator="equal" id="{CB6F43A8-3254-46CE-B338-5F3D56C65129}">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83" operator="equal" id="{CD7F8AF4-6BA9-467A-AEA5-CCDC273BE20F}">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84" operator="equal" id="{2A838B35-6FBC-42C6-A501-759A1C6A3079}">
            <xm:f>'C:\Users\Cesar Arcos\Desktop\Alcaldía Bogotá\Metodología riesgos Alcaldía\Instrumento\Formatos\2021\Nuevos\[2210111-FT-471 Mapa de riesgos del proceso o proyecto de inversión V6.xlsx]Datos'!#REF!</xm:f>
            <x14:dxf>
              <fill>
                <patternFill>
                  <bgColor rgb="FFFF0000"/>
                </patternFill>
              </fill>
            </x14:dxf>
          </x14:cfRule>
          <xm:sqref>AE75:AE76 Y75:Y76</xm:sqref>
        </x14:conditionalFormatting>
        <x14:conditionalFormatting xmlns:xm="http://schemas.microsoft.com/office/excel/2006/main">
          <x14:cfRule type="cellIs" priority="61" operator="equal" id="{1F9331E3-EB79-40A5-9F4B-2AE0107D0E13}">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62" operator="equal" id="{865A5101-A0F2-49C5-8CBE-FCBE9705061F}">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63" operator="equal" id="{7F1AAAAF-FE11-4532-AC84-0AB60C6C3434}">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64" operator="equal" id="{30A11ABC-3A75-41CF-B37B-F36F774E80FD}">
            <xm:f>'C:\Users\Cesar Arcos\Desktop\Alcaldía Bogotá\Metodología riesgos Alcaldía\Instrumento\Formatos\2021\Nuevos\[2210111-FT-471 Mapa de riesgos del proceso o proyecto de inversión V6.xlsx]Datos'!#REF!</xm:f>
            <x14:dxf>
              <fill>
                <patternFill>
                  <bgColor rgb="FFFF0000"/>
                </patternFill>
              </fill>
            </x14:dxf>
          </x14:cfRule>
          <xm:sqref>Y98:Y99 AE98:AE99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2:E27"/>
  <sheetViews>
    <sheetView showGridLines="0" workbookViewId="0"/>
  </sheetViews>
  <sheetFormatPr baseColWidth="10" defaultColWidth="11.42578125" defaultRowHeight="15" x14ac:dyDescent="0.25"/>
  <cols>
    <col min="1" max="1" width="11.42578125" style="69"/>
    <col min="2" max="2" width="37.5703125" style="69" customWidth="1"/>
    <col min="3" max="3" width="48.7109375" style="69" customWidth="1"/>
    <col min="4" max="4" width="12.7109375" style="69" customWidth="1"/>
    <col min="5" max="16384" width="11.42578125" style="69"/>
  </cols>
  <sheetData>
    <row r="2" spans="2:5" x14ac:dyDescent="0.25">
      <c r="B2" s="118" t="s">
        <v>267</v>
      </c>
      <c r="C2" s="118" t="s">
        <v>235</v>
      </c>
      <c r="D2" s="118" t="s">
        <v>263</v>
      </c>
      <c r="E2" s="118" t="s">
        <v>268</v>
      </c>
    </row>
    <row r="3" spans="2:5" ht="15" customHeight="1" x14ac:dyDescent="0.25">
      <c r="B3" s="119" t="s">
        <v>63</v>
      </c>
      <c r="C3" s="111" t="s">
        <v>320</v>
      </c>
      <c r="D3" s="102">
        <v>13</v>
      </c>
      <c r="E3" s="120">
        <f>D3/$D$5</f>
        <v>0.65</v>
      </c>
    </row>
    <row r="4" spans="2:5" ht="15" customHeight="1" x14ac:dyDescent="0.25">
      <c r="B4" s="111"/>
      <c r="C4" s="111" t="s">
        <v>321</v>
      </c>
      <c r="D4" s="102">
        <v>7</v>
      </c>
      <c r="E4" s="120">
        <f>D4/$D$5</f>
        <v>0.35</v>
      </c>
    </row>
    <row r="5" spans="2:5" ht="15" customHeight="1" x14ac:dyDescent="0.25">
      <c r="B5" s="117" t="s">
        <v>265</v>
      </c>
      <c r="C5" s="112"/>
      <c r="D5" s="103">
        <f>SUM(D3:D4)</f>
        <v>20</v>
      </c>
      <c r="E5" s="121">
        <f>SUM(E3:E4)</f>
        <v>1</v>
      </c>
    </row>
    <row r="6" spans="2:5" ht="15" customHeight="1" x14ac:dyDescent="0.25">
      <c r="B6" s="111"/>
      <c r="C6" s="113"/>
      <c r="D6" s="102"/>
      <c r="E6" s="122"/>
    </row>
    <row r="7" spans="2:5" ht="15" customHeight="1" x14ac:dyDescent="0.25">
      <c r="B7" s="123" t="s">
        <v>35</v>
      </c>
      <c r="C7" s="111" t="s">
        <v>320</v>
      </c>
      <c r="D7" s="104">
        <v>51</v>
      </c>
      <c r="E7" s="124">
        <f>D7/$D$9</f>
        <v>0.7846153846153846</v>
      </c>
    </row>
    <row r="8" spans="2:5" ht="15" customHeight="1" x14ac:dyDescent="0.25">
      <c r="B8" s="111"/>
      <c r="C8" s="111" t="s">
        <v>321</v>
      </c>
      <c r="D8" s="102">
        <v>14</v>
      </c>
      <c r="E8" s="120">
        <f>D8/$D$9</f>
        <v>0.2153846153846154</v>
      </c>
    </row>
    <row r="9" spans="2:5" ht="15" customHeight="1" x14ac:dyDescent="0.25">
      <c r="B9" s="117" t="s">
        <v>266</v>
      </c>
      <c r="C9" s="117"/>
      <c r="D9" s="103">
        <f>SUM(D7:D8)</f>
        <v>65</v>
      </c>
      <c r="E9" s="121">
        <f>SUM(E7:E8)</f>
        <v>1</v>
      </c>
    </row>
    <row r="10" spans="2:5" ht="15" customHeight="1" x14ac:dyDescent="0.25">
      <c r="B10" s="111"/>
      <c r="C10" s="116"/>
      <c r="D10" s="102"/>
      <c r="E10" s="122"/>
    </row>
    <row r="11" spans="2:5" ht="15" customHeight="1" x14ac:dyDescent="0.25">
      <c r="B11" s="125" t="s">
        <v>287</v>
      </c>
      <c r="C11" s="111" t="s">
        <v>320</v>
      </c>
      <c r="D11" s="104">
        <v>3</v>
      </c>
      <c r="E11" s="124">
        <f>D11/$D$13</f>
        <v>1</v>
      </c>
    </row>
    <row r="12" spans="2:5" ht="15" customHeight="1" x14ac:dyDescent="0.25">
      <c r="B12" s="152"/>
      <c r="C12" s="111" t="s">
        <v>321</v>
      </c>
      <c r="D12" s="102">
        <v>0</v>
      </c>
      <c r="E12" s="120">
        <f>D12/$D$13</f>
        <v>0</v>
      </c>
    </row>
    <row r="13" spans="2:5" x14ac:dyDescent="0.25">
      <c r="B13" s="114" t="s">
        <v>288</v>
      </c>
      <c r="C13" s="114"/>
      <c r="D13" s="126">
        <f>SUM(D11:D12)</f>
        <v>3</v>
      </c>
      <c r="E13" s="127">
        <f>SUM(E11:E12)</f>
        <v>1</v>
      </c>
    </row>
    <row r="14" spans="2:5" x14ac:dyDescent="0.25">
      <c r="B14" s="114"/>
      <c r="C14" s="114"/>
      <c r="D14" s="126"/>
      <c r="E14" s="127"/>
    </row>
    <row r="15" spans="2:5" x14ac:dyDescent="0.25">
      <c r="B15" s="114" t="s">
        <v>243</v>
      </c>
      <c r="C15" s="114"/>
      <c r="D15" s="126">
        <f>D5+D9+D13</f>
        <v>88</v>
      </c>
      <c r="E15" s="128"/>
    </row>
    <row r="16" spans="2:5" x14ac:dyDescent="0.25">
      <c r="B16" s="111"/>
      <c r="C16" s="111"/>
      <c r="D16" s="111"/>
      <c r="E16" s="111"/>
    </row>
    <row r="17" spans="2:5" x14ac:dyDescent="0.25">
      <c r="B17" s="111"/>
      <c r="C17" s="111"/>
      <c r="D17" s="111"/>
      <c r="E17" s="111"/>
    </row>
    <row r="18" spans="2:5" x14ac:dyDescent="0.25">
      <c r="B18" s="111"/>
      <c r="C18" s="111"/>
      <c r="D18" s="111"/>
      <c r="E18" s="111"/>
    </row>
    <row r="19" spans="2:5" x14ac:dyDescent="0.25">
      <c r="B19" s="111"/>
      <c r="C19" s="111"/>
      <c r="D19" s="111"/>
      <c r="E19" s="111"/>
    </row>
    <row r="20" spans="2:5" x14ac:dyDescent="0.25">
      <c r="B20" s="111"/>
      <c r="C20" s="111"/>
      <c r="D20" s="111"/>
      <c r="E20" s="111"/>
    </row>
    <row r="21" spans="2:5" x14ac:dyDescent="0.25">
      <c r="B21" s="111"/>
      <c r="C21" s="111"/>
      <c r="D21" s="111"/>
      <c r="E21" s="111"/>
    </row>
    <row r="22" spans="2:5" x14ac:dyDescent="0.25">
      <c r="B22" s="111"/>
      <c r="C22" s="111"/>
      <c r="D22" s="111"/>
      <c r="E22" s="111"/>
    </row>
    <row r="23" spans="2:5" x14ac:dyDescent="0.25">
      <c r="B23" s="111"/>
      <c r="C23" s="111"/>
      <c r="D23" s="111"/>
    </row>
    <row r="24" spans="2:5" x14ac:dyDescent="0.25">
      <c r="B24" s="111"/>
      <c r="C24" s="111"/>
      <c r="D24" s="111"/>
    </row>
    <row r="25" spans="2:5" x14ac:dyDescent="0.25">
      <c r="B25" s="111"/>
      <c r="C25" s="111"/>
      <c r="D25" s="111"/>
    </row>
    <row r="26" spans="2:5" x14ac:dyDescent="0.25">
      <c r="B26" s="111"/>
      <c r="C26" s="111"/>
      <c r="D26" s="111"/>
    </row>
    <row r="27" spans="2:5" x14ac:dyDescent="0.25">
      <c r="B27" s="111"/>
      <c r="C27" s="111"/>
      <c r="D27" s="1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4:E139"/>
  <sheetViews>
    <sheetView showGridLines="0" zoomScale="110" zoomScaleNormal="110" workbookViewId="0"/>
  </sheetViews>
  <sheetFormatPr baseColWidth="10" defaultColWidth="87.140625" defaultRowHeight="15" x14ac:dyDescent="0.25"/>
  <cols>
    <col min="1" max="1" width="54.42578125" style="68" customWidth="1"/>
    <col min="2" max="2" width="14" style="68" bestFit="1" customWidth="1"/>
    <col min="3" max="3" width="8.85546875" style="68" customWidth="1"/>
    <col min="4" max="4" width="9.28515625" style="68" bestFit="1" customWidth="1"/>
    <col min="5" max="5" width="12.5703125" style="68" bestFit="1" customWidth="1"/>
    <col min="6" max="9" width="45.7109375" style="68" customWidth="1"/>
    <col min="10" max="16384" width="87.140625" style="68"/>
  </cols>
  <sheetData>
    <row r="4" spans="1:5" ht="30" x14ac:dyDescent="0.25">
      <c r="A4" s="169" t="s">
        <v>278</v>
      </c>
      <c r="B4" s="183" t="s">
        <v>1982</v>
      </c>
      <c r="C4" s="184"/>
      <c r="D4" s="184"/>
      <c r="E4" s="185"/>
    </row>
    <row r="5" spans="1:5" ht="45" x14ac:dyDescent="0.25">
      <c r="A5" s="196" t="s">
        <v>289</v>
      </c>
      <c r="B5" s="219" t="s">
        <v>63</v>
      </c>
      <c r="C5" s="220" t="s">
        <v>35</v>
      </c>
      <c r="D5" s="220" t="s">
        <v>282</v>
      </c>
      <c r="E5" s="221" t="s">
        <v>243</v>
      </c>
    </row>
    <row r="6" spans="1:5" ht="16.5" customHeight="1" x14ac:dyDescent="0.25">
      <c r="A6" s="180" t="s">
        <v>1713</v>
      </c>
      <c r="B6" s="176"/>
      <c r="C6" s="186"/>
      <c r="D6" s="186">
        <v>3</v>
      </c>
      <c r="E6" s="177">
        <v>3</v>
      </c>
    </row>
    <row r="7" spans="1:5" x14ac:dyDescent="0.25">
      <c r="A7" s="182" t="s">
        <v>274</v>
      </c>
      <c r="B7" s="178">
        <v>1</v>
      </c>
      <c r="C7" s="173">
        <v>2</v>
      </c>
      <c r="D7" s="173"/>
      <c r="E7" s="174">
        <v>3</v>
      </c>
    </row>
    <row r="8" spans="1:5" x14ac:dyDescent="0.25">
      <c r="A8" s="182" t="s">
        <v>140</v>
      </c>
      <c r="B8" s="178"/>
      <c r="C8" s="173">
        <v>2</v>
      </c>
      <c r="D8" s="173"/>
      <c r="E8" s="174">
        <v>2</v>
      </c>
    </row>
    <row r="9" spans="1:5" x14ac:dyDescent="0.25">
      <c r="A9" s="182" t="s">
        <v>275</v>
      </c>
      <c r="B9" s="178">
        <v>1</v>
      </c>
      <c r="C9" s="173">
        <v>1</v>
      </c>
      <c r="D9" s="173"/>
      <c r="E9" s="174">
        <v>2</v>
      </c>
    </row>
    <row r="10" spans="1:5" x14ac:dyDescent="0.25">
      <c r="A10" s="182" t="s">
        <v>190</v>
      </c>
      <c r="B10" s="178">
        <v>2</v>
      </c>
      <c r="C10" s="173">
        <v>3</v>
      </c>
      <c r="D10" s="173"/>
      <c r="E10" s="174">
        <v>5</v>
      </c>
    </row>
    <row r="11" spans="1:5" x14ac:dyDescent="0.25">
      <c r="A11" s="182" t="s">
        <v>276</v>
      </c>
      <c r="B11" s="178">
        <v>2</v>
      </c>
      <c r="C11" s="173">
        <v>4</v>
      </c>
      <c r="D11" s="173"/>
      <c r="E11" s="174">
        <v>6</v>
      </c>
    </row>
    <row r="12" spans="1:5" x14ac:dyDescent="0.25">
      <c r="A12" s="182" t="s">
        <v>277</v>
      </c>
      <c r="B12" s="178">
        <v>1</v>
      </c>
      <c r="C12" s="173">
        <v>3</v>
      </c>
      <c r="D12" s="173"/>
      <c r="E12" s="174">
        <v>4</v>
      </c>
    </row>
    <row r="13" spans="1:5" x14ac:dyDescent="0.25">
      <c r="A13" s="182" t="s">
        <v>1203</v>
      </c>
      <c r="B13" s="178">
        <v>2</v>
      </c>
      <c r="C13" s="173">
        <v>7</v>
      </c>
      <c r="D13" s="173"/>
      <c r="E13" s="174">
        <v>9</v>
      </c>
    </row>
    <row r="14" spans="1:5" x14ac:dyDescent="0.25">
      <c r="A14" s="182" t="s">
        <v>1258</v>
      </c>
      <c r="B14" s="178"/>
      <c r="C14" s="173">
        <v>2</v>
      </c>
      <c r="D14" s="173"/>
      <c r="E14" s="174">
        <v>2</v>
      </c>
    </row>
    <row r="15" spans="1:5" x14ac:dyDescent="0.25">
      <c r="A15" s="182" t="s">
        <v>1275</v>
      </c>
      <c r="B15" s="178"/>
      <c r="C15" s="173">
        <v>2</v>
      </c>
      <c r="D15" s="173"/>
      <c r="E15" s="174">
        <v>2</v>
      </c>
    </row>
    <row r="16" spans="1:5" x14ac:dyDescent="0.25">
      <c r="A16" s="182" t="s">
        <v>1284</v>
      </c>
      <c r="B16" s="178">
        <v>2</v>
      </c>
      <c r="C16" s="173">
        <v>5</v>
      </c>
      <c r="D16" s="173"/>
      <c r="E16" s="174">
        <v>7</v>
      </c>
    </row>
    <row r="17" spans="1:5" x14ac:dyDescent="0.25">
      <c r="A17" s="182" t="s">
        <v>1649</v>
      </c>
      <c r="B17" s="178">
        <v>2</v>
      </c>
      <c r="C17" s="173">
        <v>5</v>
      </c>
      <c r="D17" s="173"/>
      <c r="E17" s="174">
        <v>7</v>
      </c>
    </row>
    <row r="18" spans="1:5" x14ac:dyDescent="0.25">
      <c r="A18" s="182" t="s">
        <v>1369</v>
      </c>
      <c r="B18" s="178"/>
      <c r="C18" s="173">
        <v>1</v>
      </c>
      <c r="D18" s="173"/>
      <c r="E18" s="174">
        <v>1</v>
      </c>
    </row>
    <row r="19" spans="1:5" x14ac:dyDescent="0.25">
      <c r="A19" s="182" t="s">
        <v>1382</v>
      </c>
      <c r="B19" s="178">
        <v>3</v>
      </c>
      <c r="C19" s="173">
        <v>6</v>
      </c>
      <c r="D19" s="173"/>
      <c r="E19" s="174">
        <v>9</v>
      </c>
    </row>
    <row r="20" spans="1:5" x14ac:dyDescent="0.25">
      <c r="A20" s="182" t="s">
        <v>1442</v>
      </c>
      <c r="B20" s="178"/>
      <c r="C20" s="173">
        <v>6</v>
      </c>
      <c r="D20" s="173"/>
      <c r="E20" s="174">
        <v>6</v>
      </c>
    </row>
    <row r="21" spans="1:5" x14ac:dyDescent="0.25">
      <c r="A21" s="182" t="s">
        <v>1506</v>
      </c>
      <c r="B21" s="178">
        <v>3</v>
      </c>
      <c r="C21" s="173">
        <v>14</v>
      </c>
      <c r="D21" s="173"/>
      <c r="E21" s="174">
        <v>17</v>
      </c>
    </row>
    <row r="22" spans="1:5" x14ac:dyDescent="0.25">
      <c r="A22" s="181" t="s">
        <v>1619</v>
      </c>
      <c r="B22" s="179">
        <v>1</v>
      </c>
      <c r="C22" s="170">
        <v>2</v>
      </c>
      <c r="D22" s="170"/>
      <c r="E22" s="171">
        <v>3</v>
      </c>
    </row>
    <row r="23" spans="1:5" x14ac:dyDescent="0.25">
      <c r="A23" s="175" t="s">
        <v>243</v>
      </c>
      <c r="B23" s="204">
        <v>20</v>
      </c>
      <c r="C23" s="205">
        <v>65</v>
      </c>
      <c r="D23" s="205">
        <v>3</v>
      </c>
      <c r="E23" s="206">
        <v>88</v>
      </c>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96" t="s">
        <v>278</v>
      </c>
      <c r="B30" s="222" t="s">
        <v>1982</v>
      </c>
      <c r="C30" s="197"/>
      <c r="D30" s="198"/>
      <c r="E30" s="199"/>
    </row>
    <row r="31" spans="1:5" ht="45" x14ac:dyDescent="0.25">
      <c r="A31" s="223" t="s">
        <v>1688</v>
      </c>
      <c r="B31" s="200" t="s">
        <v>63</v>
      </c>
      <c r="C31" s="201" t="s">
        <v>35</v>
      </c>
      <c r="D31" s="202" t="s">
        <v>282</v>
      </c>
      <c r="E31" s="203" t="s">
        <v>243</v>
      </c>
    </row>
    <row r="32" spans="1:5" ht="15" customHeight="1" x14ac:dyDescent="0.25">
      <c r="A32" s="217" t="s">
        <v>256</v>
      </c>
      <c r="B32" s="179">
        <v>2</v>
      </c>
      <c r="C32" s="218">
        <v>5</v>
      </c>
      <c r="D32" s="170"/>
      <c r="E32" s="171">
        <v>7</v>
      </c>
    </row>
    <row r="33" spans="1:5" ht="15" customHeight="1" x14ac:dyDescent="0.25">
      <c r="A33" s="182" t="s">
        <v>246</v>
      </c>
      <c r="B33" s="178">
        <v>3</v>
      </c>
      <c r="C33" s="172">
        <v>6</v>
      </c>
      <c r="D33" s="173"/>
      <c r="E33" s="174">
        <v>9</v>
      </c>
    </row>
    <row r="34" spans="1:5" ht="15" customHeight="1" x14ac:dyDescent="0.25">
      <c r="A34" s="182" t="s">
        <v>251</v>
      </c>
      <c r="B34" s="178">
        <v>2</v>
      </c>
      <c r="C34" s="172">
        <v>3</v>
      </c>
      <c r="D34" s="173"/>
      <c r="E34" s="174">
        <v>5</v>
      </c>
    </row>
    <row r="35" spans="1:5" ht="15" customHeight="1" x14ac:dyDescent="0.25">
      <c r="A35" s="182" t="s">
        <v>249</v>
      </c>
      <c r="B35" s="178"/>
      <c r="C35" s="172">
        <v>2</v>
      </c>
      <c r="D35" s="173"/>
      <c r="E35" s="174">
        <v>2</v>
      </c>
    </row>
    <row r="36" spans="1:5" ht="15" customHeight="1" x14ac:dyDescent="0.25">
      <c r="A36" s="182" t="s">
        <v>252</v>
      </c>
      <c r="B36" s="178"/>
      <c r="C36" s="172">
        <v>2</v>
      </c>
      <c r="D36" s="173"/>
      <c r="E36" s="174">
        <v>2</v>
      </c>
    </row>
    <row r="37" spans="1:5" x14ac:dyDescent="0.25">
      <c r="A37" s="182" t="s">
        <v>1689</v>
      </c>
      <c r="B37" s="178">
        <v>1</v>
      </c>
      <c r="C37" s="172">
        <v>2</v>
      </c>
      <c r="D37" s="173"/>
      <c r="E37" s="174">
        <v>3</v>
      </c>
    </row>
    <row r="38" spans="1:5" ht="30" x14ac:dyDescent="0.25">
      <c r="A38" s="182" t="s">
        <v>1690</v>
      </c>
      <c r="B38" s="178">
        <v>1</v>
      </c>
      <c r="C38" s="172">
        <v>2</v>
      </c>
      <c r="D38" s="173"/>
      <c r="E38" s="174">
        <v>3</v>
      </c>
    </row>
    <row r="39" spans="1:5" ht="15" customHeight="1" x14ac:dyDescent="0.25">
      <c r="A39" s="182" t="s">
        <v>244</v>
      </c>
      <c r="B39" s="178"/>
      <c r="C39" s="172">
        <v>7</v>
      </c>
      <c r="D39" s="173"/>
      <c r="E39" s="174">
        <v>7</v>
      </c>
    </row>
    <row r="40" spans="1:5" ht="15" customHeight="1" x14ac:dyDescent="0.25">
      <c r="A40" s="182" t="s">
        <v>324</v>
      </c>
      <c r="B40" s="178"/>
      <c r="C40" s="172">
        <v>6</v>
      </c>
      <c r="D40" s="173"/>
      <c r="E40" s="174">
        <v>6</v>
      </c>
    </row>
    <row r="41" spans="1:5" ht="15" customHeight="1" x14ac:dyDescent="0.25">
      <c r="A41" s="182" t="s">
        <v>1695</v>
      </c>
      <c r="B41" s="178">
        <v>1</v>
      </c>
      <c r="C41" s="172">
        <v>2</v>
      </c>
      <c r="D41" s="173"/>
      <c r="E41" s="174">
        <v>3</v>
      </c>
    </row>
    <row r="42" spans="1:5" ht="15" customHeight="1" x14ac:dyDescent="0.25">
      <c r="A42" s="182" t="s">
        <v>326</v>
      </c>
      <c r="B42" s="178">
        <v>1</v>
      </c>
      <c r="C42" s="172">
        <v>1</v>
      </c>
      <c r="D42" s="173"/>
      <c r="E42" s="174">
        <v>2</v>
      </c>
    </row>
    <row r="43" spans="1:5" ht="30" x14ac:dyDescent="0.25">
      <c r="A43" s="182" t="s">
        <v>325</v>
      </c>
      <c r="B43" s="178"/>
      <c r="C43" s="172">
        <v>3</v>
      </c>
      <c r="D43" s="173"/>
      <c r="E43" s="174">
        <v>3</v>
      </c>
    </row>
    <row r="44" spans="1:5" ht="15" customHeight="1" x14ac:dyDescent="0.25">
      <c r="A44" s="182" t="s">
        <v>1161</v>
      </c>
      <c r="B44" s="178">
        <v>1</v>
      </c>
      <c r="C44" s="172">
        <v>3</v>
      </c>
      <c r="D44" s="173"/>
      <c r="E44" s="174">
        <v>4</v>
      </c>
    </row>
    <row r="45" spans="1:5" ht="15" customHeight="1" x14ac:dyDescent="0.25">
      <c r="A45" s="182" t="s">
        <v>1691</v>
      </c>
      <c r="B45" s="178">
        <v>1</v>
      </c>
      <c r="C45" s="172">
        <v>2</v>
      </c>
      <c r="D45" s="173"/>
      <c r="E45" s="174">
        <v>3</v>
      </c>
    </row>
    <row r="46" spans="1:5" ht="15" customHeight="1" x14ac:dyDescent="0.25">
      <c r="A46" s="182" t="s">
        <v>250</v>
      </c>
      <c r="B46" s="178"/>
      <c r="C46" s="172">
        <v>2</v>
      </c>
      <c r="D46" s="173"/>
      <c r="E46" s="174">
        <v>2</v>
      </c>
    </row>
    <row r="47" spans="1:5" ht="15" customHeight="1" x14ac:dyDescent="0.25">
      <c r="A47" s="182" t="s">
        <v>258</v>
      </c>
      <c r="B47" s="178">
        <v>3</v>
      </c>
      <c r="C47" s="172">
        <v>4</v>
      </c>
      <c r="D47" s="173"/>
      <c r="E47" s="174">
        <v>7</v>
      </c>
    </row>
    <row r="48" spans="1:5" ht="15" customHeight="1" x14ac:dyDescent="0.25">
      <c r="A48" s="182" t="s">
        <v>257</v>
      </c>
      <c r="B48" s="178">
        <v>2</v>
      </c>
      <c r="C48" s="172">
        <v>4</v>
      </c>
      <c r="D48" s="173"/>
      <c r="E48" s="174">
        <v>6</v>
      </c>
    </row>
    <row r="49" spans="1:5" ht="15" customHeight="1" x14ac:dyDescent="0.25">
      <c r="A49" s="182" t="s">
        <v>248</v>
      </c>
      <c r="B49" s="178">
        <v>2</v>
      </c>
      <c r="C49" s="172">
        <v>9</v>
      </c>
      <c r="D49" s="173"/>
      <c r="E49" s="174">
        <v>11</v>
      </c>
    </row>
    <row r="50" spans="1:5" ht="15" customHeight="1" x14ac:dyDescent="0.25">
      <c r="A50" s="217" t="s">
        <v>284</v>
      </c>
      <c r="B50" s="179"/>
      <c r="C50" s="218"/>
      <c r="D50" s="170">
        <v>3</v>
      </c>
      <c r="E50" s="171">
        <v>3</v>
      </c>
    </row>
    <row r="51" spans="1:5" ht="15" customHeight="1" x14ac:dyDescent="0.25">
      <c r="A51" s="175" t="s">
        <v>243</v>
      </c>
      <c r="B51" s="204">
        <v>20</v>
      </c>
      <c r="C51" s="207">
        <v>65</v>
      </c>
      <c r="D51" s="205">
        <v>3</v>
      </c>
      <c r="E51" s="206">
        <v>88</v>
      </c>
    </row>
    <row r="52" spans="1:5" x14ac:dyDescent="0.25">
      <c r="A52"/>
      <c r="B52"/>
      <c r="C52"/>
      <c r="D52"/>
      <c r="E52"/>
    </row>
    <row r="53" spans="1:5" x14ac:dyDescent="0.25">
      <c r="A53"/>
      <c r="B53"/>
      <c r="C53"/>
      <c r="D53"/>
      <c r="E53"/>
    </row>
    <row r="54" spans="1:5" x14ac:dyDescent="0.25">
      <c r="A54"/>
      <c r="B54"/>
      <c r="C54"/>
      <c r="D54"/>
      <c r="E54"/>
    </row>
    <row r="55" spans="1:5" x14ac:dyDescent="0.25">
      <c r="A55"/>
      <c r="B55"/>
      <c r="C55"/>
      <c r="D55"/>
      <c r="E55"/>
    </row>
    <row r="56" spans="1:5" x14ac:dyDescent="0.25">
      <c r="A56"/>
      <c r="B56"/>
      <c r="C56"/>
      <c r="D56"/>
      <c r="E56"/>
    </row>
    <row r="57" spans="1:5" x14ac:dyDescent="0.25">
      <c r="A57"/>
      <c r="B57"/>
      <c r="C57"/>
      <c r="D57"/>
      <c r="E57"/>
    </row>
    <row r="58" spans="1:5" x14ac:dyDescent="0.25">
      <c r="A58"/>
      <c r="B58"/>
      <c r="C58"/>
      <c r="D58"/>
      <c r="E58"/>
    </row>
    <row r="59" spans="1:5" x14ac:dyDescent="0.25">
      <c r="A59"/>
      <c r="B59"/>
      <c r="C59"/>
      <c r="D59"/>
      <c r="E59"/>
    </row>
    <row r="60" spans="1:5" x14ac:dyDescent="0.25">
      <c r="A60"/>
      <c r="B60"/>
      <c r="C60"/>
      <c r="D60"/>
      <c r="E60"/>
    </row>
    <row r="61" spans="1:5" x14ac:dyDescent="0.25">
      <c r="A61"/>
      <c r="B61"/>
      <c r="C61"/>
      <c r="D61"/>
      <c r="E61"/>
    </row>
    <row r="62" spans="1:5" x14ac:dyDescent="0.25">
      <c r="A62"/>
      <c r="B62"/>
      <c r="C62"/>
      <c r="D62"/>
      <c r="E62"/>
    </row>
    <row r="63" spans="1:5" x14ac:dyDescent="0.25">
      <c r="A63"/>
      <c r="B63"/>
      <c r="C63"/>
      <c r="D63"/>
      <c r="E63"/>
    </row>
    <row r="64" spans="1:5" x14ac:dyDescent="0.25">
      <c r="A64"/>
      <c r="B64"/>
      <c r="C64"/>
      <c r="D64"/>
      <c r="E64"/>
    </row>
    <row r="65" spans="1:5" x14ac:dyDescent="0.25">
      <c r="A65"/>
      <c r="B65"/>
      <c r="C65"/>
      <c r="D65"/>
      <c r="E65"/>
    </row>
    <row r="66" spans="1:5" x14ac:dyDescent="0.25">
      <c r="A66"/>
      <c r="B66"/>
      <c r="C66"/>
      <c r="D66"/>
      <c r="E66"/>
    </row>
    <row r="67" spans="1:5" x14ac:dyDescent="0.25">
      <c r="A67"/>
      <c r="B67"/>
      <c r="C67"/>
      <c r="D67"/>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19.5" customHeight="1" x14ac:dyDescent="0.25"/>
    <row r="2" spans="2:18" ht="27" customHeight="1" x14ac:dyDescent="0.25">
      <c r="B2" s="296" t="s">
        <v>279</v>
      </c>
      <c r="C2" s="297"/>
      <c r="D2" s="297"/>
      <c r="E2" s="297"/>
      <c r="F2" s="297"/>
      <c r="G2" s="297"/>
      <c r="H2" s="297"/>
      <c r="I2" s="297"/>
      <c r="J2" s="297"/>
      <c r="K2" s="297"/>
      <c r="L2" s="297"/>
      <c r="M2" s="297"/>
      <c r="N2" s="297"/>
      <c r="O2" s="298"/>
    </row>
    <row r="3" spans="2:18" ht="30" customHeight="1" x14ac:dyDescent="0.25">
      <c r="B3" s="299"/>
      <c r="C3" s="300"/>
      <c r="D3" s="300"/>
      <c r="E3" s="300"/>
      <c r="F3" s="300"/>
      <c r="G3" s="300"/>
      <c r="H3" s="300"/>
      <c r="I3" s="300"/>
      <c r="J3" s="300"/>
      <c r="K3" s="300"/>
      <c r="L3" s="300"/>
      <c r="M3" s="300"/>
      <c r="N3" s="300"/>
      <c r="O3" s="301"/>
    </row>
    <row r="4" spans="2:18" ht="19.5" customHeight="1" x14ac:dyDescent="0.25">
      <c r="B4" s="71"/>
      <c r="C4" s="70"/>
      <c r="D4" s="70"/>
      <c r="E4" s="70"/>
      <c r="F4" s="70"/>
      <c r="G4" s="70"/>
      <c r="H4" s="70"/>
      <c r="I4" s="70"/>
      <c r="J4" s="70"/>
      <c r="K4" s="70"/>
      <c r="L4" s="70"/>
      <c r="M4" s="70"/>
      <c r="N4" s="70"/>
      <c r="O4" s="86"/>
    </row>
    <row r="5" spans="2:18" x14ac:dyDescent="0.25">
      <c r="B5" s="71"/>
      <c r="C5" s="73"/>
      <c r="D5" s="72"/>
      <c r="E5" s="73"/>
      <c r="F5" s="72"/>
      <c r="G5" s="73"/>
      <c r="H5" s="72"/>
      <c r="I5" s="73"/>
      <c r="J5" s="72"/>
      <c r="K5" s="73"/>
      <c r="L5" s="72"/>
      <c r="M5" s="73"/>
      <c r="N5" s="72"/>
      <c r="O5" s="86"/>
    </row>
    <row r="6" spans="2:18" ht="40.5" customHeight="1" x14ac:dyDescent="0.25">
      <c r="B6" s="71"/>
      <c r="C6" s="295" t="s">
        <v>270</v>
      </c>
      <c r="D6" s="74" t="str">
        <f>Datos!T2</f>
        <v>Muy alta (5)</v>
      </c>
      <c r="E6" s="73"/>
      <c r="F6" s="75">
        <f>COUNTIFS(Mapa_riesgos!$U$12:$U$99,$D6,Mapa_riesgos!$W$12:$W$99,F$16)</f>
        <v>0</v>
      </c>
      <c r="G6" s="76"/>
      <c r="H6" s="75">
        <f>COUNTIFS(Mapa_riesgos!$U$12:$U$99,$D6,Mapa_riesgos!$W$12:$W$99,H$16)</f>
        <v>2</v>
      </c>
      <c r="I6" s="76"/>
      <c r="J6" s="75">
        <f>COUNTIFS(Mapa_riesgos!$U$12:$U$99,$D6,Mapa_riesgos!$W$12:$W$99,J$16)</f>
        <v>2</v>
      </c>
      <c r="K6" s="76"/>
      <c r="L6" s="75">
        <f>COUNTIFS(Mapa_riesgos!$U$12:$U$99,$D6,Mapa_riesgos!$W$12:$W$99,L$16)</f>
        <v>0</v>
      </c>
      <c r="M6" s="76"/>
      <c r="N6" s="77">
        <f>COUNTIFS(Mapa_riesgos!$U$12:$U$99,$D6,Mapa_riesgos!$W$12:$W$99,N$16)</f>
        <v>0</v>
      </c>
      <c r="O6" s="86"/>
    </row>
    <row r="7" spans="2:18" ht="12" customHeight="1" x14ac:dyDescent="0.25">
      <c r="B7" s="71"/>
      <c r="C7" s="295"/>
      <c r="D7" s="78"/>
      <c r="E7" s="73"/>
      <c r="F7" s="79"/>
      <c r="G7" s="76"/>
      <c r="H7" s="79"/>
      <c r="I7" s="76"/>
      <c r="J7" s="79"/>
      <c r="K7" s="76"/>
      <c r="L7" s="79"/>
      <c r="M7" s="76"/>
      <c r="N7" s="79"/>
      <c r="O7" s="86"/>
    </row>
    <row r="8" spans="2:18" ht="40.5" customHeight="1" x14ac:dyDescent="0.25">
      <c r="B8" s="71"/>
      <c r="C8" s="295"/>
      <c r="D8" s="74" t="str">
        <f>Datos!T3</f>
        <v>Alta (4)</v>
      </c>
      <c r="E8" s="73"/>
      <c r="F8" s="80">
        <f>COUNTIFS(Mapa_riesgos!$U$12:$U$99,$D8,Mapa_riesgos!$W$12:$W$99,F$16)</f>
        <v>1</v>
      </c>
      <c r="G8" s="76"/>
      <c r="H8" s="80">
        <f>COUNTIFS(Mapa_riesgos!$U$12:$U$99,$D8,Mapa_riesgos!$W$12:$W$99,H$16)</f>
        <v>2</v>
      </c>
      <c r="I8" s="76"/>
      <c r="J8" s="75">
        <f>COUNTIFS(Mapa_riesgos!$U$12:$U$99,$D8,Mapa_riesgos!$W$12:$W$99,J$16)</f>
        <v>3</v>
      </c>
      <c r="K8" s="76"/>
      <c r="L8" s="75">
        <f>COUNTIFS(Mapa_riesgos!$U$12:$U$99,$D8,Mapa_riesgos!$W$12:$W$99,L$16)</f>
        <v>2</v>
      </c>
      <c r="M8" s="76"/>
      <c r="N8" s="77">
        <f>COUNTIFS(Mapa_riesgos!$U$12:$U$99,$D8,Mapa_riesgos!$W$12:$W$99,N$16)</f>
        <v>1</v>
      </c>
      <c r="O8" s="86"/>
    </row>
    <row r="9" spans="2:18" ht="11.25" customHeight="1" x14ac:dyDescent="0.25">
      <c r="B9" s="71"/>
      <c r="C9" s="295"/>
      <c r="D9" s="78"/>
      <c r="E9" s="73"/>
      <c r="F9" s="79"/>
      <c r="G9" s="76"/>
      <c r="H9" s="79"/>
      <c r="I9" s="76"/>
      <c r="J9" s="79"/>
      <c r="K9" s="76"/>
      <c r="L9" s="79"/>
      <c r="M9" s="76"/>
      <c r="N9" s="79"/>
      <c r="O9" s="86"/>
    </row>
    <row r="10" spans="2:18" ht="40.5" customHeight="1" x14ac:dyDescent="0.25">
      <c r="B10" s="71"/>
      <c r="C10" s="295"/>
      <c r="D10" s="74" t="str">
        <f>Datos!T4</f>
        <v>Media (3)</v>
      </c>
      <c r="E10" s="73"/>
      <c r="F10" s="80">
        <f>COUNTIFS(Mapa_riesgos!$U$12:$U$99,$D10,Mapa_riesgos!$W$12:$W$99,F$16)</f>
        <v>0</v>
      </c>
      <c r="G10" s="76"/>
      <c r="H10" s="80">
        <f>COUNTIFS(Mapa_riesgos!$U$12:$U$99,$D10,Mapa_riesgos!$W$12:$W$99,H$16)</f>
        <v>11</v>
      </c>
      <c r="I10" s="76"/>
      <c r="J10" s="80">
        <f>COUNTIFS(Mapa_riesgos!$U$12:$U$99,$D10,Mapa_riesgos!$W$12:$W$99,J$16)</f>
        <v>8</v>
      </c>
      <c r="K10" s="76"/>
      <c r="L10" s="75">
        <f>COUNTIFS(Mapa_riesgos!$U$12:$U$99,$D10,Mapa_riesgos!$W$12:$W$99,L$16)</f>
        <v>3</v>
      </c>
      <c r="M10" s="76"/>
      <c r="N10" s="77">
        <f>COUNTIFS(Mapa_riesgos!$U$12:$U$99,$D10,Mapa_riesgos!$W$12:$W$99,N$16)</f>
        <v>0</v>
      </c>
      <c r="O10" s="86"/>
      <c r="Q10" s="105"/>
      <c r="R10" s="106"/>
    </row>
    <row r="11" spans="2:18" ht="9" customHeight="1" x14ac:dyDescent="0.25">
      <c r="B11" s="71"/>
      <c r="C11" s="295"/>
      <c r="D11" s="78"/>
      <c r="E11" s="73"/>
      <c r="F11" s="79"/>
      <c r="G11" s="76"/>
      <c r="H11" s="79"/>
      <c r="I11" s="76"/>
      <c r="J11" s="79"/>
      <c r="K11" s="76"/>
      <c r="L11" s="79"/>
      <c r="M11" s="76"/>
      <c r="N11" s="79"/>
      <c r="O11" s="86"/>
    </row>
    <row r="12" spans="2:18" ht="40.5" customHeight="1" x14ac:dyDescent="0.25">
      <c r="B12" s="71"/>
      <c r="C12" s="295"/>
      <c r="D12" s="74" t="str">
        <f>Datos!T5</f>
        <v>Baja (2)</v>
      </c>
      <c r="E12" s="73"/>
      <c r="F12" s="81">
        <f>COUNTIFS(Mapa_riesgos!$U$12:$U$99,$D12,Mapa_riesgos!$W$12:$W$99,F$16)</f>
        <v>2</v>
      </c>
      <c r="G12" s="76"/>
      <c r="H12" s="80">
        <f>COUNTIFS(Mapa_riesgos!$U$12:$U$99,$D12,Mapa_riesgos!$W$12:$W$99,H$16)</f>
        <v>12</v>
      </c>
      <c r="I12" s="76"/>
      <c r="J12" s="80">
        <f>COUNTIFS(Mapa_riesgos!$U$12:$U$99,$D12,Mapa_riesgos!$W$12:$W$99,J$16)</f>
        <v>5</v>
      </c>
      <c r="K12" s="76"/>
      <c r="L12" s="75">
        <f>COUNTIFS(Mapa_riesgos!$U$12:$U$99,$D12,Mapa_riesgos!$W$12:$W$99,L$16)</f>
        <v>5</v>
      </c>
      <c r="M12" s="76"/>
      <c r="N12" s="77">
        <f>COUNTIFS(Mapa_riesgos!$U$12:$U$99,$D12,Mapa_riesgos!$W$12:$W$99,N$16)</f>
        <v>0</v>
      </c>
      <c r="O12" s="86"/>
      <c r="Q12" s="105"/>
      <c r="R12" s="107"/>
    </row>
    <row r="13" spans="2:18" ht="9.75" customHeight="1" x14ac:dyDescent="0.25">
      <c r="B13" s="71"/>
      <c r="C13" s="295"/>
      <c r="D13" s="78"/>
      <c r="E13" s="73"/>
      <c r="F13" s="79"/>
      <c r="G13" s="76"/>
      <c r="H13" s="79"/>
      <c r="I13" s="76"/>
      <c r="J13" s="79"/>
      <c r="K13" s="76"/>
      <c r="L13" s="79"/>
      <c r="M13" s="76"/>
      <c r="N13" s="79"/>
      <c r="O13" s="86"/>
    </row>
    <row r="14" spans="2:18" ht="40.5" customHeight="1" x14ac:dyDescent="0.25">
      <c r="B14" s="71"/>
      <c r="C14" s="295"/>
      <c r="D14" s="74" t="str">
        <f>Datos!T6</f>
        <v>Muy baja (1)</v>
      </c>
      <c r="E14" s="73"/>
      <c r="F14" s="81">
        <f>COUNTIFS(Mapa_riesgos!$U$12:$U$99,$D14,Mapa_riesgos!$W$12:$W$99,F$16)</f>
        <v>0</v>
      </c>
      <c r="G14" s="76"/>
      <c r="H14" s="81">
        <f>COUNTIFS(Mapa_riesgos!$U$12:$U$99,$D14,Mapa_riesgos!$W$12:$W$99,H$16)</f>
        <v>6</v>
      </c>
      <c r="I14" s="76"/>
      <c r="J14" s="80">
        <f>COUNTIFS(Mapa_riesgos!$U$12:$U$99,$D14,Mapa_riesgos!$W$12:$W$99,J$16)</f>
        <v>5</v>
      </c>
      <c r="K14" s="76"/>
      <c r="L14" s="75">
        <f>COUNTIFS(Mapa_riesgos!$U$12:$U$99,$D14,Mapa_riesgos!$W$12:$W$99,L$16)</f>
        <v>12</v>
      </c>
      <c r="M14" s="76"/>
      <c r="N14" s="77">
        <f>COUNTIFS(Mapa_riesgos!$U$12:$U$99,$D14,Mapa_riesgos!$W$12:$W$99,N$16)</f>
        <v>6</v>
      </c>
      <c r="O14" s="86"/>
    </row>
    <row r="15" spans="2:18" ht="27.75" customHeight="1" x14ac:dyDescent="0.25">
      <c r="B15" s="71"/>
      <c r="C15" s="73"/>
      <c r="D15" s="72"/>
      <c r="E15" s="73"/>
      <c r="F15" s="72"/>
      <c r="G15" s="73"/>
      <c r="H15" s="72"/>
      <c r="I15" s="73"/>
      <c r="J15" s="72"/>
      <c r="K15" s="73"/>
      <c r="L15" s="72"/>
      <c r="M15" s="73"/>
      <c r="N15" s="72"/>
      <c r="O15" s="86"/>
    </row>
    <row r="16" spans="2:18" ht="41.25" customHeight="1" x14ac:dyDescent="0.25">
      <c r="B16" s="71"/>
      <c r="C16" s="73"/>
      <c r="D16" s="73"/>
      <c r="E16" s="73"/>
      <c r="F16" s="74" t="str">
        <f>Datos!U6</f>
        <v>Leve (1)</v>
      </c>
      <c r="G16" s="82"/>
      <c r="H16" s="74" t="str">
        <f>Datos!U5</f>
        <v>Menor (2)</v>
      </c>
      <c r="I16" s="82"/>
      <c r="J16" s="74" t="str">
        <f>Datos!U4</f>
        <v>Moderado (3)</v>
      </c>
      <c r="K16" s="82"/>
      <c r="L16" s="74" t="str">
        <f>Datos!U3</f>
        <v>Mayor (4)</v>
      </c>
      <c r="M16" s="82"/>
      <c r="N16" s="74" t="str">
        <f>Datos!U2</f>
        <v>Catastrófico (5)</v>
      </c>
      <c r="O16" s="86"/>
    </row>
    <row r="17" spans="2:15" ht="41.25" customHeight="1" x14ac:dyDescent="0.25">
      <c r="B17" s="71"/>
      <c r="C17" s="73"/>
      <c r="D17" s="73"/>
      <c r="E17" s="73"/>
      <c r="F17" s="83"/>
      <c r="G17" s="84"/>
      <c r="H17" s="83"/>
      <c r="I17" s="84"/>
      <c r="J17" s="85" t="s">
        <v>269</v>
      </c>
      <c r="K17" s="84"/>
      <c r="L17" s="83"/>
      <c r="M17" s="84"/>
      <c r="N17" s="83"/>
      <c r="O17" s="86"/>
    </row>
    <row r="18" spans="2:15" ht="18" customHeight="1" x14ac:dyDescent="0.25">
      <c r="B18" s="71"/>
      <c r="C18" s="73"/>
      <c r="D18" s="73"/>
      <c r="E18" s="73"/>
      <c r="F18" s="73"/>
      <c r="G18" s="73"/>
      <c r="H18" s="73"/>
      <c r="I18" s="73"/>
      <c r="J18" s="73"/>
      <c r="K18" s="73"/>
      <c r="L18" s="73"/>
      <c r="M18" s="73"/>
      <c r="N18" s="73"/>
      <c r="O18" s="86"/>
    </row>
    <row r="19" spans="2:15" ht="26.25" customHeight="1" x14ac:dyDescent="0.25">
      <c r="B19" s="71"/>
      <c r="C19" s="73"/>
      <c r="D19" s="85" t="s">
        <v>224</v>
      </c>
      <c r="E19" s="73"/>
      <c r="F19" s="87">
        <f>+F12+F14+H14</f>
        <v>8</v>
      </c>
      <c r="G19" s="76"/>
      <c r="H19" s="87">
        <f>+F8+F10+H8+H10+H12+J10+J12+J14</f>
        <v>44</v>
      </c>
      <c r="I19" s="76"/>
      <c r="J19" s="87">
        <f>+F6+H6+J6+J8+L6+L8+L10+L12+L14</f>
        <v>29</v>
      </c>
      <c r="K19" s="76"/>
      <c r="L19" s="87">
        <f>+N6+N8+N10+N12+N14</f>
        <v>7</v>
      </c>
      <c r="M19" s="84"/>
      <c r="N19" s="84"/>
      <c r="O19" s="86"/>
    </row>
    <row r="20" spans="2:15" ht="26.25" customHeight="1" x14ac:dyDescent="0.3">
      <c r="B20" s="71"/>
      <c r="C20" s="73"/>
      <c r="D20" s="88">
        <f>SUM(F6:N14)</f>
        <v>88</v>
      </c>
      <c r="E20" s="73"/>
      <c r="F20" s="89" t="s">
        <v>271</v>
      </c>
      <c r="G20" s="90"/>
      <c r="H20" s="91" t="s">
        <v>84</v>
      </c>
      <c r="I20" s="90"/>
      <c r="J20" s="92" t="s">
        <v>272</v>
      </c>
      <c r="K20" s="90"/>
      <c r="L20" s="93" t="s">
        <v>273</v>
      </c>
      <c r="M20" s="73"/>
      <c r="N20" s="73"/>
      <c r="O20" s="86"/>
    </row>
    <row r="21" spans="2:15" x14ac:dyDescent="0.25">
      <c r="B21" s="94"/>
      <c r="C21" s="95"/>
      <c r="D21" s="95"/>
      <c r="E21" s="95"/>
      <c r="F21" s="95"/>
      <c r="G21" s="95"/>
      <c r="H21" s="95"/>
      <c r="I21" s="95"/>
      <c r="J21" s="95"/>
      <c r="K21" s="95"/>
      <c r="L21" s="95"/>
      <c r="M21" s="95"/>
      <c r="N21" s="95"/>
      <c r="O21" s="96"/>
    </row>
  </sheetData>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249977111117893"/>
  </sheetPr>
  <dimension ref="A1:F34"/>
  <sheetViews>
    <sheetView showGridLines="0" zoomScaleNormal="100" workbookViewId="0"/>
  </sheetViews>
  <sheetFormatPr baseColWidth="10" defaultRowHeight="15" x14ac:dyDescent="0.25"/>
  <cols>
    <col min="1" max="1" width="23.140625" style="154" customWidth="1"/>
    <col min="2" max="2" width="31.140625" style="154" customWidth="1"/>
    <col min="3" max="3" width="14.42578125" style="154" customWidth="1"/>
    <col min="4" max="4" width="32.85546875" style="154" customWidth="1"/>
    <col min="5" max="5" width="14.42578125" style="154" customWidth="1"/>
    <col min="6" max="16384" width="11.42578125" style="154"/>
  </cols>
  <sheetData>
    <row r="1" spans="1:6" ht="27" customHeight="1" x14ac:dyDescent="0.25">
      <c r="A1" s="99"/>
      <c r="B1" s="99"/>
      <c r="C1" s="99"/>
      <c r="D1" s="99"/>
      <c r="E1" s="99"/>
      <c r="F1" s="99"/>
    </row>
    <row r="2" spans="1:6" x14ac:dyDescent="0.25">
      <c r="A2" s="99"/>
      <c r="B2" s="155" t="s">
        <v>223</v>
      </c>
      <c r="C2" s="155" t="s">
        <v>263</v>
      </c>
      <c r="D2" s="155" t="s">
        <v>225</v>
      </c>
      <c r="E2" s="155" t="s">
        <v>263</v>
      </c>
      <c r="F2" s="99"/>
    </row>
    <row r="3" spans="1:6" x14ac:dyDescent="0.25">
      <c r="A3" s="99"/>
      <c r="B3" s="156" t="s">
        <v>273</v>
      </c>
      <c r="C3" s="166">
        <f>COUNTIFS(Mapa_riesgos!$Y$12:$Y$99,$B$3)</f>
        <v>7</v>
      </c>
      <c r="D3" s="156" t="s">
        <v>273</v>
      </c>
      <c r="E3" s="166">
        <f>COUNTIFS(Mapa_riesgos!$Y$12:$Y$99,$B$3,Mapa_riesgos!$AE$12:$AE$99,D3)</f>
        <v>6</v>
      </c>
      <c r="F3" s="99"/>
    </row>
    <row r="4" spans="1:6" x14ac:dyDescent="0.25">
      <c r="A4" s="99"/>
      <c r="B4" s="157"/>
      <c r="C4" s="166"/>
      <c r="D4" s="158" t="s">
        <v>272</v>
      </c>
      <c r="E4" s="166">
        <f>COUNTIFS(Mapa_riesgos!$Y$12:$Y$99,$B$3,Mapa_riesgos!$AE$12:$AE$99,D4)</f>
        <v>1</v>
      </c>
      <c r="F4" s="99"/>
    </row>
    <row r="5" spans="1:6" x14ac:dyDescent="0.25">
      <c r="A5" s="99"/>
      <c r="B5" s="157"/>
      <c r="C5" s="166"/>
      <c r="D5" s="159" t="s">
        <v>84</v>
      </c>
      <c r="E5" s="166">
        <f>COUNTIFS(Mapa_riesgos!$Y$12:$Y$99,$B$3,Mapa_riesgos!$AE$12:$AE$99,D5)</f>
        <v>0</v>
      </c>
      <c r="F5" s="99"/>
    </row>
    <row r="6" spans="1:6" x14ac:dyDescent="0.25">
      <c r="A6" s="99"/>
      <c r="B6" s="160"/>
      <c r="C6" s="167"/>
      <c r="D6" s="161" t="s">
        <v>271</v>
      </c>
      <c r="E6" s="166">
        <f>COUNTIFS(Mapa_riesgos!$Y$12:$Y$99,$B$3,Mapa_riesgos!$AE$12:$AE$99,D6)</f>
        <v>0</v>
      </c>
      <c r="F6" s="99"/>
    </row>
    <row r="7" spans="1:6" x14ac:dyDescent="0.25">
      <c r="A7" s="99"/>
      <c r="B7" s="158" t="s">
        <v>272</v>
      </c>
      <c r="C7" s="166">
        <f>COUNTIFS(Mapa_riesgos!$Y$12:$Y$99,$B$7)</f>
        <v>29</v>
      </c>
      <c r="D7" s="156" t="s">
        <v>273</v>
      </c>
      <c r="E7" s="166">
        <f>COUNTIFS(Mapa_riesgos!$Y$12:$Y$99,$B$7,Mapa_riesgos!$AE$12:$AE$99,D7)</f>
        <v>0</v>
      </c>
      <c r="F7" s="99"/>
    </row>
    <row r="8" spans="1:6" x14ac:dyDescent="0.25">
      <c r="A8" s="99"/>
      <c r="B8" s="157"/>
      <c r="C8" s="166"/>
      <c r="D8" s="158" t="s">
        <v>272</v>
      </c>
      <c r="E8" s="166">
        <f>COUNTIFS(Mapa_riesgos!$Y$12:$Y$99,$B$7,Mapa_riesgos!$AE$12:$AE$99,D8)</f>
        <v>12</v>
      </c>
      <c r="F8" s="99"/>
    </row>
    <row r="9" spans="1:6" x14ac:dyDescent="0.25">
      <c r="A9" s="99"/>
      <c r="B9" s="157"/>
      <c r="C9" s="166"/>
      <c r="D9" s="159" t="s">
        <v>84</v>
      </c>
      <c r="E9" s="166">
        <f>COUNTIFS(Mapa_riesgos!$Y$12:$Y$99,$B$7,Mapa_riesgos!$AE$12:$AE$99,D9)</f>
        <v>4</v>
      </c>
      <c r="F9" s="99"/>
    </row>
    <row r="10" spans="1:6" x14ac:dyDescent="0.25">
      <c r="A10" s="99"/>
      <c r="B10" s="160"/>
      <c r="C10" s="167"/>
      <c r="D10" s="161" t="s">
        <v>271</v>
      </c>
      <c r="E10" s="166">
        <f>COUNTIFS(Mapa_riesgos!$Y$12:$Y$99,$B$7,Mapa_riesgos!$AE$12:$AE$99,D10)</f>
        <v>13</v>
      </c>
      <c r="F10" s="99"/>
    </row>
    <row r="11" spans="1:6" x14ac:dyDescent="0.25">
      <c r="A11" s="99"/>
      <c r="B11" s="159" t="s">
        <v>84</v>
      </c>
      <c r="C11" s="166">
        <f>COUNTIFS(Mapa_riesgos!$Y$12:$Y$99,$B$11)</f>
        <v>44</v>
      </c>
      <c r="D11" s="156" t="s">
        <v>273</v>
      </c>
      <c r="E11" s="166">
        <f>COUNTIFS(Mapa_riesgos!$Y$12:$Y$99,$B$11,Mapa_riesgos!$AE$12:$AE$99,D11)</f>
        <v>0</v>
      </c>
      <c r="F11" s="99"/>
    </row>
    <row r="12" spans="1:6" x14ac:dyDescent="0.25">
      <c r="A12" s="99"/>
      <c r="B12" s="157"/>
      <c r="C12" s="166"/>
      <c r="D12" s="158" t="s">
        <v>272</v>
      </c>
      <c r="E12" s="166">
        <f>COUNTIFS(Mapa_riesgos!$Y$12:$Y$99,$B$11,Mapa_riesgos!$AE$12:$AE$99,D12)</f>
        <v>0</v>
      </c>
      <c r="F12" s="99"/>
    </row>
    <row r="13" spans="1:6" x14ac:dyDescent="0.25">
      <c r="A13" s="99"/>
      <c r="B13" s="157"/>
      <c r="C13" s="166"/>
      <c r="D13" s="159" t="s">
        <v>84</v>
      </c>
      <c r="E13" s="166">
        <f>COUNTIFS(Mapa_riesgos!$Y$12:$Y$99,$B$11,Mapa_riesgos!$AE$12:$AE$99,D13)</f>
        <v>5</v>
      </c>
      <c r="F13" s="99"/>
    </row>
    <row r="14" spans="1:6" x14ac:dyDescent="0.25">
      <c r="A14" s="99"/>
      <c r="B14" s="160"/>
      <c r="C14" s="167"/>
      <c r="D14" s="161" t="s">
        <v>271</v>
      </c>
      <c r="E14" s="166">
        <f>COUNTIFS(Mapa_riesgos!$Y$12:$Y$99,$B$11,Mapa_riesgos!$AE$12:$AE$99,D14)</f>
        <v>39</v>
      </c>
      <c r="F14" s="99"/>
    </row>
    <row r="15" spans="1:6" x14ac:dyDescent="0.25">
      <c r="A15" s="99"/>
      <c r="B15" s="162" t="s">
        <v>271</v>
      </c>
      <c r="C15" s="166">
        <f>COUNTIFS(Mapa_riesgos!$Y$12:$Y$99,$B$15)</f>
        <v>8</v>
      </c>
      <c r="D15" s="156" t="s">
        <v>273</v>
      </c>
      <c r="E15" s="166">
        <f>COUNTIFS(Mapa_riesgos!$Y$12:$Y$99,$B$15,Mapa_riesgos!$AE$12:$AE$99,D15)</f>
        <v>0</v>
      </c>
      <c r="F15" s="99"/>
    </row>
    <row r="16" spans="1:6" x14ac:dyDescent="0.25">
      <c r="A16" s="99"/>
      <c r="B16" s="157"/>
      <c r="C16" s="166"/>
      <c r="D16" s="158" t="s">
        <v>272</v>
      </c>
      <c r="E16" s="166">
        <f>COUNTIFS(Mapa_riesgos!$Y$12:$Y$99,$B$15,Mapa_riesgos!$AE$12:$AE$99,D16)</f>
        <v>0</v>
      </c>
      <c r="F16" s="99"/>
    </row>
    <row r="17" spans="1:6" x14ac:dyDescent="0.25">
      <c r="A17" s="99"/>
      <c r="B17" s="157"/>
      <c r="C17" s="99"/>
      <c r="D17" s="159" t="s">
        <v>84</v>
      </c>
      <c r="E17" s="166">
        <f>COUNTIFS(Mapa_riesgos!$Y$12:$Y$99,$B$15,Mapa_riesgos!$AE$12:$AE$99,D17)</f>
        <v>0</v>
      </c>
      <c r="F17" s="99"/>
    </row>
    <row r="18" spans="1:6" x14ac:dyDescent="0.25">
      <c r="A18" s="99"/>
      <c r="B18" s="160"/>
      <c r="C18" s="100"/>
      <c r="D18" s="161" t="s">
        <v>271</v>
      </c>
      <c r="E18" s="166">
        <f>COUNTIFS(Mapa_riesgos!$Y$12:$Y$99,$B$15,Mapa_riesgos!$AE$12:$AE$99,D18)</f>
        <v>8</v>
      </c>
      <c r="F18" s="99"/>
    </row>
    <row r="19" spans="1:6" x14ac:dyDescent="0.25">
      <c r="A19" s="99"/>
      <c r="B19" s="163"/>
      <c r="C19" s="101"/>
      <c r="D19" s="163"/>
      <c r="E19" s="101"/>
      <c r="F19" s="99"/>
    </row>
    <row r="20" spans="1:6" x14ac:dyDescent="0.25">
      <c r="A20" s="99"/>
      <c r="B20" s="164" t="s">
        <v>264</v>
      </c>
      <c r="C20" s="164"/>
      <c r="D20" s="101"/>
      <c r="E20" s="101">
        <f>SUM(E3:E18)</f>
        <v>88</v>
      </c>
      <c r="F20" s="99"/>
    </row>
    <row r="21" spans="1:6" x14ac:dyDescent="0.25">
      <c r="A21" s="99"/>
      <c r="B21" s="99"/>
      <c r="C21" s="99"/>
      <c r="D21" s="99"/>
      <c r="E21" s="99"/>
      <c r="F21" s="99"/>
    </row>
    <row r="22" spans="1:6" x14ac:dyDescent="0.25">
      <c r="A22" s="99"/>
      <c r="B22" s="99"/>
      <c r="C22" s="99"/>
      <c r="D22" s="99"/>
      <c r="E22" s="99"/>
      <c r="F22" s="99"/>
    </row>
    <row r="23" spans="1:6" x14ac:dyDescent="0.25">
      <c r="A23" s="99"/>
      <c r="B23" s="99"/>
      <c r="C23" s="99"/>
      <c r="D23" s="99"/>
      <c r="E23" s="99"/>
      <c r="F23" s="99"/>
    </row>
    <row r="24" spans="1:6" x14ac:dyDescent="0.25">
      <c r="A24" s="99"/>
      <c r="B24" s="99"/>
      <c r="C24" s="99"/>
      <c r="D24" s="99"/>
      <c r="E24" s="99"/>
      <c r="F24" s="99"/>
    </row>
    <row r="25" spans="1:6" x14ac:dyDescent="0.25">
      <c r="A25" s="99"/>
      <c r="B25" s="99"/>
      <c r="C25" s="99"/>
      <c r="D25" s="99"/>
      <c r="E25" s="99"/>
      <c r="F25" s="99"/>
    </row>
    <row r="26" spans="1:6" x14ac:dyDescent="0.25">
      <c r="A26" s="99"/>
      <c r="B26" s="99"/>
      <c r="C26" s="99"/>
      <c r="D26" s="99"/>
      <c r="E26" s="99"/>
      <c r="F26" s="99"/>
    </row>
    <row r="27" spans="1:6" x14ac:dyDescent="0.25">
      <c r="A27" s="99"/>
      <c r="B27" s="99"/>
      <c r="C27" s="99"/>
      <c r="D27" s="99"/>
      <c r="E27" s="99"/>
      <c r="F27" s="99"/>
    </row>
    <row r="28" spans="1:6" x14ac:dyDescent="0.25">
      <c r="A28" s="99"/>
      <c r="B28" s="99"/>
      <c r="C28" s="99"/>
      <c r="D28" s="99"/>
      <c r="E28" s="99"/>
      <c r="F28" s="99"/>
    </row>
    <row r="29" spans="1:6" x14ac:dyDescent="0.25">
      <c r="A29" s="99"/>
      <c r="B29" s="99"/>
      <c r="C29" s="99"/>
      <c r="D29" s="99"/>
      <c r="E29" s="99"/>
      <c r="F29" s="99"/>
    </row>
    <row r="30" spans="1:6" x14ac:dyDescent="0.25">
      <c r="A30" s="99"/>
      <c r="B30" s="99"/>
      <c r="C30" s="99"/>
      <c r="D30" s="99"/>
      <c r="E30" s="99"/>
      <c r="F30" s="99"/>
    </row>
    <row r="31" spans="1:6" x14ac:dyDescent="0.25">
      <c r="A31" s="99"/>
      <c r="B31" s="99"/>
      <c r="C31" s="99"/>
      <c r="D31" s="99"/>
      <c r="E31" s="99"/>
      <c r="F31" s="99"/>
    </row>
    <row r="32" spans="1:6" x14ac:dyDescent="0.25">
      <c r="A32" s="99"/>
      <c r="B32" s="99"/>
      <c r="C32" s="99"/>
      <c r="D32" s="99"/>
      <c r="E32" s="99"/>
      <c r="F32" s="99"/>
    </row>
    <row r="33" spans="1:6" x14ac:dyDescent="0.25">
      <c r="A33" s="99"/>
      <c r="B33" s="99"/>
      <c r="C33" s="99"/>
      <c r="D33" s="99"/>
      <c r="E33" s="99"/>
      <c r="F33" s="99"/>
    </row>
    <row r="34" spans="1:6" x14ac:dyDescent="0.25">
      <c r="B34" s="99"/>
      <c r="C34" s="99"/>
      <c r="D34" s="99"/>
      <c r="E34" s="99"/>
      <c r="F34" s="99"/>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ustomWidth="1"/>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20.25" customHeight="1" x14ac:dyDescent="0.25"/>
    <row r="2" spans="2:18" ht="27" customHeight="1" x14ac:dyDescent="0.25">
      <c r="B2" s="296" t="s">
        <v>280</v>
      </c>
      <c r="C2" s="297"/>
      <c r="D2" s="297"/>
      <c r="E2" s="297"/>
      <c r="F2" s="297"/>
      <c r="G2" s="297"/>
      <c r="H2" s="297"/>
      <c r="I2" s="297"/>
      <c r="J2" s="297"/>
      <c r="K2" s="297"/>
      <c r="L2" s="297"/>
      <c r="M2" s="297"/>
      <c r="N2" s="297"/>
      <c r="O2" s="298"/>
      <c r="P2" s="97"/>
    </row>
    <row r="3" spans="2:18" ht="30" customHeight="1" x14ac:dyDescent="0.25">
      <c r="B3" s="299"/>
      <c r="C3" s="300"/>
      <c r="D3" s="300"/>
      <c r="E3" s="300"/>
      <c r="F3" s="300"/>
      <c r="G3" s="300"/>
      <c r="H3" s="300"/>
      <c r="I3" s="300"/>
      <c r="J3" s="300"/>
      <c r="K3" s="300"/>
      <c r="L3" s="300"/>
      <c r="M3" s="300"/>
      <c r="N3" s="300"/>
      <c r="O3" s="301"/>
      <c r="P3" s="97"/>
    </row>
    <row r="4" spans="2:18" ht="20.25" customHeight="1" x14ac:dyDescent="0.25">
      <c r="B4" s="71"/>
      <c r="C4" s="73"/>
      <c r="D4" s="73"/>
      <c r="E4" s="73"/>
      <c r="F4" s="73"/>
      <c r="G4" s="73"/>
      <c r="H4" s="73"/>
      <c r="I4" s="73"/>
      <c r="J4" s="73"/>
      <c r="K4" s="73"/>
      <c r="L4" s="73"/>
      <c r="M4" s="73"/>
      <c r="N4" s="73"/>
      <c r="O4" s="86"/>
      <c r="P4" s="71"/>
    </row>
    <row r="5" spans="2:18" x14ac:dyDescent="0.25">
      <c r="B5" s="71"/>
      <c r="C5" s="73"/>
      <c r="D5" s="72"/>
      <c r="E5" s="73"/>
      <c r="F5" s="72"/>
      <c r="G5" s="73"/>
      <c r="H5" s="72"/>
      <c r="I5" s="73"/>
      <c r="J5" s="72"/>
      <c r="K5" s="73"/>
      <c r="L5" s="72"/>
      <c r="M5" s="73"/>
      <c r="N5" s="72"/>
      <c r="O5" s="86"/>
      <c r="P5" s="71"/>
    </row>
    <row r="6" spans="2:18" ht="40.5" customHeight="1" x14ac:dyDescent="0.25">
      <c r="B6" s="71"/>
      <c r="C6" s="295" t="s">
        <v>270</v>
      </c>
      <c r="D6" s="74" t="str">
        <f>Datos!T2</f>
        <v>Muy alta (5)</v>
      </c>
      <c r="E6" s="73"/>
      <c r="F6" s="75">
        <f>COUNTIFS(Mapa_riesgos!$AA$12:$AA$99,$D6,Mapa_riesgos!$AC$12:$AC$99,F$16)</f>
        <v>0</v>
      </c>
      <c r="G6" s="76"/>
      <c r="H6" s="75">
        <f>COUNTIFS(Mapa_riesgos!$AA$12:$AA$99,$D6,Mapa_riesgos!$AC$12:$AC$99,H$16)</f>
        <v>0</v>
      </c>
      <c r="I6" s="76"/>
      <c r="J6" s="75">
        <f>COUNTIFS(Mapa_riesgos!$AA$12:$AA$99,$D6,Mapa_riesgos!$AC$12:$AC$99,J$16)</f>
        <v>0</v>
      </c>
      <c r="K6" s="76"/>
      <c r="L6" s="75">
        <f>COUNTIFS(Mapa_riesgos!$AA$12:$AA$99,$D6,Mapa_riesgos!$AC$12:$AC$99,L$16)</f>
        <v>0</v>
      </c>
      <c r="M6" s="76"/>
      <c r="N6" s="77">
        <f>COUNTIFS(Mapa_riesgos!$AA$12:$AA$99,$D6,Mapa_riesgos!$AC$12:$AC$99,N$16)</f>
        <v>0</v>
      </c>
      <c r="O6" s="86"/>
      <c r="P6" s="71"/>
    </row>
    <row r="7" spans="2:18" ht="12" customHeight="1" x14ac:dyDescent="0.25">
      <c r="B7" s="71"/>
      <c r="C7" s="295"/>
      <c r="D7" s="78"/>
      <c r="E7" s="73"/>
      <c r="F7" s="79"/>
      <c r="G7" s="76"/>
      <c r="H7" s="79"/>
      <c r="I7" s="76"/>
      <c r="J7" s="79"/>
      <c r="K7" s="76"/>
      <c r="L7" s="79"/>
      <c r="M7" s="76"/>
      <c r="N7" s="79"/>
      <c r="O7" s="86"/>
      <c r="P7" s="71"/>
    </row>
    <row r="8" spans="2:18" ht="40.5" customHeight="1" x14ac:dyDescent="0.25">
      <c r="B8" s="71"/>
      <c r="C8" s="295"/>
      <c r="D8" s="74" t="str">
        <f>Datos!T3</f>
        <v>Alta (4)</v>
      </c>
      <c r="E8" s="73"/>
      <c r="F8" s="80">
        <f>COUNTIFS(Mapa_riesgos!$AA$12:$AA$99,$D8,Mapa_riesgos!$AC$12:$AC$99,F$16)</f>
        <v>0</v>
      </c>
      <c r="G8" s="76"/>
      <c r="H8" s="80">
        <f>COUNTIFS(Mapa_riesgos!$AA$12:$AA$99,$D8,Mapa_riesgos!$AC$12:$AC$99,H$16)</f>
        <v>0</v>
      </c>
      <c r="I8" s="76"/>
      <c r="J8" s="75">
        <f>COUNTIFS(Mapa_riesgos!$AA$12:$AA$99,$D8,Mapa_riesgos!$AC$12:$AC$99,J$16)</f>
        <v>0</v>
      </c>
      <c r="K8" s="76"/>
      <c r="L8" s="75">
        <f>COUNTIFS(Mapa_riesgos!$AA$12:$AA$99,$D8,Mapa_riesgos!$AC$12:$AC$99,L$16)</f>
        <v>0</v>
      </c>
      <c r="M8" s="76"/>
      <c r="N8" s="77">
        <f>COUNTIFS(Mapa_riesgos!$AA$12:$AA$99,$D8,Mapa_riesgos!$AC$12:$AC$99,N$16)</f>
        <v>0</v>
      </c>
      <c r="O8" s="86"/>
      <c r="P8" s="71"/>
    </row>
    <row r="9" spans="2:18" ht="11.25" customHeight="1" x14ac:dyDescent="0.25">
      <c r="B9" s="71"/>
      <c r="C9" s="295"/>
      <c r="D9" s="78"/>
      <c r="E9" s="73"/>
      <c r="F9" s="79"/>
      <c r="G9" s="76"/>
      <c r="H9" s="79"/>
      <c r="I9" s="76"/>
      <c r="J9" s="79"/>
      <c r="K9" s="76"/>
      <c r="L9" s="79"/>
      <c r="M9" s="76"/>
      <c r="N9" s="79"/>
      <c r="O9" s="86"/>
      <c r="P9" s="71"/>
    </row>
    <row r="10" spans="2:18" ht="40.5" customHeight="1" x14ac:dyDescent="0.25">
      <c r="B10" s="71"/>
      <c r="C10" s="295"/>
      <c r="D10" s="74" t="str">
        <f>Datos!T4</f>
        <v>Media (3)</v>
      </c>
      <c r="E10" s="73"/>
      <c r="F10" s="80">
        <f>COUNTIFS(Mapa_riesgos!$AA$12:$AA$99,$D10,Mapa_riesgos!$AC$12:$AC$99,F$16)</f>
        <v>0</v>
      </c>
      <c r="G10" s="76"/>
      <c r="H10" s="80">
        <f>COUNTIFS(Mapa_riesgos!$AA$12:$AA$99,$D10,Mapa_riesgos!$AC$12:$AC$99,H$16)</f>
        <v>0</v>
      </c>
      <c r="I10" s="76"/>
      <c r="J10" s="80">
        <f>COUNTIFS(Mapa_riesgos!$AA$12:$AA$99,$D10,Mapa_riesgos!$AC$12:$AC$99,J$16)</f>
        <v>0</v>
      </c>
      <c r="K10" s="76"/>
      <c r="L10" s="75">
        <f>COUNTIFS(Mapa_riesgos!$AA$12:$AA$99,$D10,Mapa_riesgos!$AC$12:$AC$99,L$16)</f>
        <v>0</v>
      </c>
      <c r="M10" s="76"/>
      <c r="N10" s="77">
        <f>COUNTIFS(Mapa_riesgos!$AA$12:$AA$99,$D10,Mapa_riesgos!$AC$12:$AC$99,N$16)</f>
        <v>0</v>
      </c>
      <c r="O10" s="86"/>
      <c r="P10" s="71"/>
      <c r="R10" s="106"/>
    </row>
    <row r="11" spans="2:18" ht="9" customHeight="1" x14ac:dyDescent="0.25">
      <c r="B11" s="71"/>
      <c r="C11" s="295"/>
      <c r="D11" s="78"/>
      <c r="E11" s="73"/>
      <c r="F11" s="79"/>
      <c r="G11" s="76"/>
      <c r="H11" s="79"/>
      <c r="I11" s="76"/>
      <c r="J11" s="79"/>
      <c r="K11" s="76"/>
      <c r="L11" s="79"/>
      <c r="M11" s="76"/>
      <c r="N11" s="79"/>
      <c r="O11" s="86"/>
      <c r="P11" s="71"/>
    </row>
    <row r="12" spans="2:18" ht="40.5" customHeight="1" x14ac:dyDescent="0.25">
      <c r="B12" s="71"/>
      <c r="C12" s="295"/>
      <c r="D12" s="74" t="str">
        <f>Datos!T5</f>
        <v>Baja (2)</v>
      </c>
      <c r="E12" s="73"/>
      <c r="F12" s="81">
        <f>COUNTIFS(Mapa_riesgos!$AA$12:$AA$99,$D12,Mapa_riesgos!$AC$12:$AC$99,F$16)</f>
        <v>3</v>
      </c>
      <c r="G12" s="76"/>
      <c r="H12" s="80">
        <f>COUNTIFS(Mapa_riesgos!$AA$12:$AA$99,$D12,Mapa_riesgos!$AC$12:$AC$99,H$16)</f>
        <v>1</v>
      </c>
      <c r="I12" s="76"/>
      <c r="J12" s="80">
        <f>COUNTIFS(Mapa_riesgos!$AA$12:$AA$99,$D12,Mapa_riesgos!$AC$12:$AC$99,J$16)</f>
        <v>4</v>
      </c>
      <c r="K12" s="76"/>
      <c r="L12" s="75">
        <f>COUNTIFS(Mapa_riesgos!$AA$12:$AA$99,$D12,Mapa_riesgos!$AC$12:$AC$99,L$16)</f>
        <v>1</v>
      </c>
      <c r="M12" s="76"/>
      <c r="N12" s="77">
        <f>COUNTIFS(Mapa_riesgos!$AA$12:$AA$99,$D12,Mapa_riesgos!$AC$12:$AC$99,N$16)</f>
        <v>0</v>
      </c>
      <c r="O12" s="86"/>
      <c r="P12" s="71"/>
      <c r="R12" s="107"/>
    </row>
    <row r="13" spans="2:18" ht="9.75" customHeight="1" x14ac:dyDescent="0.25">
      <c r="B13" s="71"/>
      <c r="C13" s="295"/>
      <c r="D13" s="78"/>
      <c r="E13" s="73"/>
      <c r="F13" s="79"/>
      <c r="G13" s="76"/>
      <c r="H13" s="79"/>
      <c r="I13" s="76"/>
      <c r="J13" s="79"/>
      <c r="K13" s="76"/>
      <c r="L13" s="79"/>
      <c r="M13" s="76"/>
      <c r="N13" s="79"/>
      <c r="O13" s="86"/>
      <c r="P13" s="71"/>
    </row>
    <row r="14" spans="2:18" ht="40.5" customHeight="1" x14ac:dyDescent="0.25">
      <c r="B14" s="71"/>
      <c r="C14" s="295"/>
      <c r="D14" s="74" t="str">
        <f>Datos!T6</f>
        <v>Muy baja (1)</v>
      </c>
      <c r="E14" s="73"/>
      <c r="F14" s="81">
        <f>COUNTIFS(Mapa_riesgos!$AA$12:$AA$99,$D14,Mapa_riesgos!$AC$12:$AC$99,F$16)</f>
        <v>12</v>
      </c>
      <c r="G14" s="76"/>
      <c r="H14" s="81">
        <f>COUNTIFS(Mapa_riesgos!$AA$12:$AA$99,$D14,Mapa_riesgos!$AC$12:$AC$99,H$16)</f>
        <v>45</v>
      </c>
      <c r="I14" s="76"/>
      <c r="J14" s="80">
        <f>COUNTIFS(Mapa_riesgos!$AA$12:$AA$99,$D14,Mapa_riesgos!$AC$12:$AC$99,J$16)</f>
        <v>4</v>
      </c>
      <c r="K14" s="76"/>
      <c r="L14" s="75">
        <f>COUNTIFS(Mapa_riesgos!$AA$12:$AA$99,$D14,Mapa_riesgos!$AC$12:$AC$99,L$16)</f>
        <v>12</v>
      </c>
      <c r="M14" s="76"/>
      <c r="N14" s="77">
        <f>COUNTIFS(Mapa_riesgos!$AA$12:$AA$99,$D14,Mapa_riesgos!$AC$12:$AC$99,N$16)</f>
        <v>6</v>
      </c>
      <c r="O14" s="86"/>
      <c r="P14" s="71"/>
    </row>
    <row r="15" spans="2:18" ht="27.75" customHeight="1" x14ac:dyDescent="0.25">
      <c r="B15" s="71"/>
      <c r="C15" s="73"/>
      <c r="D15" s="72"/>
      <c r="E15" s="73"/>
      <c r="F15" s="72"/>
      <c r="G15" s="73"/>
      <c r="H15" s="72"/>
      <c r="I15" s="73"/>
      <c r="J15" s="72"/>
      <c r="K15" s="73"/>
      <c r="L15" s="72"/>
      <c r="M15" s="73"/>
      <c r="N15" s="72"/>
      <c r="O15" s="86"/>
      <c r="P15" s="71"/>
    </row>
    <row r="16" spans="2:18" ht="41.25" customHeight="1" x14ac:dyDescent="0.25">
      <c r="B16" s="71"/>
      <c r="C16" s="73"/>
      <c r="D16" s="73"/>
      <c r="E16" s="73"/>
      <c r="F16" s="74" t="str">
        <f>Datos!U6</f>
        <v>Leve (1)</v>
      </c>
      <c r="G16" s="82"/>
      <c r="H16" s="74" t="str">
        <f>Datos!U5</f>
        <v>Menor (2)</v>
      </c>
      <c r="I16" s="82"/>
      <c r="J16" s="74" t="str">
        <f>Datos!U4</f>
        <v>Moderado (3)</v>
      </c>
      <c r="K16" s="82"/>
      <c r="L16" s="74" t="str">
        <f>Datos!U3</f>
        <v>Mayor (4)</v>
      </c>
      <c r="M16" s="82"/>
      <c r="N16" s="74" t="str">
        <f>Datos!U2</f>
        <v>Catastrófico (5)</v>
      </c>
      <c r="O16" s="86"/>
      <c r="P16" s="71"/>
    </row>
    <row r="17" spans="2:16" ht="41.25" customHeight="1" x14ac:dyDescent="0.25">
      <c r="B17" s="71"/>
      <c r="C17" s="73"/>
      <c r="D17" s="73"/>
      <c r="E17" s="73"/>
      <c r="F17" s="83"/>
      <c r="G17" s="84"/>
      <c r="H17" s="83"/>
      <c r="I17" s="84"/>
      <c r="J17" s="85" t="s">
        <v>269</v>
      </c>
      <c r="K17" s="84"/>
      <c r="L17" s="83"/>
      <c r="M17" s="84"/>
      <c r="N17" s="83"/>
      <c r="O17" s="86"/>
      <c r="P17" s="71"/>
    </row>
    <row r="18" spans="2:16" ht="18" customHeight="1" x14ac:dyDescent="0.25">
      <c r="B18" s="71"/>
      <c r="C18" s="73"/>
      <c r="D18" s="73"/>
      <c r="E18" s="73"/>
      <c r="F18" s="73"/>
      <c r="G18" s="73"/>
      <c r="H18" s="73"/>
      <c r="I18" s="73"/>
      <c r="J18" s="73"/>
      <c r="K18" s="73"/>
      <c r="L18" s="73"/>
      <c r="M18" s="73"/>
      <c r="N18" s="73"/>
      <c r="O18" s="86"/>
      <c r="P18" s="71"/>
    </row>
    <row r="19" spans="2:16" ht="26.25" x14ac:dyDescent="0.25">
      <c r="B19" s="71"/>
      <c r="C19" s="73"/>
      <c r="D19" s="85" t="s">
        <v>224</v>
      </c>
      <c r="E19" s="73"/>
      <c r="F19" s="87">
        <f>+F12+F14+H14</f>
        <v>60</v>
      </c>
      <c r="G19" s="76"/>
      <c r="H19" s="87">
        <f>+F8+F10+H8+H10+H12+J10+J12+J14</f>
        <v>9</v>
      </c>
      <c r="I19" s="76"/>
      <c r="J19" s="87">
        <f>+F6+H6+J6+J8+L6+L8+L10+L12+L14</f>
        <v>13</v>
      </c>
      <c r="K19" s="76"/>
      <c r="L19" s="87">
        <f>+N6+N8+N10+N12+N14</f>
        <v>6</v>
      </c>
      <c r="M19" s="84"/>
      <c r="N19" s="84"/>
      <c r="O19" s="86"/>
      <c r="P19" s="71"/>
    </row>
    <row r="20" spans="2:16" ht="26.25" customHeight="1" x14ac:dyDescent="0.3">
      <c r="B20" s="71"/>
      <c r="C20" s="73"/>
      <c r="D20" s="88">
        <f>SUM(F6:N14)</f>
        <v>88</v>
      </c>
      <c r="E20" s="73"/>
      <c r="F20" s="89" t="s">
        <v>271</v>
      </c>
      <c r="G20" s="90"/>
      <c r="H20" s="91" t="s">
        <v>84</v>
      </c>
      <c r="I20" s="90"/>
      <c r="J20" s="92" t="s">
        <v>272</v>
      </c>
      <c r="K20" s="90"/>
      <c r="L20" s="93" t="s">
        <v>273</v>
      </c>
      <c r="M20" s="73"/>
      <c r="N20" s="73"/>
      <c r="O20" s="86"/>
      <c r="P20" s="71"/>
    </row>
    <row r="21" spans="2:16" x14ac:dyDescent="0.25">
      <c r="B21" s="94"/>
      <c r="C21" s="95"/>
      <c r="D21" s="95"/>
      <c r="E21" s="95"/>
      <c r="F21" s="95"/>
      <c r="G21" s="95"/>
      <c r="H21" s="95"/>
      <c r="I21" s="95"/>
      <c r="J21" s="95"/>
      <c r="K21" s="95"/>
      <c r="L21" s="95"/>
      <c r="M21" s="95"/>
      <c r="N21" s="95"/>
      <c r="O21" s="96"/>
      <c r="P21" s="71"/>
    </row>
  </sheetData>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Windows</cp:lastModifiedBy>
  <cp:revision/>
  <cp:lastPrinted>2023-03-28T14:26:00Z</cp:lastPrinted>
  <dcterms:created xsi:type="dcterms:W3CDTF">2019-02-01T14:35:23Z</dcterms:created>
  <dcterms:modified xsi:type="dcterms:W3CDTF">2023-09-07T16:58:09Z</dcterms:modified>
  <cp:category/>
  <cp:contentStatus/>
</cp:coreProperties>
</file>