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mc:AlternateContent xmlns:mc="http://schemas.openxmlformats.org/markup-compatibility/2006">
    <mc:Choice Requires="x15">
      <x15ac:absPath xmlns:x15ac="http://schemas.microsoft.com/office/spreadsheetml/2010/11/ac" url="E:\Alcaldía Bogotá\Metodología riesgos Alcaldía\28 Macro julio-agosto\"/>
    </mc:Choice>
  </mc:AlternateContent>
  <bookViews>
    <workbookView xWindow="-28920" yWindow="-7980" windowWidth="29040" windowHeight="15720" tabRatio="924" firstSheet="3" activeTab="3"/>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Mapa_riesgos!$A$11:$EU$31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62913"/>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P31" i="41" l="1"/>
  <c r="EQ31" i="41" s="1"/>
  <c r="ER31" i="41" s="1"/>
  <c r="EP30" i="41"/>
  <c r="EQ30" i="41" s="1"/>
  <c r="ER30" i="41" s="1"/>
  <c r="EP29" i="41"/>
  <c r="EQ29" i="41" s="1"/>
  <c r="ER29" i="41" s="1"/>
  <c r="EP28" i="41"/>
  <c r="EQ28" i="41" s="1"/>
  <c r="ER28" i="41" s="1"/>
  <c r="EP27" i="41"/>
  <c r="EQ27" i="41" s="1"/>
  <c r="ER27" i="41" s="1"/>
  <c r="EP26" i="41"/>
  <c r="EQ26" i="41" s="1"/>
  <c r="ER26" i="41" s="1"/>
  <c r="EP25" i="41"/>
  <c r="EQ25" i="41" s="1"/>
  <c r="ER25" i="41" s="1"/>
  <c r="EP24" i="41"/>
  <c r="EQ24" i="41" s="1"/>
  <c r="ER24" i="41" s="1"/>
  <c r="EP23" i="41"/>
  <c r="EQ23" i="41" s="1"/>
  <c r="ER23" i="41" s="1"/>
  <c r="EP22" i="41"/>
  <c r="EQ22" i="41" s="1"/>
  <c r="ER22" i="41" s="1"/>
  <c r="EP21" i="41"/>
  <c r="EQ21" i="41" s="1"/>
  <c r="ER21" i="41" s="1"/>
  <c r="EP20" i="41"/>
  <c r="EQ20" i="41" s="1"/>
  <c r="ER20" i="41" s="1"/>
  <c r="EP19" i="41"/>
  <c r="EQ19" i="41" s="1"/>
  <c r="ER19" i="41" s="1"/>
  <c r="EP18" i="41"/>
  <c r="EQ18" i="41" s="1"/>
  <c r="ER18" i="41" s="1"/>
  <c r="EP17" i="41"/>
  <c r="EQ17" i="41" s="1"/>
  <c r="ER17" i="41" s="1"/>
  <c r="EP16" i="41"/>
  <c r="EQ16" i="41" s="1"/>
  <c r="ER16" i="41" s="1"/>
  <c r="EP15" i="41"/>
  <c r="EQ15" i="41" s="1"/>
  <c r="ER15" i="41" s="1"/>
  <c r="EP14" i="41"/>
  <c r="EQ14" i="41" s="1"/>
  <c r="ER14" i="41" s="1"/>
  <c r="EP13" i="41"/>
  <c r="EQ13" i="41" s="1"/>
  <c r="ER13" i="41" s="1"/>
  <c r="EP12" i="41"/>
  <c r="EQ12" i="41" s="1"/>
  <c r="ER12" i="41" s="1"/>
  <c r="ES16" i="41" l="1"/>
  <c r="ET16" i="41" s="1"/>
  <c r="EU16" i="41" s="1"/>
  <c r="ES18" i="41"/>
  <c r="ET18" i="41" s="1"/>
  <c r="EU18" i="41" s="1"/>
  <c r="ES27" i="41"/>
  <c r="ET27" i="41" s="1"/>
  <c r="EU27" i="41" s="1"/>
  <c r="ES22" i="41"/>
  <c r="ET22" i="41" s="1"/>
  <c r="EU22" i="41" s="1"/>
  <c r="ES23" i="41"/>
  <c r="ET23" i="41" s="1"/>
  <c r="EU23" i="41" s="1"/>
  <c r="ES14" i="41"/>
  <c r="ET14" i="41" s="1"/>
  <c r="EU14" i="41" s="1"/>
  <c r="ES20" i="41"/>
  <c r="ET20" i="41" s="1"/>
  <c r="EU20" i="41" s="1"/>
  <c r="ES13" i="41"/>
  <c r="ET13" i="41" s="1"/>
  <c r="EU13" i="41" s="1"/>
  <c r="ES30" i="41"/>
  <c r="ET30" i="41" s="1"/>
  <c r="EU30" i="41" s="1"/>
  <c r="ES19" i="41"/>
  <c r="ET19" i="41" s="1"/>
  <c r="EU19" i="41" s="1"/>
  <c r="ES25" i="41"/>
  <c r="ET25" i="41" s="1"/>
  <c r="EU25" i="41" s="1"/>
  <c r="ES17" i="41"/>
  <c r="ET17" i="41" s="1"/>
  <c r="EU17" i="41" s="1"/>
  <c r="ES24" i="41"/>
  <c r="ET24" i="41" s="1"/>
  <c r="EU24" i="41" s="1"/>
  <c r="ES26" i="41"/>
  <c r="ET26" i="41" s="1"/>
  <c r="EU26" i="41" s="1"/>
  <c r="ES31" i="41"/>
  <c r="ET31" i="41" s="1"/>
  <c r="EU31" i="41" s="1"/>
  <c r="ES15" i="41"/>
  <c r="ET15" i="41" s="1"/>
  <c r="EU15" i="41" s="1"/>
  <c r="ES28" i="41"/>
  <c r="ET28" i="41" s="1"/>
  <c r="EU28" i="41" s="1"/>
  <c r="ES12" i="41"/>
  <c r="ET12" i="41" s="1"/>
  <c r="EU12" i="41" s="1"/>
  <c r="ES21" i="41"/>
  <c r="ET21" i="41" s="1"/>
  <c r="EU21" i="41" s="1"/>
  <c r="ES29" i="41"/>
  <c r="ET29" i="41" s="1"/>
  <c r="EU29" i="41" s="1"/>
  <c r="DZ31" i="41" l="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31" i="41"/>
  <c r="DO30" i="41"/>
  <c r="DO29" i="41"/>
  <c r="DO28" i="41"/>
  <c r="DO27" i="41"/>
  <c r="DO26" i="41"/>
  <c r="DO25" i="41"/>
  <c r="DO24" i="41"/>
  <c r="DO23" i="41"/>
  <c r="DO22" i="41"/>
  <c r="DO21" i="41"/>
  <c r="DO20" i="41"/>
  <c r="DO19" i="41"/>
  <c r="DO18" i="41"/>
  <c r="DO17" i="41"/>
  <c r="DO16" i="41"/>
  <c r="DO15" i="41"/>
  <c r="DO14" i="41"/>
  <c r="DO13" i="41"/>
  <c r="DO1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24" i="41" l="1"/>
  <c r="EA25" i="41"/>
  <c r="EA13" i="41"/>
  <c r="DL13" i="41"/>
  <c r="DL12" i="41"/>
  <c r="DL17" i="41"/>
  <c r="DN15" i="41"/>
  <c r="DL19" i="41"/>
  <c r="DL26" i="41"/>
  <c r="DL25" i="41"/>
  <c r="DQ30" i="41"/>
  <c r="DN12" i="41"/>
  <c r="DL16" i="41"/>
  <c r="DX12" i="41"/>
  <c r="DL18" i="41"/>
  <c r="DQ28" i="41"/>
  <c r="DU30" i="41"/>
  <c r="DL21" i="41"/>
  <c r="DL20" i="41"/>
  <c r="DQ23" i="41"/>
  <c r="DQ24" i="41"/>
  <c r="DQ26" i="41"/>
  <c r="DQ27" i="41"/>
  <c r="DU24" i="41"/>
  <c r="DL14" i="41"/>
  <c r="DN13" i="41"/>
  <c r="DQ14" i="41"/>
  <c r="DQ19" i="41"/>
  <c r="DL23" i="41"/>
  <c r="DL27" i="41"/>
  <c r="DQ29" i="41"/>
  <c r="DL15" i="41"/>
  <c r="DQ17" i="41"/>
  <c r="DN21" i="41"/>
  <c r="DL22" i="41"/>
  <c r="DQ31" i="41"/>
  <c r="DX13" i="41"/>
  <c r="DX21" i="41"/>
  <c r="DN26" i="41"/>
  <c r="DN25" i="41"/>
  <c r="DU13" i="41"/>
  <c r="DU16" i="41"/>
  <c r="DU17" i="41"/>
  <c r="DX29" i="41"/>
  <c r="DN14" i="41"/>
  <c r="DN16" i="41"/>
  <c r="DN19" i="41"/>
  <c r="DN20" i="41"/>
  <c r="DX15" i="41"/>
  <c r="DN17" i="41"/>
  <c r="DN18" i="41"/>
  <c r="DQ15" i="41"/>
  <c r="DQ16" i="41"/>
  <c r="DQ18" i="41"/>
  <c r="DQ20" i="41"/>
  <c r="DQ22" i="41"/>
  <c r="DQ25" i="41"/>
  <c r="DN27" i="41"/>
  <c r="DN30" i="41"/>
  <c r="DN29" i="41"/>
  <c r="DN28" i="41"/>
  <c r="DL29" i="41"/>
  <c r="DN31" i="41"/>
  <c r="DU18" i="41"/>
  <c r="DU27" i="41"/>
  <c r="DN24" i="41"/>
  <c r="DN23" i="41"/>
  <c r="DN22" i="41"/>
  <c r="DL30" i="41"/>
  <c r="DU15" i="41"/>
  <c r="DU23" i="41"/>
  <c r="DU22" i="41"/>
  <c r="DU26" i="41"/>
  <c r="DU25" i="41"/>
  <c r="DX18" i="41"/>
  <c r="DX22" i="41"/>
  <c r="DX24" i="41"/>
  <c r="DX23" i="41"/>
  <c r="DX26" i="41"/>
  <c r="DX30" i="41"/>
  <c r="DL28" i="41"/>
  <c r="DL31" i="41"/>
  <c r="DP12" i="41"/>
  <c r="DP13" i="41"/>
  <c r="DP21" i="41"/>
  <c r="DP24" i="41"/>
  <c r="DP27" i="41"/>
  <c r="DU19" i="41"/>
  <c r="DU20" i="41"/>
  <c r="DU28" i="41"/>
  <c r="DU29" i="41"/>
  <c r="DX20" i="41"/>
  <c r="DX27" i="41"/>
  <c r="DX31" i="41"/>
  <c r="DQ12" i="41"/>
  <c r="DQ13" i="41"/>
  <c r="DQ21" i="41"/>
  <c r="DU12" i="41"/>
  <c r="DU21" i="41"/>
  <c r="DX16" i="41"/>
  <c r="DX17" i="41"/>
  <c r="DX19" i="41"/>
  <c r="DX25" i="41"/>
  <c r="EA12" i="41"/>
  <c r="EA16" i="41"/>
  <c r="EA17" i="41"/>
  <c r="EA21" i="41"/>
  <c r="EA20" i="41"/>
  <c r="EA22" i="41"/>
  <c r="EA24" i="41"/>
  <c r="EA23" i="41"/>
  <c r="DP26" i="41"/>
  <c r="DX14" i="41"/>
  <c r="DX28" i="41"/>
  <c r="EA18" i="41"/>
  <c r="EA26" i="41"/>
  <c r="DU14" i="41"/>
  <c r="DU31" i="41"/>
  <c r="EA29" i="41"/>
  <c r="EA28" i="41"/>
  <c r="EA31" i="41"/>
  <c r="EA14" i="41"/>
  <c r="EA19" i="41"/>
  <c r="EA30" i="41"/>
  <c r="EA27" i="41"/>
  <c r="EA15" i="41"/>
  <c r="DP14" i="41"/>
  <c r="DP15" i="41"/>
  <c r="DP16" i="41"/>
  <c r="DP19" i="41"/>
  <c r="DP20" i="41"/>
  <c r="DP22" i="41"/>
  <c r="DP25" i="41"/>
  <c r="DP30" i="41"/>
  <c r="DP28" i="41"/>
  <c r="DP31" i="41"/>
  <c r="DP17" i="41"/>
  <c r="DP18" i="41"/>
  <c r="DP23" i="41"/>
  <c r="DP29" i="41"/>
  <c r="EC18" i="41" l="1"/>
  <c r="EC12" i="41"/>
  <c r="EC25" i="41"/>
  <c r="EC20" i="41"/>
  <c r="EC26" i="41"/>
  <c r="ED13" i="41"/>
  <c r="EC19" i="41"/>
  <c r="EC17" i="41"/>
  <c r="EC15" i="41"/>
  <c r="EC21" i="41"/>
  <c r="EC27" i="41"/>
  <c r="EC16" i="41"/>
  <c r="EC13" i="41"/>
  <c r="ED30" i="41"/>
  <c r="EC24" i="41"/>
  <c r="EC14" i="41"/>
  <c r="ED24" i="41"/>
  <c r="EC22" i="41"/>
  <c r="EC23" i="41"/>
  <c r="ED31" i="41"/>
  <c r="ED12" i="41"/>
  <c r="EC31" i="41"/>
  <c r="ED26" i="41"/>
  <c r="ED15" i="41"/>
  <c r="DR31" i="41"/>
  <c r="EB31" i="41" s="1"/>
  <c r="DR25" i="41"/>
  <c r="EB25" i="41" s="1"/>
  <c r="DR26" i="41"/>
  <c r="EB26" i="41" s="1"/>
  <c r="DR14" i="41"/>
  <c r="EB14" i="41" s="1"/>
  <c r="DR15" i="41"/>
  <c r="EB15" i="41" s="1"/>
  <c r="DR29" i="41"/>
  <c r="EB29" i="41" s="1"/>
  <c r="ED14" i="41"/>
  <c r="ED19" i="41"/>
  <c r="ED22" i="41"/>
  <c r="ED27" i="41"/>
  <c r="DR27" i="41"/>
  <c r="EB27" i="41" s="1"/>
  <c r="DR19" i="41"/>
  <c r="EB19" i="41" s="1"/>
  <c r="DR18" i="41"/>
  <c r="EB18" i="41" s="1"/>
  <c r="DR13" i="41"/>
  <c r="EB13" i="41" s="1"/>
  <c r="DR30" i="41"/>
  <c r="EB30" i="41" s="1"/>
  <c r="DR12" i="41"/>
  <c r="EB12" i="41" s="1"/>
  <c r="ED17" i="41"/>
  <c r="DR24" i="41"/>
  <c r="EB24" i="41" s="1"/>
  <c r="ED29" i="41"/>
  <c r="ED25" i="41"/>
  <c r="ED23" i="41"/>
  <c r="EC30" i="41"/>
  <c r="ED16" i="41"/>
  <c r="DR22" i="41"/>
  <c r="EB22" i="41" s="1"/>
  <c r="DR16" i="41"/>
  <c r="EB16" i="41" s="1"/>
  <c r="ED21" i="41"/>
  <c r="ED28" i="41"/>
  <c r="ED20" i="41"/>
  <c r="EC28" i="41"/>
  <c r="ED18" i="41"/>
  <c r="EC29" i="41"/>
  <c r="DR21" i="41"/>
  <c r="EB21" i="41" s="1"/>
  <c r="DR20" i="41"/>
  <c r="EB20" i="41" s="1"/>
  <c r="DR28" i="41"/>
  <c r="EB28" i="41" s="1"/>
  <c r="DR23" i="41"/>
  <c r="EB23" i="41" s="1"/>
  <c r="DR17" i="41"/>
  <c r="EB17" i="41" s="1"/>
  <c r="EE13" i="41" l="1"/>
  <c r="EE24" i="41"/>
  <c r="EE23" i="41"/>
  <c r="EE18" i="41"/>
  <c r="EE22" i="41"/>
  <c r="EE27" i="41"/>
  <c r="EE14" i="41"/>
  <c r="EE26" i="41"/>
  <c r="EE31" i="41"/>
  <c r="EE16" i="41"/>
  <c r="EE17" i="41"/>
  <c r="EE30" i="41"/>
  <c r="EE25" i="41"/>
  <c r="EE21" i="41"/>
  <c r="EE29" i="41"/>
  <c r="EE12" i="41"/>
  <c r="EE20" i="41"/>
  <c r="EE15" i="41"/>
  <c r="EE28" i="41"/>
  <c r="EE19"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DA12" i="41"/>
  <c r="CZ12" i="41"/>
  <c r="CA12" i="41" l="1"/>
  <c r="CA13" i="41"/>
  <c r="CA14" i="41"/>
  <c r="CA15" i="41"/>
  <c r="CA16" i="41"/>
  <c r="CA17" i="41"/>
  <c r="CA18" i="41"/>
  <c r="CA19" i="41"/>
  <c r="CA20" i="41"/>
  <c r="CA21" i="41"/>
  <c r="CA22" i="41"/>
  <c r="CA23" i="41"/>
  <c r="CA24" i="41"/>
  <c r="CA25" i="41"/>
  <c r="CA26" i="41"/>
  <c r="CA27" i="41"/>
  <c r="CA28" i="41"/>
  <c r="CA29" i="41"/>
  <c r="CA30" i="41"/>
  <c r="CA31"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<sst xmlns="http://schemas.openxmlformats.org/spreadsheetml/2006/main" count="2254" uniqueCount="1017">
  <si>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</si>
  <si>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</si>
  <si>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</si>
  <si>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</si>
  <si>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</si>
  <si>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</si>
  <si>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</si>
  <si>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</si>
  <si>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</si>
  <si>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</si>
  <si>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</si>
  <si>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</si>
  <si>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</si>
  <si>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</si>
  <si>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</si>
  <si>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</si>
  <si>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</si>
  <si>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</si>
  <si>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</si>
  <si>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</si>
  <si>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</si>
  <si>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</si>
  <si>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</si>
  <si>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</si>
  <si>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</si>
  <si>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</si>
  <si>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</si>
  <si>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</si>
  <si>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</si>
  <si>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</si>
  <si>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</si>
  <si>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</si>
  <si>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</si>
  <si>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</si>
  <si>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</si>
  <si>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</si>
  <si>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</si>
  <si>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</si>
  <si>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</si>
  <si>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</si>
  <si>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</si>
  <si>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</si>
  <si>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</si>
  <si>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</si>
  <si>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</si>
  <si>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</si>
  <si>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</si>
  <si>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</si>
  <si>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</si>
  <si>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</si>
  <si>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</si>
  <si>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</si>
  <si>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</si>
  <si>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</si>
  <si>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</si>
  <si>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</si>
  <si>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</si>
  <si>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</si>
  <si>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</si>
  <si>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</si>
  <si>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</si>
  <si>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</si>
  <si>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</si>
  <si>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</si>
  <si>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</si>
  <si>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</si>
  <si>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</si>
  <si>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</si>
  <si>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</si>
  <si>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</si>
  <si>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</si>
  <si>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</si>
  <si>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</si>
  <si>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</si>
  <si>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</si>
  <si>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</si>
  <si>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</si>
  <si>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</si>
  <si>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</si>
  <si>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</si>
  <si>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</si>
  <si>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</si>
  <si>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</si>
  <si>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</si>
  <si>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</si>
  <si>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</si>
  <si>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</si>
  <si>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</si>
  <si>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</si>
  <si>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</si>
  <si>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</si>
  <si>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</si>
  <si>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</si>
  <si>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</si>
  <si>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</si>
  <si>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</si>
  <si>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</si>
  <si>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</si>
  <si>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</si>
  <si>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</si>
  <si>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</si>
  <si>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</si>
  <si>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</si>
  <si>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</si>
  <si>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</si>
  <si>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</si>
  <si>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</si>
  <si>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</si>
  <si>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</si>
  <si>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</si>
  <si>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</si>
  <si>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</si>
  <si>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</si>
  <si>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</si>
  <si>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</si>
  <si>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</si>
  <si>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</si>
  <si>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</si>
  <si>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</si>
  <si>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</si>
  <si>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</si>
  <si>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</si>
  <si>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</si>
  <si>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</si>
  <si>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</si>
  <si>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</si>
  <si>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</si>
  <si>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</si>
  <si>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</si>
  <si>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</si>
  <si>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</si>
  <si>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</si>
  <si>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</si>
  <si>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</si>
  <si>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</si>
  <si>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</si>
  <si>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</si>
  <si>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</si>
  <si>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</si>
  <si>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</si>
  <si>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</si>
  <si>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</si>
  <si>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</si>
  <si>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</si>
  <si>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</si>
  <si>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</si>
  <si>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</si>
  <si>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</si>
  <si>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</si>
  <si>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</si>
  <si>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</si>
  <si>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</si>
  <si>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</si>
  <si>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</si>
  <si>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</si>
  <si>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</si>
  <si>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</si>
  <si>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</si>
  <si>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</si>
  <si>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</si>
  <si>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</si>
  <si>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</si>
  <si>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</si>
  <si>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</si>
  <si>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</si>
  <si>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</si>
  <si>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</si>
  <si>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</si>
  <si>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</si>
  <si>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</si>
  <si>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</si>
  <si>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</si>
  <si>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</si>
  <si>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</si>
  <si>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</si>
  <si>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</si>
  <si>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</si>
  <si>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</si>
  <si>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</si>
  <si>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</si>
  <si>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</si>
  <si>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</si>
  <si>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</si>
  <si>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</si>
  <si>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</si>
  <si>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</si>
  <si>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</si>
  <si>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</si>
  <si>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</si>
  <si>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</si>
  <si>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</si>
  <si>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</si>
  <si>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</si>
  <si>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</si>
  <si>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</si>
  <si>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</si>
  <si>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</si>
  <si>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</si>
  <si>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</si>
  <si>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</si>
  <si>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</si>
  <si>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</si>
  <si>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</si>
  <si>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</si>
  <si>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</si>
  <si>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</si>
  <si>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</si>
  <si>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</si>
  <si>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</si>
  <si>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</si>
  <si>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</si>
  <si>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</si>
  <si>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</si>
  <si>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</si>
  <si>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</si>
  <si>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</si>
  <si>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</si>
  <si>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</si>
  <si>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</si>
  <si>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</si>
  <si>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</si>
  <si>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</si>
  <si>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</si>
  <si>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</si>
  <si>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</si>
  <si>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</si>
  <si>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</si>
  <si>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</si>
  <si>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</si>
  <si>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</si>
  <si>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</si>
  <si>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</si>
  <si>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</si>
  <si>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</si>
  <si>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</si>
  <si>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</si>
  <si>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</si>
  <si>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</si>
  <si>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</si>
  <si>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</si>
  <si>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</si>
  <si>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</si>
  <si>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</si>
  <si>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</si>
  <si>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</si>
  <si>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</si>
  <si>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</si>
  <si>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</si>
  <si>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</si>
  <si>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</si>
  <si>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</si>
  <si>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</si>
  <si>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</si>
  <si>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</si>
  <si>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</si>
  <si>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</si>
  <si>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</si>
  <si>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</si>
  <si>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</si>
  <si>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</si>
  <si>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</si>
  <si>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</si>
  <si>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</si>
  <si>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</si>
  <si>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</si>
  <si>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</si>
  <si>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</si>
  <si>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</si>
  <si>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</si>
  <si>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</si>
  <si>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</si>
  <si>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</si>
  <si>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</si>
  <si>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</si>
  <si>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</si>
  <si>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</si>
  <si>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</si>
  <si>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</si>
  <si>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</si>
  <si>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</si>
  <si>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</si>
  <si>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</si>
  <si>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</si>
  <si>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</si>
  <si>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</si>
  <si>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</si>
  <si>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</si>
  <si>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</si>
  <si>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</si>
  <si>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Descripción del riesgo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</si>
  <si>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</si>
  <si>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</si>
  <si>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</si>
  <si>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</si>
  <si>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</si>
  <si>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</si>
  <si>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</si>
  <si>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</si>
  <si>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</si>
  <si>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</si>
  <si>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</si>
  <si>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</si>
  <si>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</si>
  <si>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</si>
  <si>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</si>
  <si>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</si>
  <si>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</si>
  <si>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</si>
  <si>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</si>
  <si>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</si>
  <si>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</si>
  <si>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</si>
  <si>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</si>
  <si>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</si>
  <si>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</si>
  <si>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</si>
  <si>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</si>
  <si>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</si>
  <si>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</si>
  <si>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</si>
  <si>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</si>
  <si>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</si>
  <si>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</si>
  <si>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</si>
  <si>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</si>
  <si>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</si>
  <si>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Identificación del riesgo
Análisis antes de controles
Análisis de controles
Análisis después de controles
Tratamiento del riesgo</t>
  </si>
  <si>
    <t xml:space="preserve">Creación mapa de riesgos </t>
  </si>
  <si>
    <t xml:space="preserve">
Análisis antes de controles
Análisis de controles
Análisis después de controles
</t>
  </si>
  <si>
    <t xml:space="preserve">De acuerdo con la metodología del DAFP, se realizaron las explicaciones requeridas, agregando la explicación del riesgo y la valoración antes y después de controles.
Se identificaron acciones detectivas
Se crearon acciones de plan de contingencia </t>
  </si>
  <si>
    <t xml:space="preserve">
Análisis antes de controles
</t>
  </si>
  <si>
    <t>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t>
  </si>
  <si>
    <t xml:space="preserve">Identificación del riesgo
</t>
  </si>
  <si>
    <t>- Se incluye el proyecto de inversión 1111 “Fortalecimiento de la economía, el gobierno y la ciudad digital de Bogotá D.C. “
- Se definen las perspectivas para los efectos ya identificados.
- Valoración de la Probabilidad: Se incluyen las evidencias faltantes de la vigencia 2016-2019 y las evidencias de la vigencia 2020.</t>
  </si>
  <si>
    <t xml:space="preserve">
Análisis de controles
</t>
  </si>
  <si>
    <t>- Se eliminaron las actividades de control detectivas asociadas al procedimiento de auditorias internas de gestión PR-006 y al procedimiento de Auditorías Internas de Calidad PR-361</t>
  </si>
  <si>
    <t>Se realiza la calificación del riesgo por frecuencia la cual es: "Nunca o no se ha presentado durante los últimos 4 años". Asimismo, se registran las evidencias que registran su elección para la vigencia 2020.</t>
  </si>
  <si>
    <t xml:space="preserve">Identificación del riesgo
Análisis de controles
</t>
  </si>
  <si>
    <t xml:space="preserve">Se realizan ajustes menores a las actividades de control preventivas (PC#5),(PC#7)  y detectiva (PC#8). </t>
  </si>
  <si>
    <t>Se actualiza el contexto de la gestión del proceso.
Se ajusta la identificación del riesgo.
Se define la probabilidad por exposición.
Se ajustó la redacción y evaluación de los controles según los criterios definidos.
Se incluyeron los controles correctivos.
Se ajustaron las acciones de contingencia.</t>
  </si>
  <si>
    <t/>
  </si>
  <si>
    <t xml:space="preserve">
</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</si>
  <si>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</si>
  <si>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Fraude interno</t>
  </si>
  <si>
    <t xml:space="preserve">- Presiones o motivaciones individuales, sociales o colectivas, que inciten a realizar conductas contrarias al deber ser.
</t>
  </si>
  <si>
    <t xml:space="preserve">- Ningún otro proceso en el Sistema de Gestión de Calidad
</t>
  </si>
  <si>
    <t xml:space="preserve">- No aplica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</si>
  <si>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</si>
  <si>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</si>
  <si>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</si>
  <si>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</si>
  <si>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</si>
  <si>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</si>
  <si>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Creación del mapa de riesgos del proceso.</t>
  </si>
  <si>
    <t xml:space="preserve">
Análisis de controles
Tratamiento del riesgo</t>
  </si>
  <si>
    <t>Identificación del riesgo
Análisis de controles
Tratamiento del riesgo</t>
  </si>
  <si>
    <t>Identificación del riesgo
Tratamiento del riesgo</t>
  </si>
  <si>
    <t>Creación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</si>
  <si>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</si>
  <si>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- 7873 Fortalecimiento de la capacidad institucional de la Secretaría General
</t>
  </si>
  <si>
    <t>- Director(a) de Contratación
- Director(a) de Contratación
- Director(a) de Contratación
- Director(a) de Contratación</t>
  </si>
  <si>
    <t xml:space="preserve">
Análisis antes de controles
Análisis de controles
Análisis después de controles
Tratamiento del riesgo</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</si>
  <si>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</si>
  <si>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</si>
  <si>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</si>
  <si>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</si>
  <si>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</si>
  <si>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</si>
  <si>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</si>
  <si>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</si>
  <si>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</si>
  <si>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</si>
  <si>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</si>
  <si>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</si>
  <si>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</si>
  <si>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</si>
  <si>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Se actualiza el contexto de la gestión del proceso.
Se ajusta la identificación del riesgo, ampliando el alcance a los procesos disciplinarios ordinarios.
Se incluye el riesgo errores (fallas o deficiencias) en la conformación del expediente disciplinario, junto con sus controles y demás características.
Se define la probabilidad por frecuencia.
Se ajustó la calificación del impacto.
Se ajustó la redacción y evaluación de los controles según los criterios definidos.
Se incluyeron los controles correctivos
Se ajustaron las acciones de contingencia.
Se definieron acciones de tratamiento.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</si>
  <si>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</si>
  <si>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</si>
  <si>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</si>
  <si>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</si>
  <si>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</si>
  <si>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</si>
  <si>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</si>
  <si>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</si>
  <si>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Teniendo en cuenta el perfil del proyecto de inversión  7873, se elimina la asociación del mismo en la fila 60, ya que las actividades de control del riesgo  no  guardan  relación con las medidas de mitigación de los  riesgos del proyecto de inversión. </t>
  </si>
  <si>
    <t xml:space="preserve">Identificación del riesgo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</si>
  <si>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</si>
  <si>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</si>
  <si>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</si>
  <si>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</si>
  <si>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</si>
  <si>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</si>
  <si>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</si>
  <si>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</si>
  <si>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</si>
  <si>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</si>
  <si>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</si>
  <si>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Se modificó la totalidad de las actividades de control en cuanto a su diseño, teniendo en cuenta la actualización de los procedimientos Proceso Ordinario Disciplinario 2210113-PR-007 y Proceso Disciplinario Verbal  2210113-PR-008.
Se reprograma la acción de tratamiento de tipo preventiva #21, relacionada con la modificación de los procedimientos Proceso Ordinario Disciplinario 2210113-PR-007 y Proceso Disciplinario Verbal  2210113-PR-008.</t>
  </si>
  <si>
    <t>Identificación del riesgo
Análisis de controles
Análisis después de controles
Tratamiento del riesgo</t>
  </si>
  <si>
    <t>Se actualiza el contexto de la gestión del proceso.
Se ajusta la identificación del riesgo.
Se ajustó la redacción y evaluación de los controles según los criterios definidos.
Se incluyeron los controles correctivos.
Se ajustaron las acciones de contingencia.
Se definieron acciones de tratamiento.</t>
  </si>
  <si>
    <t xml:space="preserve">Identificación del riesgo
Análisis antes de controles
Análisis de controles
Análisis después de controles
</t>
  </si>
  <si>
    <t>Identificación del riesgo
Análisis antes de controles
Análisis de controles
Tratamiento del riesgo</t>
  </si>
  <si>
    <t xml:space="preserve">
Análisis antes de controles
Tratamiento del riesgo</t>
  </si>
  <si>
    <t>Creación del mapa de riesgos.</t>
  </si>
  <si>
    <t xml:space="preserve">
Análisis de controles
Análisis después de controles
</t>
  </si>
  <si>
    <t xml:space="preserve">- Constante actualización de directrices Nacionales y Distritales, que puedan afectar o limitar el proceso auditor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</si>
  <si>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</si>
  <si>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</si>
  <si>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</si>
  <si>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</si>
  <si>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</si>
  <si>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</si>
  <si>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 xml:space="preserve">Creación del mapa de riesgos.  </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</si>
  <si>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</si>
  <si>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 xml:space="preserve">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
</t>
  </si>
  <si>
    <t>Se ajusta la tipología del riesgo pasando de operativo a cumplimiento.
Se incluye la actividad de control para ""revisar la suscripción y/o renovación del compromiso de ética por parte del auditor</t>
  </si>
  <si>
    <t>Se define la propuesta de acciones de tratamiento a ejecutar durante la vigencia 2021</t>
  </si>
  <si>
    <t>Se indica que el riesgo no tiene proyectos de inversión vigentes asociados.
Se incluyen las acciones de tratamiento en el marco de la acción preventiva No 28</t>
  </si>
  <si>
    <t>Se redefine el riesgo, según la guía del DAFP.
Se define una acción de tratamiento.
Este riesgo absorbe el riesgo de corrupción: "Decisiones ajustadas a intereses propios o de terceros al Omitir la comunicación de hechos irregulares conocidos por la Oficina de Control Interno, para obtener beneficios a los que no haya lugar"</t>
  </si>
  <si>
    <t xml:space="preserve">- Procesos misionales en el Sistema de Gestión de Calidad
</t>
  </si>
  <si>
    <t xml:space="preserve">- Procesos de apoyo operativo en el Sistema de Gestión de Calidad
</t>
  </si>
  <si>
    <t xml:space="preserve">Identificación del riesgo
Análisis antes de controles
Análisis después de controles
</t>
  </si>
  <si>
    <t xml:space="preserve">Se incluyeron los proyectos de inversión que se pueden ver afectados.
En efectos se actualiza la perspectiva.
Se actualiza el análisis antes de los controles.
Se actualiza explicación después de los controles. </t>
  </si>
  <si>
    <t>Actualización de controles de acuerdo a las nuevas versiones de procedimientos.</t>
  </si>
  <si>
    <t>Se realiza actualización con respecto a categoría "Sin asociación a los proyectos de inversión"</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</si>
  <si>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</si>
  <si>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</si>
  <si>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</si>
  <si>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</si>
  <si>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</si>
  <si>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</si>
  <si>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</si>
  <si>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</si>
  <si>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Identificación del riesgo
Análisis antes de controles
Análisis después de controles
Tratamiento del riesgo</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</si>
  <si>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</si>
  <si>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</si>
  <si>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</si>
  <si>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</si>
  <si>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Se realiza actualización con respecto a categoría "Sin asociación a los proyectos de inversión"
Se realiza cargue de acción preventiva</t>
  </si>
  <si>
    <t>Se actualiza mapa de riesgos incluyendo las acciones preventivas vigentes #819 y #820 registradas en la herramienta CHIE.</t>
  </si>
  <si>
    <t>Se actualiza el contexto de la gestión del proceso.
Se ajusta la identificación del riesgo, ampliando el alcance con respecto a la nueva metodología.
Se incluye el riesgo errores (fallas o deficiencias) en el ingreso y/o salida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</si>
  <si>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</si>
  <si>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</si>
  <si>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</si>
  <si>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</si>
  <si>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Definición del plan de contingencia.</t>
  </si>
  <si>
    <t>Se incluyó una causa externa "Cambios constantes en la normativa vigente".
Al calificar la probabilidad de riesgos por frecuencia, disminuyó la probabilidad de probable a rara vez y en consecuencia bajo la zona resultante de extrema a alta. 
La calificación de probabilidad bajó a rara vez (cuadrante 2 a 1)</t>
  </si>
  <si>
    <t>Se actualizó el análisis después de controles
Eliminación de auditorias como controles preventivos</t>
  </si>
  <si>
    <t>Se actualiza el contexto de la gestión del proceso.
Se ajusta la identificación del riesgo, ampliando el alcance con respecto a la nueva metodología.
Se incluye el riesgo errores (fallas o deficiencias) en el control y seguimiento de bienes, junto con sus controles y demás características.
Se define la probabilidad por exposición.
Se ajustó la calificación del impacto.
Se ajustó la redacción y evaluación de los controles según los criterios definidos.
Se incluyeron los controles correctivos.
Se ajustaron las acciones de contingencia.</t>
  </si>
  <si>
    <t>5. Fortalecer la prestación del servicio a la ciudadanía con oportunidad, eficiencia y transparencia, a través del uso de la tecnología y la cualificación de los servidores.</t>
  </si>
  <si>
    <t>Creación y aprobación del mapa de riesgos del proceso Gestión del Sistema Distrital de Servicio a la Ciudadanía</t>
  </si>
  <si>
    <t xml:space="preserve">- Desconocimiento por parte de algunos funcionarios acerca de las funciones de la entidad y elementos de la plataforma estratégica.
</t>
  </si>
  <si>
    <t>Se ajustan los controles detectivos y preventivos en coherencia con la actualización del procedimiento Administración del Modelo Multicanal de Servicio a la Ciudadanía (2213300-PR-036) versión 15.</t>
  </si>
  <si>
    <t xml:space="preserve">- Presiones o motivaciones de los ciudadanos que incitan al servidor público a realizar conductas contrarias al deber ser.
</t>
  </si>
  <si>
    <t>Se ajustó proyectos de inversión posiblemente afectados, teniendo en cuenta que el riesgo no esta asociado a los riesgos del proyecto de inversión.
Se ajustó acción de tratamiento de acuerdo con lo registrado en el aplicativo SIG.</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</si>
  <si>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</si>
  <si>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</si>
  <si>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</si>
  <si>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</si>
  <si>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</si>
  <si>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</si>
  <si>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</si>
  <si>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</si>
  <si>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</si>
  <si>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</si>
  <si>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</si>
  <si>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Se ajustan los controles detectivos y preventivos en coherencia con la actualización del procedimiento Administración del Modelo Multicanal de Servicio a la Ciudadanía (2213300-PR-036) versión 14.
Se ajusta la fecha de inicio de la Acción Preventiva # 31, de acuerdo con la información registrada en los aplicativos SIG y CHIE.</t>
  </si>
  <si>
    <t>Se actualiza el contexto de la gestión del proceso.
Se ajusta la identificación del riesgo.
Se ajusta la calificación del impacto.
Se ajusta la redacción y evaluación de los controles según los criterios definidos.
Se incluyeron los controles correctivos.
Se define acción de contingencia.</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</si>
  <si>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</si>
  <si>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</si>
  <si>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</si>
  <si>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</si>
  <si>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</si>
  <si>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</si>
  <si>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</si>
  <si>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</si>
  <si>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</si>
  <si>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</si>
  <si>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Se actualiza el contexto de la gestión del proceso.
Se ajusta la identificación del riesgo.
Se ajusta la calificación del impacto.
Se ajusta la redacción y evaluación de los controles según los criterios definidos.
Se incluyeron los controles correctivos..</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</si>
  <si>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</si>
  <si>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</si>
  <si>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</si>
  <si>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</si>
  <si>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</si>
  <si>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</si>
  <si>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</si>
  <si>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</si>
  <si>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Se ajusto el nombre del riesgo
Se realizó la valoración antes y después de controles frente a frecuencia e impacto.
Se incluyen controles detectivos frente al riesgo.
Se propuso un plan de contingencia frente a la materialización del riesgo. </t>
  </si>
  <si>
    <t>1.Se incluyen en el SIG nuevas acciones preventivas y detectivas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</si>
  <si>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t>
  </si>
  <si>
    <t xml:space="preserve">Se modifica la fecha de finalización de las acciones preventivas número 6 y 23, conforme a las fechas de finalización reprogramadas en el aplicativo SIG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</si>
  <si>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acciones de tratamiento.</t>
  </si>
  <si>
    <t>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</si>
  <si>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</si>
  <si>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</si>
  <si>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</si>
  <si>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</si>
  <si>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</si>
  <si>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Se ajustó el nombre del riesgo
Se realizó la valoración antes y después de controles frente a frecuencia e impacto.
Se incluyen controles detectivos frente al riesgo.
Se propuso un plan de contingencia frente a la materialización del riesgo.</t>
  </si>
  <si>
    <t>Se incluyen en el SIG nuevas acciones preventivas para el año 2021.</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</si>
  <si>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</si>
  <si>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Se modifica la fecha de finalización de la acción preventiva número 12, conforme a la fecha de finalización reprogramada en el aplicativo SIG</t>
  </si>
  <si>
    <t>Se actualiza el contexto de la gestión del proceso. 
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Se ajustó la redacción y evaluación de los controles según los criterios definidos. 
Se incluyeron los controles correctivos. 
Se ajustaron las acciones de contingencia. 
Se definieron acciones de tratamiento.</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</si>
  <si>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</si>
  <si>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</si>
  <si>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</si>
  <si>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</si>
  <si>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Se realizó la actualización de los controles detectivos y preventivos</t>
  </si>
  <si>
    <t>Se actualizó el contexto del proceso
Se actualizó la identificación del riesgo teniendo en cuenta los cambios sugeridos por la Guía para la administración de riesgos de Gestión, corrupción y proyectos de inversión.
Se realizó el análisis de controles de la probabilidad por el criterio de exposición y se actualizo la valoración del impacto.
Se definieron nuevos controles al riesgo y se realizó su respectiva calificación.
Se realizó el análisis después de controles teniendo en cuenta la valoración obtenida con los controles definidos.
Se definió el plan de contingencia para el riesgo identificado.
Se definió como opción de tratamiento aceptar el riesgo.</t>
  </si>
  <si>
    <t xml:space="preserve">Se ajustó la identificación del riesgo, según los parámetros de redacción.
Se complementó y validó el análisis de causas, así como las consecuencias que se pueden ocasionar con la materialización del riesgo </t>
  </si>
  <si>
    <t xml:space="preserve">Identificación del riesgo
Análisis antes de controles
</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</si>
  <si>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</si>
  <si>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</si>
  <si>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</si>
  <si>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</si>
  <si>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</si>
  <si>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</si>
  <si>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</si>
  <si>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</si>
  <si>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</si>
  <si>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Se modificó la fecha de finalización de la acción de tratamiento "Alinear actividades y puntos de control del procedimiento   4232000-PR-372 - Gestión de Peligros, Riesgos y Amenazas  con los controles preventivos y detectivos definidos en el mapa de riesgo del proceso de Gestión de Seguridad y Salud en el Trabajo" pasando del 01-08-2022 al 30-06-2022, unificándola con las fechas definidas para esta misma acción en las fichas de riesgos No 1, 2 y 3.  </t>
  </si>
  <si>
    <t>Se ajustó en Proyectos de inversión posiblemente afectados, dado que el riesgo no tiene asociación dentro del perfil del Proyecto de inversión "Fortalecimiento de la capacidad institucional de la Secretaría General".
Se eliminaron las acciones 2020 teniendo en cuenta que ya estaban cerradas y se incluyó la Acción Preventiva No. 2 de 2021.</t>
  </si>
  <si>
    <t xml:space="preserve">Se eliminó la acción preventiva No. 2 teniendo en cuenta que se cerró el 30 de junio de 2021 y se incluye la acción de mejora 827 registrada en CHIE. </t>
  </si>
  <si>
    <t xml:space="preserve">Se ajusta la actividad 16 como actividad de control, conforme con la actividad 2 de la acción preventiva No. 2 asociada al proceso Gestión de Servicios Administrativos.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</si>
  <si>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</si>
  <si>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</si>
  <si>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</si>
  <si>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</si>
  <si>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</si>
  <si>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</si>
  <si>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</si>
  <si>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</si>
  <si>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</si>
  <si>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actualiza el contexto de la gestión del proceso
Se ajusta la identificación del riesgo, ampliando su alcance
Se define la probabilidad por frecuencia
Se ajustó la calificación del impacto
Se ajustó la redacción y evaluación de los controles según los criterios definidos
Se incluyeron los controles correctivos 
Se ajustaron las acciones de contingencia</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</si>
  <si>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</si>
  <si>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</si>
  <si>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</si>
  <si>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8. Fomentar la innovación y la gestión del conocimiento, a través del fortalecimiento de las competencias del talento humano de la entidad, con el propósito de mejorar la capacidad institucional y su gestión.</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</si>
  <si>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</si>
  <si>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</si>
  <si>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</si>
  <si>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</si>
  <si>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</si>
  <si>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</si>
  <si>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</si>
  <si>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</si>
  <si>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</si>
  <si>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</si>
  <si>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</si>
  <si>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 xml:space="preserve">Se incluyó acción de tratamiento a implementar en el marco a la actualización del procedimiento 2211300-PR-221. </t>
  </si>
  <si>
    <t>Se actualizó el contexto de la gestión del proceso.
Se ajustó la identificación del riesgo. 
Se ajustó la redacción y evaluación de los controles según los criterios definidos.
Se incluyeron los controles correctivos.
Se ajustaron las acciones de contingencia.  
Se definieron las acciones de tratamiento.</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</si>
  <si>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</si>
  <si>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Desviación de los recursos públicos 
- Detrimento patrimonial
- Investigaciones disciplinarias, fiscales y/o penales
- Generación de reprocesos y desgaste administrativo.
</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</si>
  <si>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</si>
  <si>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</si>
  <si>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</si>
  <si>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</si>
  <si>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</si>
  <si>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 xml:space="preserve">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t>
  </si>
  <si>
    <t xml:space="preserve">
Se actualizó el contexto de la gestión del proceso.
Se ajustó la identificación del riesgo. 
Se ajustó la redacción y evaluación de los controles según los criterios definidos.
Se realizó la eliminación de actividades de control preventivo que no se ejecutan desde el procedimiento Gestión de Nómina y se incluyó control detectivo propio del proceso. 
Se eliminó control detectivo de auditoría. 
Se incluyeron los controles correctivos.
Se ajustaron las acciones de contingencia.  
Se definieron las acciones de tratamiento.
</t>
  </si>
  <si>
    <t>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</si>
  <si>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
Análisis después de controles
Tratamiento del riesgo</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</si>
  <si>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</si>
  <si>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</si>
  <si>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</si>
  <si>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</si>
  <si>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</si>
  <si>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</si>
  <si>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</si>
  <si>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</si>
  <si>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</si>
  <si>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</si>
  <si>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</si>
  <si>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Se reprogramaron las actividades asociadas a la acción preventiva #30</t>
  </si>
  <si>
    <t>Se reprogramaron las actividades asociadas a la acción preventiva #30
Se ajustaron todas las actividades de control de acuerdo con la modificación realizada en el  procedimiento   2211400-PR-333 Gestión de pagos versión 06</t>
  </si>
  <si>
    <t xml:space="preserve">
Se actualiza el contexto de la gestión del proceso
Se ajusta la descripción del riesgo, dejándola mas clara y precisa
Se define la probabilidad por exposición.
Se ajustó la calificación del impacto.
Se ajustó la redacción y evaluación de los controles según los criterios definidos.
Se incluyeron los controles correctivos.
Se ajustaron las acciones de contingencia.</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</si>
  <si>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</si>
  <si>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</si>
  <si>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</si>
  <si>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</si>
  <si>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</si>
  <si>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</si>
  <si>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Se ajusto la acción de proyectos de inversión respecto a la situación vigente
Se reprogramaron las actividades asociadas a la acción preventiva # 31</t>
  </si>
  <si>
    <t>Se reprogramaron las actividades asociadas a las acciones preventivas # 44 y #26</t>
  </si>
  <si>
    <t>Se reprogramaron las actividades asociadas a la acción preventiva #31</t>
  </si>
  <si>
    <t xml:space="preserve"> Se reprogramaron las actividades asociadas a la acción preventiva #31</t>
  </si>
  <si>
    <t>Se reprogramaron las actividades asociadas a la acción preventiva #31
Se ajustaron todas las actividades de control de acuerdo con la modificación realizada en el  procedimiento  Gestión Contable 2211400-PR-025   con versión 16</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</si>
  <si>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</si>
  <si>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</si>
  <si>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</si>
  <si>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</si>
  <si>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</si>
  <si>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</si>
  <si>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</si>
  <si>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Se realizó el análisis de probabilidad por frecuencia y por tanto se redujo la valoración del riesgo antes de controles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</si>
  <si>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</si>
  <si>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</si>
  <si>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</si>
  <si>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Se actualiza el contexto de la gestión del proceso.
Se ajusta la identificación del riesgo
Se define la probabilidad por exposición.
Se ajustó la calificación del impacto.
Se ajustó la redacción y evaluación de los controles según los criterios definidos.
Se incluyeron los controles correctivos.
Se ajustaron las acciones de contingencia.
Se formulo acción de tratamiento</t>
  </si>
  <si>
    <t>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 se elimina, ya que es una acción que contempla varias líneas argumentativas con un alcance mayor a los controles definidos para el riesgo de corrupción.</t>
  </si>
  <si>
    <t xml:space="preserve">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t>
  </si>
  <si>
    <t>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t>
  </si>
  <si>
    <t>Se realiza reprogramación del cumplimiento de la acción 2 "(AP# 114 Aplicativo CHIE) Adelantar la actualización de la 4231000-GS-081-Guía para la estructuración de estudios previos" la cual queda para cumplimiento el 31/08/2022.</t>
  </si>
  <si>
    <t>Se actualizaron las actividades de control N° 3 y 5, de tipo detectivo, que se encuentran documentadas en el procedimiento PR-382 Manejo de Caja Menor, que fue actualizado en enero de 2022 a su versión 02, para su correspondencia exacta en forma de redacción.</t>
  </si>
  <si>
    <t>Jefe de Oficina Jurídica</t>
  </si>
  <si>
    <t>Oficina Jurídica</t>
  </si>
  <si>
    <t>Jefe Oficina de Control Disciplinario Interno</t>
  </si>
  <si>
    <t>Oficina de Control Disciplinario Interno</t>
  </si>
  <si>
    <t xml:space="preserve">
Se modificaron controles preventivos en su redacción, de acuerdo con la actualización  del  procedimiento Ingreso de Transferencias Secundarias al Archivo General de Bogotá D.C. 2215300-PR-282</t>
  </si>
  <si>
    <t>Se ajustaron los controles conforme a la actualización del procedimiento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</si>
  <si>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</si>
  <si>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</si>
  <si>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</si>
  <si>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</si>
  <si>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</si>
  <si>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</si>
  <si>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</si>
  <si>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</si>
  <si>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</si>
  <si>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</si>
  <si>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</si>
  <si>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</si>
  <si>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Ejecutar las auditorías internas de gestión, seguimientos y realizar informes de ley </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</si>
  <si>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</si>
  <si>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</si>
  <si>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</si>
  <si>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</si>
  <si>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</si>
  <si>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</si>
  <si>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</si>
  <si>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 xml:space="preserve">"Se asocia el riesgo al nuevo Mapa de procesos de la Secretaría General. 
Se plantean acciones de tratamiento para el fortalecimiento del riesgo."																																																																																									
																																																	</t>
  </si>
  <si>
    <t>Se asocia el riesgo al nuevo Mapa de procesos de la Secretaría General. 
Se plantean acciones de tratamiento para el fortalecimiento del riesgo.</t>
  </si>
  <si>
    <t xml:space="preserve">Diseñar y emitir lineamientos, desarrollar estrategias, brindar, prestar servicios y realizar análisis, estudios e investigaciones para el fortalecimiento de la gestión pública distrital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</si>
  <si>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</si>
  <si>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</si>
  <si>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 xml:space="preserve">"Se asocia el riesgo al nuevo Mapa de procesos de la Secretaría General. 
Se plantean acciones de tratamiento para el fortalecimiento del riesgo."																																																									
																																																	</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</si>
  <si>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</si>
  <si>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</si>
  <si>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</si>
  <si>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</si>
  <si>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Desarrollar las actividades de Interventoría y/o supervisión</t>
  </si>
  <si>
    <t>Se ajustó la actividad clave del riesgo de conformidad con la caracterización del proceso "Gestión de contratación". 
Se incluyó una acción de tratamiento del riesgo  para la vigencia  2023</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</si>
  <si>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</si>
  <si>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</si>
  <si>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</si>
  <si>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</si>
  <si>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</si>
  <si>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</si>
  <si>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Administrar los Inventarios de bienes de la entidad.</t>
  </si>
  <si>
    <t>Se identifica el contexto de la gestión del proceso.
Se identifica la probabilidad por exposición.
Se identifica la calificación del impacto.
Se identifica los controles correctivos.
Se identifica las acciones de contingencia.
Se identifica acción preventiva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</si>
  <si>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</si>
  <si>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</si>
  <si>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</si>
  <si>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</si>
  <si>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</si>
  <si>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</si>
  <si>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</si>
  <si>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</si>
  <si>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</si>
  <si>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</si>
  <si>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</si>
  <si>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 xml:space="preserve">Se asocia el riesgo al nuevo Mapa de procesos de la Secretaría General.
Se realizó ajuste en las causas internas, externas según el análisis DOFA de nuevo proceso Gestión de Servicios Administrativos.
Se incluyo la acción de tratamiento para la vigencia 2023. </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</si>
  <si>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</si>
  <si>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</si>
  <si>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</si>
  <si>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Realizar la vinculación del talento humano de la Secretaría General de la Alcaldía Mayor de Bogotá, D.C., de miembros del Gabinete Distrital y Jefes de Oficina de Control Interno de las entidades del Distrito.</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</si>
  <si>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</si>
  <si>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</si>
  <si>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</si>
  <si>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</si>
  <si>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</si>
  <si>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Preparar y liquidar la nómina, aportes a seguridad social y parafiscales.</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</si>
  <si>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</si>
  <si>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</si>
  <si>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</si>
  <si>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</si>
  <si>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</si>
  <si>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 xml:space="preserve">Se asocia el riesgo al nuevo Mapa de procesos de la Secretaría General de la Alcaldía Mayor de Bogotá, D.C.
Se actualizó el contexto de la gestión del proceso. 
Se realizó el cambio del nombre del proceso en el control correctivo pasando de Gestión Estratégica de Talento Humano a Gestión del Talento Humano en el marco del nuevo Mapa de procesos de la Secretaría General de la Alcaldía Mayor de Bogotá, D.C.
Se definió definieron acciones de tratamiento para la vigencia  2023 </t>
  </si>
  <si>
    <t xml:space="preserve">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t>
  </si>
  <si>
    <t>Ejecutar las actividades del Sistema de Gestión de la Seguridad y Salud en el Trabajo</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</si>
  <si>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</si>
  <si>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</si>
  <si>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</si>
  <si>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</si>
  <si>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</si>
  <si>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 xml:space="preserve">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</si>
  <si>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</si>
  <si>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</si>
  <si>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</si>
  <si>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7. Mejorar la oportunidad en la ejecución de los recursos, a través del fortalecimiento de una cultura financiera, para lograr una gestión pública efectiva.</t>
  </si>
  <si>
    <t>- Subdirector(a) Financiero(a)
- Subdirector Financiero
- Subdirector Financiero
- Subdirector Financiero
- Profesional de la Subdirección Financiera
- Subdirector(a) Financiero(a)</t>
  </si>
  <si>
    <t>Se ajusta el objetivo y el alcance del proceso y se establece una acción de tratamiento</t>
  </si>
  <si>
    <t>- Subdirector(a) Financiero(a)
- Profesional de la Subdirección Financiera
- Profesional de la Subdirección Financiera
- Subdirector(a) Financiero(a)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</si>
  <si>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</si>
  <si>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</si>
  <si>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Gestionar la defensa judicial y extrajudicial de la Secretaría General</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</si>
  <si>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</si>
  <si>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</si>
  <si>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</si>
  <si>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</si>
  <si>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</si>
  <si>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</si>
  <si>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</si>
  <si>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</si>
  <si>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</si>
  <si>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Subsecretario(a) de Servicio a la Ciudadanía y Alto(a) Consejero(a) Distrital de Tecnologías de la Información y las Comunicaciones</t>
  </si>
  <si>
    <t>Administrar canales de relacionamiento con la ciudadanía</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</si>
  <si>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</si>
  <si>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</si>
  <si>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</si>
  <si>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</si>
  <si>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t>
  </si>
  <si>
    <t>Medir y analizar la calidad en la prestación del servicio en los canales de relacionamiento con la Ciudadanía de la administración distrital</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</si>
  <si>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</si>
  <si>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</si>
  <si>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</si>
  <si>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 xml:space="preserve">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</si>
  <si>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Se modificó el nombre del riesgo conforme a la nueva forma de operar del proceso.
Se ajustaron las causas del riesgo conforme al nuevo análisis efectuado a los antecedentes y comportamiento del riesgo.
Se ajusta la explicación del riesgo de acuerdo a la nueva realidad del proceso.
Se ajustó al nuevo proyecto de inversión 7872, teniendo en cuenta que el riesgo está directamente asociado al proyecto de inversión.
Se ajustaron las actividades de control conforme a la actualización del procedimiento.</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</si>
  <si>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</si>
  <si>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</si>
  <si>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</si>
  <si>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</si>
  <si>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</si>
  <si>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 xml:space="preserve">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</si>
  <si>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</si>
  <si>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</si>
  <si>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</si>
  <si>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</si>
  <si>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</si>
  <si>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</si>
  <si>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</si>
  <si>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</si>
  <si>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Se ajustan los controles, de acuerdo a la actualización del procedimiento
Se actualiza el nombre del proceso al cual esta asociado el riesgo.
Se formula la acción de tratamiento a 2023</t>
  </si>
  <si>
    <t>Oficina de Control Disciplinario Interno y Oficina Jurídica</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</si>
  <si>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</si>
  <si>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</si>
  <si>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</si>
  <si>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</si>
  <si>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Gestión de Servicios Administrativos y Tecnológicos</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</si>
  <si>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</si>
  <si>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</si>
  <si>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</si>
  <si>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</si>
  <si>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</si>
  <si>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</si>
  <si>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Subsecretario(a) Distrital de Fortalecimiento Institucional</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</si>
  <si>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</si>
  <si>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</si>
  <si>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Objetivos de Desarrollo Sostenible</t>
  </si>
  <si>
    <t>Sin asociación</t>
  </si>
  <si>
    <t>16. Paz, justicia e instituciones sólidas</t>
  </si>
  <si>
    <t>Dependencia</t>
  </si>
  <si>
    <t>Oficina Alta Consejería de Paz, Víctimas y Reconciliación</t>
  </si>
  <si>
    <t>Oficina Alta Consejería Distrital de Tecnologías de la Información y las Comunicaciones</t>
  </si>
  <si>
    <t>Subdirección de Gestión Documental</t>
  </si>
  <si>
    <t>Observaciones</t>
  </si>
  <si>
    <t>CREADO</t>
  </si>
  <si>
    <t>Oficina de Control Disciplinario Interno / Oficina Jurídica</t>
  </si>
  <si>
    <t>CREADO Control Disciplinario_2023</t>
  </si>
  <si>
    <t>Falta crear los demás roles aparte de Cesar</t>
  </si>
  <si>
    <t>CREADO
Evaluación del Sistema de Control Interno_2023</t>
  </si>
  <si>
    <t>CREADO
Fortalecimiento de la Gestión Pública_2023</t>
  </si>
  <si>
    <t>CREADO
Gestión de Contratación_2023</t>
  </si>
  <si>
    <t>CREADO
Gestión de Recursos Físicos_2023</t>
  </si>
  <si>
    <t>CREADO
Gestión de Servicios Administrativos y Tecnológicos_2023</t>
  </si>
  <si>
    <t>CREADO
Gestión del Talento Humano_2023</t>
  </si>
  <si>
    <t>CREADO
Gestión Financiera_2023</t>
  </si>
  <si>
    <t>CREADO
Gestión Jurídica_2023</t>
  </si>
  <si>
    <t>CREADO
Gobierno Abierto y Relacionamiento con la Ciudadanía_2023</t>
  </si>
  <si>
    <t>CREADO
Paz, Víctimas y Reconciliacióna_2023</t>
  </si>
  <si>
    <t>Equipo</t>
  </si>
  <si>
    <t>Elementos de análisis</t>
  </si>
  <si>
    <t>Campos:
Debilidades
Oportunidades
Fortalezas
Amenazas
Consecuencias
ODS</t>
  </si>
  <si>
    <t>Listo para gestión y corrupción</t>
  </si>
  <si>
    <t>Equipo de trabajo</t>
  </si>
  <si>
    <t>Contextos</t>
  </si>
  <si>
    <t>Identificación</t>
  </si>
  <si>
    <t>OK</t>
  </si>
  <si>
    <t>No se puede asociar varias actividades clave</t>
  </si>
  <si>
    <t>Registrar la gestión contable</t>
  </si>
  <si>
    <t>Ajusté la actividad clave según el nuevo proceso</t>
  </si>
  <si>
    <t>Desarrollar adecuada y oportunamente el trámite financiero para cumplir con las obligaciones que afectan el presupuesto de la entidad y que se originan en desarrollo de las actividades propias de la Secretaría General</t>
  </si>
  <si>
    <t>Análisis</t>
  </si>
  <si>
    <t>Probabilidad e impacto</t>
  </si>
  <si>
    <t>No se ven las calificaciones dadas a la encuesta</t>
  </si>
  <si>
    <t>Ok</t>
  </si>
  <si>
    <t>Incluidos</t>
  </si>
  <si>
    <t>Definir controles</t>
  </si>
  <si>
    <t>Evaluar controles</t>
  </si>
  <si>
    <t>Evaluados</t>
  </si>
  <si>
    <t>CONTROL DE CAMBIOS</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</si>
  <si>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</si>
  <si>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</si>
  <si>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</si>
  <si>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</si>
  <si>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CONTROL DE CAMBIOS
Conforme al memorando 3-2022-35584 del 14 de diciembre de 2022, se realizó el cargue de este riesgo en DARUMA con las siguientes novedades: 
•	Aspectos: Identificación del riesgo y tratamiento del riesgo
•	Cambios: Se asocia el riesgo al nuevo Mapa de procesos de la Secretaría General. Se complementó el nombre del riesgo. Se incluyó  acción de tratamiento del riesgo  para la vigencia  2023. Se realizó ajuste en las causas internas y externas según el análisis DOFA del nuevo proceso  gestión de servicios administrativos.
•	Memorando:</t>
  </si>
  <si>
    <t>CONTROL DE CAMBIOS
Conforme al memorando 3-2022-35584 del 14 de diciembre de 2022, se realizó el cargue de este riesgo en DARUMA con las siguientes novedades: 
•	Aspectos: Identificación del riesgo, análisis después de controles y tratamiento del riesgo
•	Cambios: Se asocia el riesgo al nuevo Mapa de procesos de la Secretaría General. Se realizó ajuste en las causas internas, externas según el análisis DOFA de nuevo proceso Gestión de Servicios Administrativos. Se incluyo la acción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</si>
  <si>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</si>
  <si>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</si>
  <si>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</si>
  <si>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Se ajusta el objetivo, el alcance del proceso y se establece una acción de tratamiento</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</si>
  <si>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</si>
  <si>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</si>
  <si>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</si>
  <si>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</si>
  <si>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3-2022-34996 del 9 de diciembre de 2022, se realizó el cargue de este riesgo en DARUMA con las siguientes novedades: 
•	Aspectos: Identificación del riesgo, análisis de controles y tratamiento del riesgo
•	Cambios: Se ajustan los controles, de acuerdo a la actualización del procedimiento. Se actualiza el nombre del proceso al cual está asociado el riesgo. Se formula la acción de tratamiento a 2023.
•	Memorando: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</si>
  <si>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</si>
  <si>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</si>
  <si>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Texto</t>
  </si>
  <si>
    <t>Marco Aurelio Gómez</t>
  </si>
  <si>
    <t>Diana Marcela Velazco</t>
  </si>
  <si>
    <t>Ivan Mauricio Durán</t>
  </si>
  <si>
    <t>Mario Alberto Chacón</t>
  </si>
  <si>
    <t>Johan Sebastián Sáenz</t>
  </si>
  <si>
    <t>Julio Roberto Garzón</t>
  </si>
  <si>
    <t>Carmen Liliana Carrillo</t>
  </si>
  <si>
    <t>Luisa Fernanda Castillo</t>
  </si>
  <si>
    <t>Kelly Mireya Correa</t>
  </si>
  <si>
    <t>Ivan Javier Gómez</t>
  </si>
  <si>
    <t>Heidy Yobanna Moreno Moreno</t>
  </si>
  <si>
    <t>Diana Carolina Cárdenas Clavijo</t>
  </si>
  <si>
    <t>Diego Fernando Peña</t>
  </si>
  <si>
    <t>Maria Camila Barrera</t>
  </si>
  <si>
    <t>Paulo Ernesto Realpe</t>
  </si>
  <si>
    <t>Linda Reales</t>
  </si>
  <si>
    <t>Alvaro Arias Cruz</t>
  </si>
  <si>
    <t>Katina Durán Salcedo</t>
  </si>
  <si>
    <t>EYADP-C006</t>
  </si>
  <si>
    <t>EYADP-C008</t>
  </si>
  <si>
    <t>FI-C017</t>
  </si>
  <si>
    <t>EYADP-C009</t>
  </si>
  <si>
    <t>FI-C018</t>
  </si>
  <si>
    <t>FI-C019</t>
  </si>
  <si>
    <t>EYADP-C010</t>
  </si>
  <si>
    <t>FI-C020</t>
  </si>
  <si>
    <t>FI-C021</t>
  </si>
  <si>
    <t>FI-C022</t>
  </si>
  <si>
    <t>FI-C023</t>
  </si>
  <si>
    <t>FI-C024</t>
  </si>
  <si>
    <t>FI-C025</t>
  </si>
  <si>
    <t>EYADP-C011</t>
  </si>
  <si>
    <t>EYADP-C012</t>
  </si>
  <si>
    <t>FI-C026</t>
  </si>
  <si>
    <t>FI-C027</t>
  </si>
  <si>
    <t>UPYP-C002</t>
  </si>
  <si>
    <t>FI-C028</t>
  </si>
  <si>
    <t>FI-C029</t>
  </si>
  <si>
    <t>Diana Janneth Pérez Calderón</t>
  </si>
  <si>
    <t>María Carolina Cardenas Villamil</t>
  </si>
  <si>
    <t>Jorge Eliecer Gómez</t>
  </si>
  <si>
    <t>Gestor</t>
  </si>
  <si>
    <t>Administrador del riesgo</t>
  </si>
  <si>
    <t>VISTO BUENO METODOLÒGICO</t>
  </si>
  <si>
    <t>Linda Katherine Chingate Velez</t>
  </si>
  <si>
    <t>OPCIÓN DE TRATAMIENTO</t>
  </si>
  <si>
    <t>APROBACIÓN</t>
  </si>
  <si>
    <t>MENSAJE</t>
  </si>
  <si>
    <t>RIESGOS REPORTE ESTADO PROCESOS</t>
  </si>
  <si>
    <t>FUENTE PARA ESTADO PROCESOS</t>
  </si>
  <si>
    <t>Cantidad controles</t>
  </si>
  <si>
    <t>Controles preventivos x riesgo</t>
  </si>
  <si>
    <t>Controles preventivos x proceso</t>
  </si>
  <si>
    <t>Controles detectivos x riesgo</t>
  </si>
  <si>
    <t>Controles detectivos x proceso</t>
  </si>
  <si>
    <t>Controles correctivos x riesgo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</si>
  <si>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</si>
  <si>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</si>
  <si>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</si>
  <si>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</si>
  <si>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</si>
  <si>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</si>
  <si>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</si>
  <si>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</si>
  <si>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</si>
  <si>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</si>
  <si>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</si>
  <si>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Establecimiento de controles</t>
  </si>
  <si>
    <t>Se actualizó el control asociado al procedimiento 42321000-PR-022 "Liquidación de contrato/convenio"</t>
  </si>
  <si>
    <t>Se actualizaron todos los controles
A todos los controles se les modificó el estado "sin documentar" por "documentado"</t>
  </si>
  <si>
    <t xml:space="preserve">
Establecimiento de controles
Evaluación de controles
</t>
  </si>
  <si>
    <t>Establecimiento de controles
Evaluación de controles</t>
  </si>
  <si>
    <t>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t>
  </si>
  <si>
    <t xml:space="preserve">
Establecimiento de controles
</t>
  </si>
  <si>
    <t>Se ajustaron los controles detectivos y preventivos, acorde con la actualización del procedimiento Seguimiento y medición del servicio a la Ciudadanía (4221000-PR-044) Versión 15</t>
  </si>
  <si>
    <t>EQUPO SIG-MIPG ajustes para pasar a Análisis del riego</t>
  </si>
  <si>
    <t>Controles correctivos x proceso</t>
  </si>
  <si>
    <t>Se ajusta la matriz DOFA.
Se asocia el riesgo a la nueva estructura del proceso.
Se ajusta la definición de controles.
Se define la propuesta de acciones de tratamiento 2023.</t>
  </si>
  <si>
    <t>Enfoque del riesgo</t>
  </si>
  <si>
    <t>Gestionar los Procesos Contractuales
Fase (propósito): Incrementar la capacidad institucional para atender con eficiencia los retos de su misionalidad en el Distrito.</t>
  </si>
  <si>
    <t>Identificación del riesgo</t>
  </si>
  <si>
    <t>Se modificó en la ficha del riesgo, el nombre de la fase (propósito) del proyecto de inversión 7873, a la cual está asociado el riesgo.</t>
  </si>
  <si>
    <t>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t>
  </si>
  <si>
    <t>Establecimiento de controles
Evaluación de controles
Tratamiento del riesgo</t>
  </si>
  <si>
    <t>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</si>
  <si>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En los controles 2 y 3 se determina únicamente el énfasis detectivo, por tanto, se eliminan donde figuran como preventivos. Se ajusta nuevamente el consecutivo de los controles.
Se valora nuevamente el riesgo quedando en zona extrema ante la aplicación de los controles.
La opción de reducir el riesgo continúa</t>
  </si>
  <si>
    <t>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</si>
  <si>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En los controles 3 y 4 se determina únicamente el énfasis detectivo, por tanto, se eliminan donde figuran como preventivos. Se ajusta nuevamente el consecutivo de los controles.
Se valora nuevamente el riesgo quedando en zona extrema ante la aplicación de los controles.
La opción de reducir el riesgo continúa.</t>
  </si>
  <si>
    <t>Se actualizaron los controles preventivos y detectivos del riesgo, de acuerdo con la actualización realizada al procedimiento Manejo de caja menor.</t>
  </si>
  <si>
    <t>Id del riesgo en el Aplicativo DARUMA</t>
  </si>
  <si>
    <t>Código del riesgo en el Aplicativo DARUMA</t>
  </si>
  <si>
    <t>Responsable del riesgo</t>
  </si>
  <si>
    <t>Acciones frente a las características de los controles y la valoración de riesgos</t>
  </si>
  <si>
    <t>Responsable de ejecución (acciones tratamiento)</t>
  </si>
  <si>
    <t>Nombre del plan en el Aplicativo DARUMA</t>
  </si>
  <si>
    <t>Id de la acción en el Aplicativo DARUMA</t>
  </si>
  <si>
    <t>Fecha de inicio (acciones tratamiento)</t>
  </si>
  <si>
    <t>Fecha de terminación (acciones tratamiento)</t>
  </si>
  <si>
    <t>- Jefe de la Oficina de Control Disciplinario Interno
- Jefe de la Oficina de Control Disciplinario Interno</t>
  </si>
  <si>
    <t>- PA230-028</t>
  </si>
  <si>
    <t>- 554
- 555</t>
  </si>
  <si>
    <t>- 30/11/2023
- 31/12/2023</t>
  </si>
  <si>
    <t>- 13/02/2023
- 1/04/2023</t>
  </si>
  <si>
    <t>- Realizar un (1) taller interno de fortalecimiento de la ética del auditor.</t>
  </si>
  <si>
    <t>- Jefe de la Oficina de Control Interno</t>
  </si>
  <si>
    <t>- PA230-008</t>
  </si>
  <si>
    <t>- 527</t>
  </si>
  <si>
    <t>- 1/08/2023</t>
  </si>
  <si>
    <t>- 30/08/2023</t>
  </si>
  <si>
    <t>- Subdirector de Gestión de Patrimonio Documental del Distrito
- Subdirector de Gestión de Patrimonio Documental del Distrito</t>
  </si>
  <si>
    <t>- PA230-007</t>
  </si>
  <si>
    <t>- 1/02/2023
- 1/02/2023</t>
  </si>
  <si>
    <t>- Actualizar el procedimiento Revisión y evaluación de las Tablas de Retención Documental –TRD y Tablas de Valoración Documental –TVD, para su convalidación por parte del Consejo Distrital de Archivos 2215100-PR-293  fortaleciendo las actividades para mitigar el riesgo.</t>
  </si>
  <si>
    <t>- Subdirección del Sistema Distrital de Archivos</t>
  </si>
  <si>
    <t>- PA230-011</t>
  </si>
  <si>
    <t>- 531</t>
  </si>
  <si>
    <t>- 1/02/2023</t>
  </si>
  <si>
    <t>- 31/05/2023</t>
  </si>
  <si>
    <t>- Director de Contratación</t>
  </si>
  <si>
    <t>- 31/12/2023</t>
  </si>
  <si>
    <t>- 31/12/2023
- 31/12/2023</t>
  </si>
  <si>
    <t>- Subdirector(a) de Servicios Administrativos</t>
  </si>
  <si>
    <t>- PA230-016</t>
  </si>
  <si>
    <t>- 536</t>
  </si>
  <si>
    <t>- 15/02/2023</t>
  </si>
  <si>
    <t>- Realizar sensibilización cuatrimestral sobre el manejo y custodia de los documentos conforme a los lineamientos establecidos en el proceso.</t>
  </si>
  <si>
    <t>- Subdirector(a) de Gestión Documental</t>
  </si>
  <si>
    <t>- PA230-027</t>
  </si>
  <si>
    <t>- 549</t>
  </si>
  <si>
    <t>- 1/03/2023</t>
  </si>
  <si>
    <t>- 15/12/2023</t>
  </si>
  <si>
    <t>- Profesional Especializado o Profesional Universitario de la Dirección de Talento Humano autorizado por el(la) Director(a) de Talento Humano.
- Director(a) Técnico(a) de Talento Humano</t>
  </si>
  <si>
    <t>- PA230-032</t>
  </si>
  <si>
    <t>- 559
- 560</t>
  </si>
  <si>
    <t>- 15/02/2023
- 15/02/2023</t>
  </si>
  <si>
    <t>- Realizar trimestralmente la reprogramación del Plan Anual de Caja con el propósito de proyectar los recursos requeridos para el pago de las nóminas de los(as) servidores(as) de la Entidad.</t>
  </si>
  <si>
    <t>- Profesional Especializado o Profesional Universitario de Talento Humano</t>
  </si>
  <si>
    <t>- PA230-033</t>
  </si>
  <si>
    <t>- 561</t>
  </si>
  <si>
    <t>- Definir cronograma 2023 para la realización de la  verificación de la completitud e idoneidad de los productos contenidos en los botiquines de las sedes de la Secretaría General de la Alcaldía Mayor de Bogotá, D.C.</t>
  </si>
  <si>
    <t>- Profesional Universitario de Talento Humano autorizado por el(la) Director(a) Técnico(a) de Talento Humano</t>
  </si>
  <si>
    <t>- PA230-034</t>
  </si>
  <si>
    <t>- 562</t>
  </si>
  <si>
    <t>- 28/02/2023</t>
  </si>
  <si>
    <t>- Realizar un análisis de la ejecución del trámite relacionado con  la gestión de pagos, con el propósito de  encontrar duplicidades con la gestión contable y así poder optimizar su ejecución</t>
  </si>
  <si>
    <t>- Subdirector Financiero</t>
  </si>
  <si>
    <t>- PA230-013</t>
  </si>
  <si>
    <t>- 533</t>
  </si>
  <si>
    <t>- 30/04/2023</t>
  </si>
  <si>
    <t>- Realizar un análisis de la ejecución del trámite relacionado con  la gestión de pagos, con el propósito de  encontrar duplicidades con la gestión de pagos y así poder optimizar su ejecución</t>
  </si>
  <si>
    <t>- 534</t>
  </si>
  <si>
    <t>- PA230-014</t>
  </si>
  <si>
    <t>-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t>
  </si>
  <si>
    <t>- Jefe de Oficina Jurídica
- Comité de Conciliación</t>
  </si>
  <si>
    <t>- 528
- 529</t>
  </si>
  <si>
    <t>- PA230-009</t>
  </si>
  <si>
    <t>- 1/03/2023
- 15/02/2023</t>
  </si>
  <si>
    <t>- 28/04/2023
- 31/12/2023</t>
  </si>
  <si>
    <t>- Sensibilizar a los servidores de la Dirección del Sistema Distrital de Servicio a la Ciudadanía sobre los valores de integridad y el Código Disciplinario Único.</t>
  </si>
  <si>
    <t>- Gestores de transparencia e integridad de la Dirección del Sistema Distrital de Servicio a la Ciudadana</t>
  </si>
  <si>
    <t>- PA230-010</t>
  </si>
  <si>
    <t>- 530</t>
  </si>
  <si>
    <t>- Sensibilizar a los servidores de la DDCS sobre los valores de integridad, con relación al servicio a la ciudadanía.</t>
  </si>
  <si>
    <t>- Gestor de integridad de la Dirección Distrital de Calidad del Servicio</t>
  </si>
  <si>
    <t>- PA230-012</t>
  </si>
  <si>
    <t>- 532</t>
  </si>
  <si>
    <t>- 31/10/2023</t>
  </si>
  <si>
    <t>- Profesionales responsables de riesgos de la ACDTIC y Gestor de integridad</t>
  </si>
  <si>
    <t>- PA230-015</t>
  </si>
  <si>
    <t>- 535</t>
  </si>
  <si>
    <t>- 1/04/2023</t>
  </si>
  <si>
    <t>- Director de Reparación Integral</t>
  </si>
  <si>
    <t>- PA230-023</t>
  </si>
  <si>
    <t>- 545</t>
  </si>
  <si>
    <t>- 31/03/2023</t>
  </si>
  <si>
    <t>- Desarrollar dos (2) jornadas de socializaciones y/o talleres con los enlaces contractuales de cada dependencia sobre la estructuración de estudios y documentos previos así como lo referido al análisis del sector y estudios de mercado en el proceso de contratación.</t>
  </si>
  <si>
    <t>- PA230-017</t>
  </si>
  <si>
    <t>- 537</t>
  </si>
  <si>
    <t>-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</si>
  <si>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 PA230-018</t>
  </si>
  <si>
    <t>- 30/06/2023</t>
  </si>
  <si>
    <t>- Programar y ejecutar socializaciones de las actividades más relevantes con respecto al correcto manejo de los inventarios según procedimientos internos.</t>
  </si>
  <si>
    <t>- PA230-024</t>
  </si>
  <si>
    <t>- Profesional Especializado</t>
  </si>
  <si>
    <t>- 546</t>
  </si>
  <si>
    <t>-Director de Contratación</t>
  </si>
  <si>
    <t>- 538</t>
  </si>
  <si>
    <t>- 525
- 526</t>
  </si>
  <si>
    <t>Componente</t>
  </si>
  <si>
    <t>Riesgo</t>
  </si>
  <si>
    <t>Cambio realizado</t>
  </si>
  <si>
    <t>Justificación del cambio</t>
  </si>
  <si>
    <t>PLAN DE ACCIÓN</t>
  </si>
  <si>
    <t>Fecha (control de cambios)</t>
  </si>
  <si>
    <t>Fecha inicio de corte plan de acción</t>
  </si>
  <si>
    <t>Fecha fin de corte plan de acción</t>
  </si>
  <si>
    <t>-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</si>
  <si>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- 31/12/2023
- 30/11/2023</t>
  </si>
  <si>
    <t>- Actualizar el procedimiento 4233100-PR-382  "Manejo de la Caja Menor", respecto al  fortalecimiento de los puntos de control.</t>
  </si>
  <si>
    <t>-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t>
  </si>
  <si>
    <t>- Sensibilizar cuatrimestralmente al equipo de la Alta Consejería Distrital de TIC sobre los valores de integridad.</t>
  </si>
  <si>
    <t>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t>
  </si>
  <si>
    <t>Versión (fecha del mapa de riesgos institucional)</t>
  </si>
  <si>
    <t>- Actualizar el procedimiento Consulta de los Fondos Documentales Custodiados por el Archivo de Bogotá 2215100-PR-082 fortaleciendo las actividades para mitigar el riesgo.
- Actualizar el procedimiento Gestión de las solicitudes internas de documentos históricos 4213200-PR-375 fortaleciendo las actividades para mitigar el riesgo.</t>
  </si>
  <si>
    <t>María Camila Reyes</t>
  </si>
  <si>
    <t>María Yenifer Prada</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</si>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</sst>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style="thin">
        <color indexed="64"/>
      </left>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dashed">
        <color auto="1"/>
      </left>
      <right style="thin">
        <color indexed="64"/>
      </right>
      <top style="thin">
        <color indexed="64"/>
      </top>
      <bottom style="thin">
        <color indexed="64"/>
      </bottom>
      <diagonal/>
    </border>
    <border>
      <left style="dashed">
        <color indexed="64"/>
      </left>
      <right style="thin">
        <color indexed="64"/>
      </right>
      <top style="dashed">
        <color auto="1"/>
      </top>
      <bottom style="dashed">
        <color auto="1"/>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dashed">
        <color auto="1"/>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66">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2" fillId="0" borderId="0" xfId="0" applyFont="1" applyBorder="1" applyAlignment="1" applyProtection="1">
      <alignment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1"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2"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0" xfId="0" applyFill="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Border="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0" fillId="0" borderId="0" xfId="0" applyFill="1" applyProtection="1">
      <protection hidden="1"/>
    </xf>
    <xf numFmtId="0" fontId="1" fillId="0" borderId="15" xfId="0" applyFont="1" applyFill="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Fill="1" applyBorder="1" applyProtection="1">
      <protection hidden="1"/>
    </xf>
    <xf numFmtId="0" fontId="1" fillId="0" borderId="9" xfId="0"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Fill="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Border="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0" fillId="0" borderId="0" xfId="0" applyAlignment="1">
      <alignment horizontal="center" vertical="center"/>
    </xf>
    <xf numFmtId="0" fontId="1" fillId="0" borderId="15" xfId="0" applyFont="1" applyFill="1" applyBorder="1" applyAlignment="1">
      <alignment horizontal="center" vertical="center"/>
    </xf>
    <xf numFmtId="0" fontId="15" fillId="12" borderId="0" xfId="0" applyFont="1" applyFill="1" applyAlignment="1">
      <alignment horizontal="left" vertical="center"/>
    </xf>
    <xf numFmtId="0" fontId="0" fillId="0" borderId="0" xfId="0" applyFill="1"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Fill="1" applyBorder="1" applyAlignment="1">
      <alignment horizontal="left" vertical="center"/>
    </xf>
    <xf numFmtId="0" fontId="1" fillId="0" borderId="5" xfId="0" applyFont="1" applyFill="1" applyBorder="1" applyAlignment="1">
      <alignment horizontal="center" vertical="center"/>
    </xf>
    <xf numFmtId="0" fontId="2" fillId="0" borderId="0" xfId="0" applyFont="1" applyFill="1" applyAlignment="1" applyProtection="1">
      <alignment wrapText="1"/>
      <protection hidden="1"/>
    </xf>
    <xf numFmtId="0" fontId="8" fillId="0" borderId="0" xfId="0" applyFont="1" applyFill="1" applyAlignment="1">
      <alignment horizontal="center" vertical="center"/>
    </xf>
    <xf numFmtId="0" fontId="2" fillId="0" borderId="25"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26" xfId="0" applyNumberForma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0" fillId="0" borderId="17"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5" xfId="0" pivotButton="1" applyBorder="1" applyAlignment="1" applyProtection="1">
      <alignment vertical="center" wrapText="1"/>
      <protection hidden="1"/>
    </xf>
    <xf numFmtId="0" fontId="0" fillId="0" borderId="7" xfId="0" applyBorder="1" applyAlignment="1" applyProtection="1">
      <alignment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0" fillId="0" borderId="0" xfId="0" applyFont="1" applyBorder="1" applyAlignment="1" applyProtection="1">
      <alignment vertical="center" wrapText="1"/>
      <protection hidden="1"/>
    </xf>
    <xf numFmtId="0" fontId="11" fillId="0" borderId="13" xfId="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3" xfId="0" applyNumberFormat="1" applyBorder="1" applyAlignment="1" applyProtection="1">
      <alignment horizontal="center" wrapText="1"/>
      <protection hidden="1"/>
    </xf>
    <xf numFmtId="0" fontId="0" fillId="0" borderId="14" xfId="0" applyNumberFormat="1" applyBorder="1" applyAlignment="1" applyProtection="1">
      <alignment horizontal="center" wrapText="1"/>
      <protection hidden="1"/>
    </xf>
    <xf numFmtId="0" fontId="10" fillId="0" borderId="4" xfId="0" applyFont="1" applyFill="1" applyBorder="1" applyAlignment="1" applyProtection="1">
      <alignment horizontal="justify" vertical="center" wrapText="1"/>
      <protection hidden="1"/>
    </xf>
    <xf numFmtId="164" fontId="10" fillId="0" borderId="14" xfId="0" applyNumberFormat="1"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23" xfId="0" applyFont="1" applyFill="1" applyBorder="1" applyAlignment="1" applyProtection="1">
      <alignment horizontal="justify" vertical="center" wrapText="1"/>
      <protection hidden="1"/>
    </xf>
    <xf numFmtId="164" fontId="10" fillId="0" borderId="4" xfId="0" applyNumberFormat="1" applyFont="1" applyFill="1" applyBorder="1" applyAlignment="1" applyProtection="1">
      <alignment horizontal="justify" vertical="center" wrapText="1"/>
      <protection hidden="1"/>
    </xf>
    <xf numFmtId="0" fontId="10" fillId="0" borderId="22"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20" xfId="0" applyFont="1" applyFill="1" applyBorder="1" applyAlignment="1" applyProtection="1">
      <alignment horizontal="justify" vertical="center" wrapText="1"/>
      <protection hidden="1"/>
    </xf>
    <xf numFmtId="0" fontId="0" fillId="0" borderId="16" xfId="0" applyBorder="1" applyAlignment="1" applyProtection="1">
      <alignment horizontal="left" vertical="center" wrapText="1"/>
      <protection hidden="1"/>
    </xf>
    <xf numFmtId="0" fontId="0" fillId="0" borderId="15" xfId="0" applyBorder="1" applyAlignment="1" applyProtection="1">
      <alignment horizontal="center" vertical="center" wrapText="1"/>
      <protection hidden="1"/>
    </xf>
    <xf numFmtId="0" fontId="0" fillId="0" borderId="13" xfId="0" pivotButton="1" applyBorder="1" applyAlignment="1" applyProtection="1">
      <alignment vertical="center" wrapText="1"/>
      <protection hidden="1"/>
    </xf>
    <xf numFmtId="0" fontId="0" fillId="0" borderId="17" xfId="0" pivotButton="1" applyBorder="1" applyAlignment="1" applyProtection="1">
      <alignment horizontal="center"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22" fillId="0" borderId="0" xfId="0" applyNumberFormat="1" applyFont="1" applyBorder="1" applyAlignment="1" applyProtection="1">
      <alignment vertical="center" wrapText="1"/>
      <protection hidden="1"/>
    </xf>
    <xf numFmtId="165" fontId="22" fillId="0" borderId="11" xfId="0" applyNumberFormat="1" applyFont="1" applyBorder="1" applyAlignment="1" applyProtection="1">
      <alignment vertical="center" wrapText="1"/>
      <protection hidden="1"/>
    </xf>
    <xf numFmtId="0" fontId="10" fillId="0" borderId="4"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textRotation="90" wrapText="1"/>
      <protection hidden="1"/>
    </xf>
    <xf numFmtId="9" fontId="10" fillId="0" borderId="4" xfId="0" applyNumberFormat="1" applyFont="1" applyFill="1" applyBorder="1" applyAlignment="1" applyProtection="1">
      <alignment horizontal="center" vertical="center" textRotation="90" wrapText="1"/>
      <protection hidden="1"/>
    </xf>
    <xf numFmtId="0" fontId="10" fillId="0" borderId="4" xfId="0" quotePrefix="1" applyFont="1" applyFill="1" applyBorder="1" applyAlignment="1" applyProtection="1">
      <alignment horizontal="justify" vertical="center" wrapText="1"/>
      <protection hidden="1"/>
    </xf>
    <xf numFmtId="166" fontId="10" fillId="0" borderId="4" xfId="0" applyNumberFormat="1" applyFont="1" applyFill="1" applyBorder="1" applyAlignment="1" applyProtection="1">
      <alignment horizontal="center" vertical="center" wrapText="1"/>
      <protection hidden="1"/>
    </xf>
    <xf numFmtId="14" fontId="10" fillId="0" borderId="4" xfId="0" quotePrefix="1" applyNumberFormat="1" applyFont="1" applyFill="1" applyBorder="1" applyAlignment="1" applyProtection="1">
      <alignment horizontal="justify" vertical="center" wrapText="1"/>
      <protection hidden="1"/>
    </xf>
    <xf numFmtId="0" fontId="22" fillId="0" borderId="4" xfId="0" applyFont="1" applyBorder="1" applyAlignment="1" applyProtection="1">
      <alignment horizontal="center" vertical="center" wrapText="1"/>
      <protection hidden="1"/>
    </xf>
    <xf numFmtId="0" fontId="22" fillId="0" borderId="13" xfId="0" applyFont="1" applyBorder="1" applyAlignment="1" applyProtection="1">
      <alignment vertical="center" wrapText="1"/>
      <protection hidden="1"/>
    </xf>
    <xf numFmtId="0" fontId="0" fillId="0" borderId="4" xfId="0" applyBorder="1" applyAlignment="1" applyProtection="1">
      <alignment vertical="center" wrapText="1"/>
      <protection hidden="1"/>
    </xf>
    <xf numFmtId="0" fontId="0" fillId="0" borderId="29" xfId="0" applyNumberFormat="1" applyBorder="1" applyAlignment="1" applyProtection="1">
      <alignment horizontal="center" vertical="center" wrapText="1"/>
      <protection hidden="1"/>
    </xf>
    <xf numFmtId="0" fontId="0" fillId="0" borderId="30" xfId="0" applyNumberFormat="1" applyBorder="1" applyAlignment="1" applyProtection="1">
      <alignment horizontal="center" vertical="center" wrapText="1"/>
      <protection hidden="1"/>
    </xf>
    <xf numFmtId="0" fontId="0" fillId="0" borderId="31" xfId="0" applyNumberFormat="1" applyBorder="1" applyAlignment="1" applyProtection="1">
      <alignment horizontal="center" vertical="center" wrapText="1"/>
      <protection hidden="1"/>
    </xf>
    <xf numFmtId="0" fontId="0" fillId="0" borderId="32" xfId="0" applyNumberFormat="1" applyBorder="1" applyAlignment="1" applyProtection="1">
      <alignment horizontal="center" vertical="center" wrapText="1"/>
      <protection hidden="1"/>
    </xf>
    <xf numFmtId="0" fontId="4" fillId="0" borderId="0" xfId="0" applyFont="1" applyBorder="1" applyAlignment="1" applyProtection="1">
      <alignment horizontal="justify" vertical="center" wrapText="1"/>
      <protection hidden="1"/>
    </xf>
    <xf numFmtId="0" fontId="2" fillId="0" borderId="0" xfId="0" applyFont="1" applyAlignment="1" applyProtection="1">
      <alignment wrapText="1"/>
      <protection hidden="1"/>
    </xf>
    <xf numFmtId="0" fontId="23" fillId="0" borderId="33"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34"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3" fillId="0" borderId="36"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cellXfs>
  <cellStyles count="4">
    <cellStyle name="Hipervínculo" xfId="1" builtinId="8"/>
    <cellStyle name="Normal" xfId="0" builtinId="0"/>
    <cellStyle name="Normal 2" xfId="2"/>
    <cellStyle name="Porcentaje" xfId="3" builtinId="5"/>
  </cellStyles>
  <dxfs count="127">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border>
        <left style="dashed">
          <color indexed="64"/>
        </left>
      </border>
    </dxf>
    <dxf>
      <border>
        <left style="dashed">
          <color indexed="64"/>
        </lef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border>
        <left style="dashed">
          <color indexed="64"/>
        </left>
      </border>
    </dxf>
    <dxf>
      <alignment vertical="center"/>
    </dxf>
    <dxf>
      <alignment vertical="center"/>
    </dxf>
    <dxf>
      <alignment horizontal="center"/>
    </dxf>
    <dxf>
      <alignment vertical="center"/>
    </dxf>
    <dxf>
      <alignment horizontal="center"/>
    </dxf>
    <dxf>
      <border>
        <right/>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[Mapa_de_Riesgos_Institucional_Corrupción_2023-08-31_SC.xlsx]Procesos_riesgos!TablaDinámica3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6"/>
        <c:spPr>
          <a:solidFill>
            <a:schemeClr val="accent1"/>
          </a:solidFill>
          <a:ln>
            <a:noFill/>
          </a:ln>
          <a:effectLst/>
        </c:spPr>
      </c:pivotFmt>
      <c:pivotFmt>
        <c:idx val="7"/>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75"/>
        <c:overlap val="40"/>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7275872"/>
        <c:crosses val="autoZero"/>
        <c:auto val="1"/>
        <c:lblAlgn val="ctr"/>
        <c:lblOffset val="100"/>
        <c:noMultiLvlLbl val="0"/>
      </c:catAx>
      <c:valAx>
        <c:axId val="7172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727226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[Mapa_de_Riesgos_Institucional_Corrupción_2023-08-31_SC.xlsx]Procesos_riesgos!TablaDinámica1</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r>
              <a:rPr lang="en-US" sz="1400" b="0" i="0" baseline="0">
                <a:solidFill>
                  <a:schemeClr val="tx1"/>
                </a:solidFill>
                <a:effectLst/>
              </a:rPr>
              <a:t>NÚMERO DE RIESGOS POR DEPENDENCIA</a:t>
            </a:r>
            <a:endParaRPr lang="es-CO" sz="1400">
              <a:solidFill>
                <a:schemeClr val="tx1"/>
              </a:solidFill>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pivotFmt>
    </c:pivotFmts>
    <c:plotArea>
      <c:layout/>
      <c:barChart>
        <c:barDir val="bar"/>
        <c:grouping val="clustered"/>
        <c:varyColors val="0"/>
        <c:ser>
          <c:idx val="0"/>
          <c:order val="0"/>
          <c:tx>
            <c:strRef>
              <c:f>Procesos_riesgos!$B$30:$B$31</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Procesos_riesgos!$A$32:$A$44</c:f>
              <c:strCache>
                <c:ptCount val="12"/>
                <c:pt idx="0">
                  <c:v>Dirección de Contratación</c:v>
                </c:pt>
                <c:pt idx="1">
                  <c:v>Dirección de Talento Humano</c:v>
                </c:pt>
                <c:pt idx="2">
                  <c:v>Dirección Distrital de Archivo de Bogotá</c:v>
                </c:pt>
                <c:pt idx="3">
                  <c:v>Oficina Alta Consejería de Paz, Víctimas y Reconciliación</c:v>
                </c:pt>
                <c:pt idx="4">
                  <c:v>Oficina Alta Consejería Distrital de Tecnologías de la Información y las Comunicaciones</c:v>
                </c:pt>
                <c:pt idx="5">
                  <c:v>Oficina de Control Disciplinario Interno / Oficina Jurídica</c:v>
                </c:pt>
                <c:pt idx="6">
                  <c:v>Oficina de Control Interno</c:v>
                </c:pt>
                <c:pt idx="7">
                  <c:v>Oficina Jurídica</c:v>
                </c:pt>
                <c:pt idx="8">
                  <c:v>Subdirección de Gestión Documental</c:v>
                </c:pt>
                <c:pt idx="9">
                  <c:v>Subdirección de Servicios Administrativos</c:v>
                </c:pt>
                <c:pt idx="10">
                  <c:v>Subdirección Financiera</c:v>
                </c:pt>
                <c:pt idx="11">
                  <c:v>Subsecretaría de Servicio a la Ciudadanía</c:v>
                </c:pt>
              </c:strCache>
            </c:strRef>
          </c:cat>
          <c:val>
            <c:numRef>
              <c:f>Procesos_riesgos!$B$32:$B$44</c:f>
              <c:numCache>
                <c:formatCode>General</c:formatCode>
                <c:ptCount val="12"/>
                <c:pt idx="0">
                  <c:v>2</c:v>
                </c:pt>
                <c:pt idx="1">
                  <c:v>3</c:v>
                </c:pt>
                <c:pt idx="2">
                  <c:v>2</c:v>
                </c:pt>
                <c:pt idx="3">
                  <c:v>1</c:v>
                </c:pt>
                <c:pt idx="4">
                  <c:v>1</c:v>
                </c:pt>
                <c:pt idx="5">
                  <c:v>1</c:v>
                </c:pt>
                <c:pt idx="6">
                  <c:v>1</c:v>
                </c:pt>
                <c:pt idx="7">
                  <c:v>1</c:v>
                </c:pt>
                <c:pt idx="8">
                  <c:v>1</c:v>
                </c:pt>
                <c:pt idx="9">
                  <c:v>3</c:v>
                </c:pt>
                <c:pt idx="10">
                  <c:v>2</c:v>
                </c:pt>
                <c:pt idx="11">
                  <c:v>2</c:v>
                </c:pt>
              </c:numCache>
            </c:numRef>
          </c:val>
          <c:extLst>
            <c:ext xmlns:c16="http://schemas.microsoft.com/office/drawing/2014/chart" uri="{C3380CC4-5D6E-409C-BE32-E72D297353CC}">
              <c16:uniqueId val="{00000000-6228-45A0-B13A-661E8AC2DA80}"/>
            </c:ext>
          </c:extLst>
        </c:ser>
        <c:dLbls>
          <c:showLegendKey val="0"/>
          <c:showVal val="0"/>
          <c:showCatName val="0"/>
          <c:showSerName val="0"/>
          <c:showPercent val="0"/>
          <c:showBubbleSize val="0"/>
        </c:dLbls>
        <c:gapWidth val="150"/>
        <c:axId val="2064777167"/>
        <c:axId val="2064779663"/>
      </c:barChart>
      <c:catAx>
        <c:axId val="206477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n-US"/>
          </a:p>
        </c:txPr>
        <c:crossAx val="2064779663"/>
        <c:crosses val="autoZero"/>
        <c:auto val="1"/>
        <c:lblAlgn val="ctr"/>
        <c:lblOffset val="100"/>
        <c:noMultiLvlLbl val="0"/>
      </c:catAx>
      <c:valAx>
        <c:axId val="2064779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n-US"/>
          </a:p>
        </c:txPr>
        <c:crossAx val="2064777167"/>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346059</xdr:colOff>
      <xdr:row>2</xdr:row>
      <xdr:rowOff>100573</xdr:rowOff>
    </xdr:from>
    <xdr:to>
      <xdr:col>8</xdr:col>
      <xdr:colOff>2898759</xdr:colOff>
      <xdr:row>24</xdr:row>
      <xdr:rowOff>143436</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393988</xdr:colOff>
      <xdr:row>28</xdr:row>
      <xdr:rowOff>147205</xdr:rowOff>
    </xdr:from>
    <xdr:to>
      <xdr:col>8</xdr:col>
      <xdr:colOff>2931104</xdr:colOff>
      <xdr:row>51</xdr:row>
      <xdr:rowOff>805</xdr:rowOff>
    </xdr:to>
    <xdr:graphicFrame macro="">
      <xdr:nvGraphicFramePr>
        <xdr:cNvPr id="2" name="Gráfico 1">
          <a:extLst>
            <a:ext uri="{FF2B5EF4-FFF2-40B4-BE49-F238E27FC236}">
              <a16:creationId xmlns:a16="http://schemas.microsoft.com/office/drawing/2014/main" id="{7B1DB17A-D5E3-439A-8F5B-66B862DFE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indows" refreshedDate="45176.482280439814" createdVersion="6" refreshedVersion="6" minRefreshableVersion="3" recordCount="20">
  <cacheSource type="worksheet">
    <worksheetSource ref="A11:BZ31" sheet="Mapa_riesgos"/>
  </cacheSource>
  <cacheFields count="102">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ontainsSemiMixedTypes="0" containsString="0" containsNumber="1" containsInteger="1" minValue="113" maxValue="197"/>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3-05-18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3-06-2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6-2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06-01T00:00:00"/>
    </cacheField>
    <cacheField name="Aspecto(s) que cambiaron12" numFmtId="0">
      <sharedItems/>
    </cacheField>
    <cacheField name="Descripción de los cambios efectuados12"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indows" refreshedDate="45176.482282523146" createdVersion="7" refreshedVersion="6" minRefreshableVersion="3" recordCount="20">
  <cacheSource type="worksheet">
    <worksheetSource ref="A11:CA31"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ontainsSemiMixedTypes="0" containsString="0" containsNumber="1" containsInteger="1" minValue="113" maxValue="197"/>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ount="19">
        <s v="Oficina de Control Disciplinario Interno / Oficina Jurídica"/>
        <s v="Oficina de Control Interno"/>
        <s v="Dirección Distrital de Archivo de Bogotá"/>
        <s v="Dirección de Contratación"/>
        <s v="Subdirección de Servicios Administrativos"/>
        <s v="Subdirección de Gestión Documental"/>
        <s v="Dirección de Talento Humano"/>
        <s v="Subdirección Financiera"/>
        <s v="Oficina Jurídica"/>
        <s v="Subsecretaría de Servicio a la Ciudadanía"/>
        <s v="Oficina Alta Consejería Distrital de Tecnologías de la Información y las Comunicaciones"/>
        <s v="Oficina Alta Consejería de Paz, Víctimas y Reconciliación"/>
        <s v="Oficina Asesora de Planeación" u="1"/>
        <s v="Oficina Consejería de Comunicaciones" u="1"/>
        <s v="Subdirección de Imprenta Distrital" u="1"/>
        <s v="Dirección Distrital de Desarrollo Institucional" u="1"/>
        <s v="Dirección Distrital de Relaciones Internacionales" u="1"/>
        <s v="Subsecretaría Distrital de Fortalecimiento Institucional" u="1"/>
        <s v="Oficina de Tecnologías de la Información y las Comunicaciones" u="1"/>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4"/>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2.6138246399999999E-3" maxValue="0.1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18-09-06T00:00:00" maxDate="2021-12-18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2-02-09T00:00:00"/>
    </cacheField>
    <cacheField name="Aspecto(s) que cambiaron2" numFmtId="0">
      <sharedItems/>
    </cacheField>
    <cacheField name="Descripción de los cambios efectuados2" numFmtId="0">
      <sharedItems longText="1"/>
    </cacheField>
    <cacheField name="Fecha de cambio3" numFmtId="164">
      <sharedItems containsSemiMixedTypes="0" containsNonDate="0" containsDate="1" containsString="0" minDate="2019-10-17T00:00:00" maxDate="2022-12-17T00:00:00"/>
    </cacheField>
    <cacheField name="Aspecto(s) que cambiaron3" numFmtId="0">
      <sharedItems/>
    </cacheField>
    <cacheField name="Descripción de los cambios efectuados3" numFmtId="0">
      <sharedItems longText="1"/>
    </cacheField>
    <cacheField name="Fecha de cambio4" numFmtId="164">
      <sharedItems containsSemiMixedTypes="0" containsNonDate="0" containsDate="1" containsString="0" minDate="2020-03-05T00:00:00" maxDate="2023-04-20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2-12-1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3-05-18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12-17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2-12-13T00:00:00"/>
    </cacheField>
    <cacheField name="Aspecto(s) que cambiaron8" numFmtId="0">
      <sharedItems/>
    </cacheField>
    <cacheField name="Descripción de los cambios efectuados8" numFmtId="0">
      <sharedItems longText="1"/>
    </cacheField>
    <cacheField name="Fecha de cambio9" numFmtId="164">
      <sharedItems containsDate="1" containsMixedTypes="1" minDate="2021-09-13T00:00:00" maxDate="2023-06-27T00:00:00"/>
    </cacheField>
    <cacheField name="Aspecto(s) que cambiaron9" numFmtId="0">
      <sharedItems/>
    </cacheField>
    <cacheField name="Descripción de los cambios efectuados9" numFmtId="0">
      <sharedItems longText="1"/>
    </cacheField>
    <cacheField name="Fecha de cambio10" numFmtId="164">
      <sharedItems containsDate="1" containsMixedTypes="1" minDate="2021-12-03T00:00:00" maxDate="2023-06-27T00:00:00"/>
    </cacheField>
    <cacheField name="Aspecto(s) que cambiaron10" numFmtId="0">
      <sharedItems/>
    </cacheField>
    <cacheField name="Descripción de los cambios efectuados10" numFmtId="0">
      <sharedItems longText="1"/>
    </cacheField>
    <cacheField name="Fecha de cambio11" numFmtId="164">
      <sharedItems containsDate="1" containsMixedTypes="1" minDate="2022-12-02T00:00:00" maxDate="2022-12-17T00:00:00"/>
    </cacheField>
    <cacheField name="Aspecto(s) que cambiaron11" numFmtId="0">
      <sharedItems/>
    </cacheField>
    <cacheField name="Descripción de los cambios efectuados11" numFmtId="0">
      <sharedItems longText="1"/>
    </cacheField>
    <cacheField name="Fecha de cambio12" numFmtId="164">
      <sharedItems containsDate="1" containsMixedTypes="1" minDate="2023-04-26T00:00:00" maxDate="2023-06-01T00:00:00"/>
    </cacheField>
    <cacheField name="Aspecto(s) que cambiaron12" numFmtId="0">
      <sharedItems/>
    </cacheField>
    <cacheField name="Descripción de los cambios efectuados12" numFmtId="0">
      <sharedItems longText="1"/>
    </cacheField>
    <cacheField name="Blancos borrar si 54" numFmtId="0">
      <sharedItems containsSemiMixedTypes="0" containsString="0" containsNumber="1" containsInteger="1" minValue="0" maxValue="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s v="Oficina de Control Disciplinario Interno / Oficina Jurídica"/>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 Jefe de la Oficina de Control Disciplinario Interno_x000a__x000a_- Jefe de la Oficina de Control Disciplinario Interno"/>
    <s v="- PA230-028"/>
    <s v="- 554_x000a__x000a_- 555"/>
    <s v="- 13/02/2023_x000a__x000a_- 1/04/2023"/>
    <s v="- 30/11/2023_x000a__x000a_- 31/12/2023"/>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
    <s v="- Jefe de la Oficina de Control Interno"/>
    <s v="- PA230-008"/>
    <s v="- 527"/>
    <s v="- 1/08/2023"/>
    <s v="- 30/08/2023"/>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Dirección Distrital de Archivo de Bogotá"/>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el procedimiento Consulta de los Fondos Documentales Custodiados por el Archivo de Bogotá 2215100-PR-082 fortaleciendo las actividades para mitigar el riesgo._x000a__x000a_- Actualizar el procedimiento Gestión de las solicitudes internas de documentos históricos 4213200-PR-375 fortaleciendo las actividades para mitigar el riesgo."/>
    <s v="- Subdirector de Gestión de Patrimonio Documental del Distrito_x000a__x000a_- Subdirector de Gestión de Patrimonio Documental del Distrito"/>
    <s v="- PA230-007"/>
    <s v="- 525_x000a__x000a_- 526"/>
    <s v="- 1/02/2023_x000a__x000a_- 1/02/2023"/>
    <s v="- 31/12/2023_x000a__x000a_- 30/11/2023"/>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s v="Dirección Distrital de Archivo de Bogotá"/>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 Actualizar el procedimiento Revisión y evaluación de las Tablas de Retención Documental –TRD y Tablas de Valoración Documental –TVD, para su convalidación por parte del Consejo Distrital de Archivos 2215100-PR-293  fortaleciendo las actividades para mitigar el riesgo."/>
    <s v="- Subdirección del Sistema Distrital de Archivos"/>
    <s v="- PA230-011"/>
    <s v="- 531"/>
    <s v="- 1/02/2023"/>
    <s v="- 31/12/2023"/>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Incrementar la capacidad institucional para atender con eficiencia los retos de su misionalidad en el Distrito."/>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Desarrollar dos (2) jornadas de socializaciones y/o talleres con los enlaces contractuales de cada dependencia sobre la estructuración de estudios y documentos previos así como lo referido al análisis del sector y estudios de mercado en el proceso de contratación."/>
    <s v="- Director de Contratación"/>
    <s v="- PA230-017"/>
    <s v="- 537"/>
    <s v="- 1/02/2023"/>
    <s v="- 31/05/2023"/>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5-15T00:00:00"/>
    <s v="Identificación del riesgo"/>
    <s v="Se modificó en la ficha del riesgo, el nombre de la fase (propósito) del proyecto de inversión 7873, a la cual está asociado el riesgo."/>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s v="-Director de Contratación"/>
    <s v="- PA230-018"/>
    <s v="- 538"/>
    <s v="- 1/03/2023"/>
    <s v="- 30/06/2023"/>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r>
  <r>
    <x v="4"/>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_x000a_- 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_x000a_- 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_x000a_- 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_x000a_- 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quot;, respecto al  fortalecimiento de los puntos de control."/>
    <s v="- Subdirector(a) de Servicios Administrativos"/>
    <s v="- PA230-016"/>
    <s v="- 536"/>
    <s v="- 15/02/2023"/>
    <s v="- 31/05/2023"/>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d v="2023-05-31T00:00:00"/>
    <s v="Establecimiento de controles"/>
    <s v="Se actualizaron los controles preventivos y detectivos del riesgo, de acuerdo con la actualización realizada al procedimiento Manejo de caja menor."/>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
    <s v="- Subdirector(a) de Gestión Documental"/>
    <s v="- PA230-027"/>
    <s v="- 549"/>
    <s v="- 1/03/2023"/>
    <s v="- 15/12/2023"/>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d v="2023-05-17T00:00:00"/>
    <s v="Establecimiento de controles"/>
    <s v="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
    <s v=""/>
    <s v="_x000a__x000a__x000a__x000a_"/>
    <s v=""/>
    <s v=""/>
    <s v="_x000a__x000a__x000a__x000a_"/>
    <s v=""/>
    <s v=""/>
    <s v="_x000a__x000a__x000a__x000a_"/>
    <s v=""/>
    <s v=""/>
    <s v="_x000a__x000a__x000a__x000a_"/>
    <s v=""/>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_x000a_- Expedir la certificación de cumplimiento de requisitos mínimos con base en la información contenida en los soportes (certificaciones académicas o laborales) aportados por el aspirante en su hoja de vida o historia laboral."/>
    <s v="- Profesional Especializado o Profesional Universitario de la Dirección de Talento Humano autorizado por el(la) Director(a) de Talento Humano._x000a__x000a_- Director(a) Técnico(a) de Talento Humano"/>
    <s v="- PA230-032"/>
    <s v="- 559_x000a__x000a_- 560"/>
    <s v="- 15/02/2023_x000a__x000a_- 15/02/2023"/>
    <s v="- 31/12/2023_x000a__x000a_- 31/12/2023"/>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
    <s v="- Profesional Especializado o Profesional Universitario de Talento Humano"/>
    <s v="- PA230-033"/>
    <s v="- 561"/>
    <s v="- 15/02/2023"/>
    <s v="- 31/12/2023"/>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r>
  <r>
    <x v="6"/>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Definir cronograma 2023 para la realización de la  verificación de la completitud e idoneidad de los productos contenidos en los botiquines de las sedes de la Secretaría General de la Alcaldía Mayor de Bogotá, D.C."/>
    <s v="- Profesional Universitario de Talento Humano autorizado por el(la) Director(a) Técnico(a) de Talento Humano"/>
    <s v="- PA230-034"/>
    <s v="- 562"/>
    <s v="- 15/02/2023"/>
    <s v="- 28/02/2023"/>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 Documentado_x000a_- Documentado_x000a_- Documentado_x000a_- Documentado"/>
    <s v="- Continua_x000a_- Continua_x000a_- Continua_x000a_- Continua"/>
    <s v="- Con registro_x000a_- Con registro_x000a_- Con registro_x000a_- Con registro"/>
    <s v="- Preventivo_x000a_- Preventivo_x000a_- Detectivo_x000a_- Detectivo"/>
    <s v="25%_x000a_25%_x000a_15%_x000a_15%"/>
    <s v="- Manual_x000a_- Manual_x000a_- Manual_x000a_- Manual"/>
    <s v="15%_x000a_15%_x000a_15%_x000a_15%"/>
    <s v="40%_x000a_40%_x000a_30%_x000a_30%"/>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s."/>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contable y así poder optimizar su ejecución"/>
    <s v="- Subdirector Financiero"/>
    <s v="- PA230-013"/>
    <s v="- 533"/>
    <s v="- 1/03/2023"/>
    <s v="- 30/04/2023"/>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d v="2023-06-26T00:00:00"/>
    <s v="Establecimiento de controles_x000a__x000a_Evaluación de controles_x000a__x000a_Tratamiento del riesgo"/>
    <s v="En los controles 3 y 4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s v=""/>
    <s v="_x000a__x000a__x000a__x000a_"/>
    <s v=""/>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 Documentado_x000a_- Documentado_x000a_- Documentado_x000a_- Documentado"/>
    <s v="- Continua_x000a_- Continua_x000a_- Continua_x000a_- Continua"/>
    <s v="- Con registro_x000a_- Con registro_x000a_- Con registro_x000a_- Con registro"/>
    <s v="- Preventivo_x000a_- Detectivo_x000a_- Preventivo_x000a_- Detectivo"/>
    <s v="25%_x000a_15%_x000a_25%_x000a_15%"/>
    <s v="- Manual_x000a_- Manual_x000a_- Manual_x000a_- Manual"/>
    <s v="15%_x000a_15%_x000a_15%_x000a_15%"/>
    <s v="40%_x000a_30%_x000a_40%_x000a_30%"/>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de pagos y así poder optimizar su ejecución"/>
    <s v="- Subdirector Financiero"/>
    <s v="- PA230-014"/>
    <s v="- 534"/>
    <s v="- 1/03/2023"/>
    <s v="- 30/04/2023"/>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d v="2023-06-26T00:00:00"/>
    <s v="Establecimiento de controles_x000a__x000a_Evaluación de controles_x000a__x000a_Tratamiento del riesgo"/>
    <s v="En los controles 2 y 3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r>
  <r>
    <x v="8"/>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s v="Oficina Jurídica"/>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 Realizar durante el Comité de Conciliación el estudio, evaluación y análisis de las conciliaciones, procesos y laudos arbitrales que fueron de conocimiento de dicho Comité."/>
    <s v="- Jefe de Oficina Jurídica_x000a__x000a_- Comité de Conciliación"/>
    <s v="- PA230-009"/>
    <s v="- 528_x000a__x000a_- 529"/>
    <s v="- 1/03/2023_x000a__x000a_- 15/02/2023"/>
    <s v="- 28/04/2023_x000a__x000a_- 31/12/2023"/>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s v="Subsecretaría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el Código Disciplinario Único."/>
    <s v="- Gestores de transparencia e integridad de la Dirección del Sistema Distrital de Servicio a la Ciudadana"/>
    <s v="- PA230-010"/>
    <s v="- 530"/>
    <s v="- 1/03/2023"/>
    <s v="- 31/12/2023"/>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Subsecretaría de Servicio a la Ciudadanía"/>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DCS sobre los valores de integridad, con relación al servicio a la ciudadanía."/>
    <s v="- Gestor de integridad de la Dirección Distrital de Calidad del Servicio"/>
    <s v="- PA230-012"/>
    <s v="- 532"/>
    <s v="- 1/03/2023"/>
    <s v="- 31/10/2023"/>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s v="Oficina Alta Consejería Distrital de Tecnologías de la Información y las Comunicaciones"/>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 Sensibilizar cuatrimestralmente al equipo de la Alta Consejería Distrital de TIC sobre los valores de integridad."/>
    <s v="- Profesionales responsables de riesgos de la ACDTIC y Gestor de integridad"/>
    <s v="- PA230-015"/>
    <s v="- 535"/>
    <s v="- 1/04/2023"/>
    <s v="- 31/12/2023"/>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s v="- Director de Reparación Integral"/>
    <s v="- PA230-023"/>
    <s v="- 545"/>
    <s v="- 1/02/2023"/>
    <s v="- 31/03/2023"/>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r>
</pivotCacheRecords>
</file>

<file path=xl/pivotCache/pivotCacheRecords2.xml><?xml version="1.0" encoding="utf-8"?>
<pivotCacheRecords xmlns="http://schemas.openxmlformats.org/spreadsheetml/2006/main" xmlns:r="http://schemas.openxmlformats.org/officeDocument/2006/relationships" count="20">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Oficina de Control Disciplinario Interno y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n v="113"/>
    <s v="EYADP-C006"/>
    <s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x v="0"/>
    <s v="Ejecución y administración de procesos"/>
    <x v="0"/>
    <s v="- Alta rotación de personal generando retrasos en la curva de aprendizaje y represamiento de trámites._x000a_- Dificultades en la transferencia de conocimiento entre los servidores que se vinculan y retiran de la entidad._x000a_- Presentarse una situación de conflicto de interés y no manifestarlo._x000a_- Presentarse una situación de conflicto de interés y no manifestarlo. Dificultad en la implementación de la normatividad disciplinaria por modificación de legislación.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institucional por impunidad disciplinaria._x000a_- Investigación disciplinaria por parte del ente de control correspondiente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_x000a_- 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_x000a_- 5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6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_x000a_- 7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8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9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 10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_x000a__x000a__x000a__x000a__x000a__x000a__x000a__x000a__x000a__x000a_"/>
    <s v="- Documentado_x000a_- Documentado_x000a_- Documentado_x000a_- Documentado_x000a_- Documentado_x000a_- Documentado_x000a_- Documentado_x000a_- Documentado_x000a_- Documentado_x000a_- Documentado_x000a__x000a__x000a__x000a__x000a__x000a__x000a__x000a__x000a__x000a_"/>
    <s v="- Continua_x000a_- Continua_x000a_- Continua_x000a_- Continua_x000a_- Continua_x000a_- Continua_x000a_- Continua_x000a_- Continua_x000a_- Continua_x000a_- Continua_x000a__x000a__x000a__x000a__x000a__x000a__x000a__x000a__x000a__x000a_"/>
    <s v="- Con registro_x000a_- Con registro_x000a_- Con registro_x000a_- Con registro_x000a_- Con registro_x000a_- Con registro_x000a_- Con registro_x000a_- Con registro_x000a_- Con registro_x000a_- Con registro_x000a__x000a__x000a__x000a__x000a__x000a__x000a__x000a__x000a__x000a_"/>
    <s v="- Preventivo_x000a_- Preventivo_x000a_- Detectivo_x000a_- Detectivo_x000a_- Preventivo_x000a_- Detectivo_x000a_- Preventivo_x000a_- Detectivo_x000a_- Preventivo_x000a_- Detectivo_x000a__x000a__x000a__x000a__x000a__x000a__x000a__x000a__x000a__x000a_"/>
    <s v="25%_x000a_25%_x000a_15%_x000a_15%_x000a_25%_x000a_15%_x000a_25%_x000a_15%_x000a_25%_x000a_15%_x000a__x000a__x000a__x000a__x000a__x000a__x000a__x000a__x000a__x000a_"/>
    <s v="- Manual_x000a_- Manual_x000a_- Manual_x000a_- Manual_x000a_- Manual_x000a_- Manual_x000a_- Manual_x000a_- Manual_x000a_- Manual_x000a_- Manual_x000a__x000a__x000a__x000a__x000a__x000a__x000a__x000a__x000a__x000a_"/>
    <s v="15%_x000a_15%_x000a_15%_x000a_15%_x000a_15%_x000a_15%_x000a_15%_x000a_15%_x000a_15%_x000a_15%_x000a__x000a__x000a__x000a__x000a__x000a__x000a__x000a__x000a__x000a_"/>
    <s v="40%_x000a_40%_x000a_30%_x000a_30%_x000a_40%_x000a_30%_x000a_40%_x000a_30%_x000a_40%_x000a_30%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6138246399999999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 Jefe de la Oficina de Control Disciplinario Interno_x000a__x000a_- Jefe de la Oficina de Control Disciplinario Interno"/>
    <s v="- PA230-028"/>
    <s v="- 554_x000a__x000a_- 555"/>
    <s v="- 13/02/2023_x000a__x000a_- 1/04/2023"/>
    <s v="- 30/11/2023_x000a__x000a_- 31/12/2023"/>
    <s v="-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mapa de riesgos Control Disciplinario"/>
    <s v="- Oficina de Control Disciplinario Interno y Oficina Jurídica_x000a_- Jefe Oficina de Control Disciplinario Interno_x000a_- Jefe de la Oficina de Control Disciplinario Interno, Jefe de la Oficina Jurídica y/o Despacho de la Secretaría General_x000a__x000a__x000a__x000a__x000a__x000a__x000a_- Oficina de Control Disciplinario Interno y Oficina Jurídica"/>
    <s v="-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Mapa de riesgo  Control Disciplinario, actualizado."/>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d v="2021-04-07T00:00:00"/>
    <s v="_x000a__x000a_Análisis de controles_x000a__x000a_Tratamiento del riesgo"/>
    <s v="Se modificó la totalidad de las actividades de control en cuanto a su diseño, teniendo en cuenta la actualización de los procedimientos Proceso Ordinario Disciplinario 2210113-PR-007 y Proceso Disciplinario Verbal  2210113-PR-008._x000a_Se reprograma la acción de tratamiento de tipo preventiva #21, relacionada con la modificación de los procedimientos Proceso Ordinario Disciplinario 2210113-PR-007 y Proceso Disciplinario Verbal  2210113-PR-008."/>
    <d v="2021-12-02T00:00:00"/>
    <s v="Identificación del riesgo_x000a__x000a_Análisis de controles_x000a_Análisis después de controles_x000a_Tratamiento del riesgo"/>
    <s v="Se actualiza el contexto de la gestión del proceso._x000a_Se ajusta la identificación del riesgo._x000a_Se ajustó la redacción y evaluación de los controles según los criterios definidos._x000a_Se incluyeron los controles correctivos._x000a_Se ajustaron las acciones de contingencia._x000a_Se definieron acciones de tratamiento."/>
    <d v="2022-07-06T00:00:00"/>
    <s v="_x000a__x000a__x000a__x000a_Tratamiento del riesgo"/>
    <s v="Se realiza la reprogramación de la acción 1076 del aplicativo CHIE a través del memorando 3-2022-19012 del 6 de julio de 2022, teniendo en cuenta que para culminar la actualización de los procedimientos que están asociados al Proceso de Control Disciplinario contenida en la Acción 1076 de la Herramienta CHIE, es indispensable contar con la emisión y publicación de los Decretos y Resoluciones que formalizarán la modificación a la estructura organizacional de la Secretaría General, lo cual se encuentra en trámite desde el mes de febrero de 2022 como se explicó en el referido memorando 3-2022-19012 dirigido a la Oficina Asesora de Planeación, en el cual se solicitó la reprogramación de la acción 1076 en la Herramienta CHIE para el día 30 de agosto de 2022, según el análisis de la matriz del Procedimiento de Gestión del Cambio."/>
    <d v="2022-12-02T00:00:00"/>
    <s v="Identificación del riesgo_x000a__x000a_Análisis de controles_x000a__x000a_Tratamiento del riesgo"/>
    <s v="Se actualiza el contexto del proceso._x000a_Se actualiza la actividad clave según la nueva ficha de caracterización del proceso._x000a_Se actualiza las causas internas._x000a_Se incluyen los controles preventivos y detectivos relacionados con los procedimientos aplicación de la etapa de instrucción, aplicación de la etapa de juzgamiento juicio ordinario, aplicación de la etapa de juzgamiento juicio verbal y aplicación segunda instancia._x000a_Se ajustan los controles correctivos, el plan de contingencia, incluyendo a la Oficina Jurídica y al Despacho de la Secretaría General._x000a_Se definen las acciones de tratamiento a 2023 por ser un riesgo de corrupción"/>
    <s v=""/>
    <s v="_x000a__x000a__x000a__x000a_"/>
    <s v=""/>
    <n v="2"/>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
    <s v="Jefe Oficina de Control Interno"/>
    <s v="Evaluación"/>
    <s v="Ejecutar las auditorías internas de gestión, seguimientos y realizar informes de ley "/>
    <n v="119"/>
    <s v="EYADP-C008"/>
    <s v="Posibilidad de afectación reputacional por uso indebido de información privilegiada para beneficio propio o de un tercero, debido a debilidades en el proceder ético del auditor"/>
    <x v="0"/>
    <s v="Ejecución y administración de procesos"/>
    <x v="1"/>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_x000a__x000a__x000a__x000a__x000a__x000a__x000a__x000a__x000a__x000a__x000a__x000a__x000a__x000a__x000a__x000a__x000a__x000a__x000a_"/>
    <s v="- Documentado_x000a__x000a__x000a__x000a__x000a__x000a__x000a__x000a__x000a__x000a__x000a__x000a__x000a__x000a__x000a__x000a__x000a__x000a__x000a_"/>
    <s v="- Continua_x000a__x000a__x000a__x000a__x000a__x000a__x000a__x000a__x000a__x000a__x000a__x000a__x000a__x000a__x000a__x000a__x000a__x000a__x000a_"/>
    <s v="- Con registro_x000a__x000a__x000a__x000a__x000a__x000a__x000a__x000a__x000a__x000a__x000a__x000a__x000a__x000a__x000a__x000a__x000a__x000a__x000a_"/>
    <s v="- Preventivo_x000a__x000a__x000a__x000a__x000a__x000a__x000a__x000a__x000a__x000a__x000a__x000a__x000a__x000a__x000a__x000a__x000a__x000a__x000a_"/>
    <s v="25%_x000a__x000a__x000a__x000a__x000a__x000a__x000a__x000a__x000a__x000a__x000a__x000a__x000a__x000a__x000a__x000a__x000a__x000a__x000a_"/>
    <s v="- Manual_x000a__x000a__x000a__x000a__x000a__x000a__x000a__x000a__x000a__x000a__x000a__x000a__x000a__x000a__x000a__x000a__x000a__x000a__x000a_"/>
    <s v="15%_x000a__x000a__x000a__x000a__x000a__x000a__x000a__x000a__x000a__x000a__x000a__x000a__x000a__x000a__x000a__x000a__x000a__x000a__x000a_"/>
    <s v="40%_x000a_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
    <s v="- Jefe de la Oficina de Control Interno"/>
    <s v="- PA230-008"/>
    <s v="- 527"/>
    <s v="- 1/08/2023"/>
    <s v="- 30/08/2023"/>
    <s v="-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mapa de riesgos Evaluación del Sistema de Control Interno"/>
    <s v="- Jefe Oficina de Control Interno_x000a_- Jefe de la Oficina de Control Interno_x000a__x000a__x000a__x000a__x000a__x000a__x000a__x000a_- Jefe Oficina de Control Interno"/>
    <s v="-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_x000a_- Comunicación de la reasignación_x000a__x000a__x000a__x000a__x000a__x000a__x000a__x000a_- Mapa de riesgo  Evaluación del Sistema de Control Interno, actualizado."/>
    <d v="2019-01-31T00:00:00"/>
    <s v="Identificación del riesgo_x000a_Análisis antes de controles_x000a_Análisis de controles_x000a_Análisis después de controles_x000a_Tratamiento del riesgo"/>
    <s v="Creación del mapa de riesgos.  "/>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_x000a_"/>
    <d v="2020-09-01T00:00:00"/>
    <s v="Identificación del riesgo_x000a__x000a_Análisis de controles_x000a__x000a_"/>
    <s v="Se ajusta la tipología del riesgo pasando de operativo a cumplimiento._x000a_Se incluye la actividad de control para &quot;&quot;revisar la suscripción y/o renovación del compromiso de ética por parte del auditor"/>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d v="2021-12-03T00:00:00"/>
    <s v="Identificación del riesgo_x000a__x000a__x000a__x000a_Tratamiento del riesgo"/>
    <s v="Se redefine el riesgo, según la guía del DAFP._x000a_Se define una acción de tratamiento._x000a_Este riesgo absorbe el riesgo de corrupción: &quot;Decisiones ajustadas a intereses propios o de terceros al Omitir la comunicación de hechos irregulares conocidos por la Oficina de Control Interno, para obtener beneficios a los que no haya lugar&quot;"/>
    <d v="2022-12-09T00:00:00"/>
    <s v="Identificación del riesgo_x000a__x000a_Análisis de controles_x000a__x000a_Tratamiento del riesgo"/>
    <s v="Se ajusta la matriz DOFA._x000a_Se asocia el riesgo a la nueva estructura del proceso._x000a_Se ajusta la definición de controles._x000a_Se define la propuesta de acciones de tratamiento 2023."/>
    <s v=""/>
    <s v="_x000a__x000a__x000a__x000a_"/>
    <s v=""/>
    <s v=""/>
    <s v="_x000a__x000a__x000a__x000a_"/>
    <s v=""/>
    <s v=""/>
    <s v="_x000a__x000a__x000a__x000a_"/>
    <s v=""/>
    <s v=""/>
    <s v="_x000a__x000a__x000a__x000a_"/>
    <s v=""/>
    <n v="8"/>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n v="121"/>
    <s v="FI-C017"/>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x v="2"/>
    <s v="- Presentar una situación de conflicto de intereses y no manifestarla_x000a_- Debilidades en los controles de los procedimientos_x000a_- Sistemas de información susceptibles a manipulación indebida_x000a_- Desconocimiento de la ley mediante interpretaciones subjetivas de las normas vigentes para evitar o postergar su aplicación_x000a__x000a__x000a__x000a__x000a__x000a_"/>
    <s v="- Presiones ejercidas por terceros y o ofrecimientos de prebendas, gratificaciones o dadivas._x000a_- Presiones o motivaciones individuales, sociales o colectivas, que inciten a la realizar conductas contrarias al deber ser._x000a__x000a__x000a__x000a__x000a__x000a__x000a__x000a_"/>
    <s v="- Perdida de confianza, credibilidad y transparencia frente al manejo de la documentación patrimonial del Distrit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 Posibles investigaciones y sanciones de entes de control o entes reguladores_x0009__x0009__x0009__x0009__x0009__x0009__x0009__x0009__x0009_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_x0009__x0009__x0009_.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_x000a_- 4 El procedimiento de Gestión de las solicitudes internas de documentos históricos 4213200-PR-375_x0009__x0009__x0009_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_x000a_- 5 El procedimiento de Consulta de los Fondos Documentales Custodiados por el Archivo de Bogotá 2215100-PR-082_x0009__x0009__x0009_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el procedimiento Consulta de los Fondos Documentales Custodiados por el Archivo de Bogotá 2215100-PR-082 fortaleciendo las actividades para mitigar el riesgo._x000a__x000a_- Actualizar el procedimiento Gestión de las solicitudes internas de documentos históricos 4213200-PR-375 fortaleciendo las actividades para mitigar el riesgo."/>
    <s v="- Subdirector de Gestión de Patrimonio Documental del Distrito_x000a__x000a_- Subdirector de Gestión de Patrimonio Documental del Distrito"/>
    <s v="- PA230-007"/>
    <s v="- 525_x000a__x000a_- 526"/>
    <s v="- 1/02/2023_x000a__x000a_- 1/02/2023"/>
    <s v="- 31/12/2023_x000a__x000a_- 30/11/2023"/>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mapa de riesgos Fortalecimiento de la Gestión Pública"/>
    <s v="- Subsecretario(a) Distrital de Fortalecimiento Institucional_x000a_- Subdirector(a) de Gestión de Patrimonio Documental del Distrito_x000a_- Profesional universitario de la Subdirección de Gestión de Patrimonio Documental del Distrito_x0009__x0009__x0009__x0009__x0009__x0009__x0009__x0009__x000a_- Director(a) Distrital de Archivo de Bogotá_x000a__x000a__x000a__x000a__x000a__x000a_- Subsecretario(a) Distrital de Fortalecimiento Institucional"/>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Mapa de riesgo  Fortalecimiento de la Gestión Pública, actualizado."/>
    <d v="2019-01-31T00:00:00"/>
    <s v="Identificación del riesgo_x000a_Análisis antes de controles_x000a_Análisis de controles_x000a_Análisis después de controles_x000a_"/>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
    <d v="2021-09-09T00:00:00"/>
    <s v="_x000a__x000a__x000a__x000a_Tratamiento del riesgo"/>
    <s v="Se modifica la fecha de finalización de las acciones preventivas número 6 y 23, conforme a las fechas de finalización reprogramadas en el aplicativo SIG "/>
    <d v="2021-12-16T00:00:00"/>
    <s v="Identificación del riesgo_x000a_Análisis antes de controles_x000a_Análisis de controles_x000a_Análisis después de controles_x000a_Tratamiento del riesgo"/>
    <s v="Se actualizó el contexto de la gestión del proceso._x000a_Se ajustó la identificación del riesgo._x000a_Se ajustó la redacción y evaluación de los controles según los criterios definidos._x000a_Se incluyeron los controles correctivos._x000a_Se ajustaron las acciones de contingencia._x000a_Se definieron acciones de tratamiento."/>
    <d v="2022-09-30T00:00:00"/>
    <s v="_x000a__x000a_Análisis de controles_x000a__x000a_"/>
    <s v="_x000a_Se modificaron controles preventivos en su redacción, de acuerdo con la actualización  del  procedimiento Ingreso de Transferencias Secundarias al Archivo General de Bogotá D.C. 2215300-PR-282"/>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d v="2022-12-02T00:00:00"/>
    <s v="Identificación del riesgo_x000a__x000a__x000a__x000a_Tratamiento del riesgo"/>
    <s v="Se asocia el riesgo al nuevo Mapa de procesos de la Secretaría General. _x000a_Se plantean acciones de tratamiento para el fortalecimiento del riesgo."/>
    <s v=""/>
    <s v="_x000a__x000a__x000a__x000a_"/>
    <s v=""/>
    <n v="2"/>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22"/>
    <s v="EYADP-C009"/>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x v="0"/>
    <s v="Fraude interno"/>
    <x v="2"/>
    <s v="- Uso indebido del poder para la emisión de conceptos técnicos favorables._x000a_- Conflicto de intereses._x000a_- No hay distribución equitativa y objetiva de responsabilidades y tareas._x000a__x000a__x000a__x000a__x000a__x000a__x000a_"/>
    <s v="- Presiones ejercidas por terceros y o ofrecimientos de prebendas, gratificaciones o dadivas._x000a_- Presiones o motivaciones individuales, sociales o colectivas, que inciten a la realizar conductas contrarias al deber ser._x000a_- No hay conciencia en las entidades del distrito del verdadero impacto de la gestión documental._x000a__x000a_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_x000a_- 3 El procedimiento de Revisión y evaluación de las Tablas de Retención Documental –TRD y Tablas de Valoración Documental –TVD, para su convalidación por parte del Consejo Distrital de Archivos 2215100-PR-293 indica que el Subdirector del Sistema Distrital de Archivos_x0009__x0009__x0009_, autorizado(a) por el Director Distrital de Archivo de Bogotá_x0009__x0009__x0009__x0009__x0009_,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_x000a_- 5 El mapa de riesgos del proceso Fortalecimiento de la Gestión Pública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_x0009__x0009__x0009__x0009__x0009__x0009__x0009__x0009_._x000a_- 6 El mapa de riesgos del proceso Fortalecimiento de la Gestión Pública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_x000a__x000a__x000a__x000a_"/>
    <s v="- Documentado_x000a_- Documentado_x000a_- Documentado_x000a_- Documentado_x000a_- Documentado_x000a_- Documentado_x000a__x000a__x000a__x000a_"/>
    <s v="- Continua_x000a_- Continua_x000a_- Continua_x000a_- Continua_x000a_- Continua_x000a_- Continua_x000a__x000a__x000a__x000a_"/>
    <s v="- Con registro_x000a_- Con registro_x000a_- Con registro_x000a_- Con registro_x000a_- Con registro_x000a_- Con registro_x000a__x000a__x000a__x000a_"/>
    <s v="- Correctivo_x000a_- Correctivo_x000a_- Correctivo_x000a_- Correctivo_x000a_- Correctivo_x000a_- Correctivo_x000a__x000a__x000a__x000a_"/>
    <s v="10%_x000a_10%_x000a_10%_x000a_10%_x000a_10%_x000a_10%_x000a__x000a__x000a__x000a_"/>
    <s v="- Manual_x000a_- Manual_x000a_- Manual_x000a_- Manual_x000a_- Manual_x000a_- Manual_x000a__x000a__x000a__x000a_"/>
    <s v="15%_x000a_15%_x000a_15%_x000a_15%_x000a_15%_x000a_15%_x000a__x000a__x000a__x000a_"/>
    <s v="25%_x000a_25%_x000a_25%_x000a_25%_x000a_25%_x000a_25%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
    <s v="Reducir"/>
    <s v="- Actualizar el procedimiento Revisión y evaluación de las Tablas de Retención Documental –TRD y Tablas de Valoración Documental –TVD, para su convalidación por parte del Consejo Distrital de Archivos 2215100-PR-293  fortaleciendo las actividades para mitigar el riesgo."/>
    <s v="- Subdirección del Sistema Distrital de Archivos"/>
    <s v="- PA230-011"/>
    <s v="- 531"/>
    <s v="- 1/02/2023"/>
    <s v="- 31/12/2023"/>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 Realizar mesa técnica de trabajo para la revisión del concepto técnico de procesos de  contratación relacionado con la materialización del riesgo_x000a_- Realizar un alcance con un nuevo concepto técnico de procesos de contratación relacionado con la materialización del riesgo_x000a__x000a__x000a_- Actualizar el mapa de riesgos Fortalecimiento de la Gestión Pública"/>
    <s v="- Subsecretario(a) Distrital de Fortalecimiento Institucional_x000a_- Director(a) Distrital de Archivo de Bogotá_x000a_- Profesional(es) Universitario(s)_x000a_- Director(a) Distrital de Archivo de Bogotá_x000a_- Director(a) Distrital de Archivo de Bogotá_x000a_- Subdirector del Sistema Distrital de Archivos_x000a_- Director(a) Distrital de Archivo de Bogotá_x000a__x000a__x000a_- Subsecretario(a) Distrital de Fortalecimiento Institucional"/>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 Evidencia de reunión 2213100-FT-449 de mesa técnica_x000a_- Concepto técnico de alcance de procesos de contratación_x000a__x000a__x000a_- Mapa de riesgo  Fortalecimiento de la Gestión Pública, actualizado."/>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d v="2020-03-26T00:00:00"/>
    <s v="Identificación del riesgo_x000a__x000a__x000a_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d v="2020-12-04T00:00:00"/>
    <s v="_x000a__x000a__x000a__x000a_Tratamiento del riesgo"/>
    <s v="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d v="2021-09-09T00:00:00"/>
    <s v="_x000a__x000a__x000a__x000a_Tratamiento del riesgo"/>
    <s v="Se modifica la fecha de finalización de la acción preventiva número 12, conforme a la fecha de finalización reprogramada en el aplicativo SIG"/>
    <d v="2021-12-16T00:00:00"/>
    <s v="Identificación del riesgo_x000a_Análisis antes de controles_x000a_Análisis de controles_x000a_Análisis después de controles_x000a_Tratamiento del riesgo"/>
    <s v="Se actualiza el contexto de la gestión del proceso. _x000a_Se ajusta la identificación del riesgo, delimitando el alcance frente a los conceptos técnicos solo para los conceptos de contratación; especificando los conceptos de revisión y evaluación de TRD y TVD y se eliminan del alcance lo correspondiente a informes, teniendo en cuanta que no aplican para el riesgo.  _x000a_Se ajustó la redacción y evaluación de los controles según los criterios definidos. _x000a_Se incluyeron los controles correctivos. _x000a_Se ajustaron las acciones de contingencia. _x000a_Se definieron acciones de tratamiento."/>
    <d v="2022-02-07T00:00:00"/>
    <s v="_x000a__x000a__x000a__x000a_Tratamiento del riesgo"/>
    <s v="Se modifica la acción de tratamiento del riesgo, teniendo en cuenta que la circular de vistos buenos a procesos de contratación en gestión documental y archivos es un producto directamente  relacionado con el punto de control correspondiente al que está asociado. La acción inicial &quot;Desarrollar dentro del nuevo modelo de asistencia técnica líneas argumentativas y acuerdos de servicios en materia contractual relacionadas con actividades de gestión documental, donde se emitirán las especificaciones técnicas a tener en cuenta por las entidades y por los equipos interdisciplinarios de la DDAB&quot; se elimina, ya que es una acción que contempla varias líneas argumentativas con un alcance mayor a los controles definidos para el riesgo de corrupción."/>
    <d v="2022-06-09T00:00:00"/>
    <s v="_x000a__x000a__x000a__x000a_Tratamiento del riesgo"/>
    <s v="Se modifica la acción de tratamiento del riesgo, teniendo en cuenta que se va a realizar actualización del articulo 24 del Decreto 514 de 2006, por lo cual no se podría generar una circular con el articulo vigente y al tener un control de legalidad, en  los tiempos estipulados no se daría cumplimiento a la acción. "/>
    <d v="2022-12-02T00:00:00"/>
    <s v="Identificación del riesgo_x000a__x000a__x000a__x000a_Tratamiento del riesgo"/>
    <s v="&quot;Se asocia el riesgo al nuevo Mapa de procesos de la Secretaría General. _x000a_Se plantean acciones de tratamiento para el fortalecimiento del riesgo.&quot;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_x000a__x000a__x000a__x000a_"/>
    <s v=""/>
    <s v=""/>
    <s v="_x000a__x000a__x000a__x000a_"/>
    <s v=""/>
    <n v="4"/>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Incrementar la capacidad institucional para atender con eficiencia los retos de su misionalidad en el Distrito."/>
    <n v="134"/>
    <s v="FI-C018"/>
    <s v="Posibilidad de afectación reputacional por pérdida de la confianza ciudadana en la gestión contractual de la Entidad, debido a decisiones ajustadas a intereses propios o de terceros durante la etapa precontractual con el fin de celebrar un contrato"/>
    <x v="0"/>
    <s v="Fraude interno"/>
    <x v="3"/>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 7873 Fortalecimiento de la capacidad institucional de la Secretaría General_x000a__x000a__x000a__x000a_"/>
    <s v="Muy baja (1)"/>
    <n v="0.2"/>
    <s v="Catastrófico (5)"/>
    <s v="Mayor (4)"/>
    <s v="Mayor (4)"/>
    <s v="Moderado (3)"/>
    <s v="Leve (1)"/>
    <s v="Catastrófico (5)"/>
    <s v="Catastrófico (5)"/>
    <n v="1"/>
    <s v="Extremo"/>
    <s v="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 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_x000a_- 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_x0009_ _x0009_.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 Desarrollar dos (2) jornadas de socializaciones y/o talleres con los enlaces contractuales de cada dependencia sobre la estructuración de estudios y documentos previos así como lo referido al análisis del sector y estudios de mercado en el proceso de contratación."/>
    <s v="- Director de Contratación"/>
    <s v="- PA230-017"/>
    <s v="- 537"/>
    <s v="- 1/02/2023"/>
    <s v="- 31/05/2023"/>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08-24T00:00:00"/>
    <s v="_x000a__x000a__x000a__x000a_Tratamiento del riesgo"/>
    <s v="Se realiza reprogramación del cumplimiento de la acción 2 &quot;(AP# 114 Aplicativo CHIE) Adelantar la actualización de la 4231000-GS-081-Guía para la estructuración de estudios previos&quot; la cual queda para cumplimiento el 31/08/2022."/>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5-15T00:00:00"/>
    <s v="Identificación del riesgo"/>
    <s v="Se modificó en la ficha del riesgo, el nombre de la fase (propósito) del proyecto de inversión 7873, a la cual está asociado el riesgo."/>
    <n v="0"/>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n v="135"/>
    <s v="FI-C019"/>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x v="0"/>
    <s v="Fraude interno"/>
    <x v="3"/>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Catastrófico (5)"/>
    <s v="Mayor (4)"/>
    <s v="Mayor (4)"/>
    <s v="Moderado (3)"/>
    <s v="Leve (1)"/>
    <s v="Catastrófico (5)"/>
    <s v="Catastrófico (5)"/>
    <n v="1"/>
    <s v="Extremo"/>
    <s v="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2 El mapa de riesgos del proceso Gestión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s v="-Director de Contratación"/>
    <s v="- PA230-018"/>
    <s v="- 538"/>
    <s v="- 1/03/2023"/>
    <s v="- 30/06/2023"/>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mapa de riesgos Gestión de Contratación"/>
    <s v="- Director(a) de Contratación_x000a_- Director(a) de Contratación_x000a_- Director(a) de Contratación_x000a__x000a__x000a__x000a__x000a__x000a__x000a_- Director(a)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Mapa de riesgo  Gestión de Contratación,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Análisis antes de controles_x000a_Análisis de controles_x000a_Análisis después de controles_x000a_Tratamiento del riesgo"/>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d v="2021-02-22T00:00:00"/>
    <s v="Identificación del riesgo_x000a__x000a__x000a__x000a_"/>
    <s v="_x000a_Teniendo en cuenta el perfil del proyecto de inversión  7873, se elimina la asociación del mismo en la fila 60, ya que las actividades de control del riesgo  no  guardan  relación con las medidas de mitigación de los  riesgos del proyecto de inversión. "/>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a los procesos disciplinarios ordinarios._x000a_Se incluye el riesgo errores (fallas o deficiencias) en la conformación del expediente disciplinario, junto con sus controles y demás características._x000a_Se define la probabilidad por frecuencia._x000a_Se ajustó la calificación del impacto._x000a_Se ajustó la redacción y evaluación de los controles según los criterios definidos._x000a_Se incluyeron los controles correctivos_x000a_Se ajustaron las acciones de contingencia._x000a_Se definieron acciones de tratamiento."/>
    <d v="2022-12-02T00:00:00"/>
    <s v="Identificación del riesgo_x000a__x000a__x000a__x000a_Tratamiento del riesgo"/>
    <s v="Se ajustó la actividad clave del riesgo de conformidad con la caracterización del proceso &quot;Gestión de contratación&quot;. _x000a_Se incluyó una acción de tratamiento del riesgo  para la vigencia  2023"/>
    <d v="2023-04-21T00:00:00"/>
    <s v="Establecimiento de controles"/>
    <s v="Se actualizó el control asociado al procedimiento 42321000-PR-022 &quot;Liquidación de contrato/convenio&quot;"/>
    <s v=""/>
    <s v="_x000a__x000a__x000a__x000a_"/>
    <s v=""/>
    <s v=""/>
    <s v="_x000a__x000a__x000a__x000a_"/>
    <s v=""/>
    <n v="4"/>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1"/>
    <s v="EYADP-C01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Leve (1)"/>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se archivan los registros correspondientes como evidencia del paqueteo del bien._x000a_- 4 Actividad (9) PR-236 &quot;Egreso o salida definitiva de bienes&quot;:  indica que El profesional especializado, autorizado(a) por el (la) Subdirector(a) de servicios administrativos,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_x000a_- 6 Actividad (28) PR-236 &quot;Egreso o salida definitiva de bienes&quot;:  indica que Profesional universitario y/o, Técnico Administrativo y/o, Técnico Operativo y/o, Auxiliar Administrativo y/o contratista,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visa las inconsistencias presentadas.._x000a_- 2 El mapa de riesgos del proceso Gestión de Recursos Físicos indica que el Subdirector (a) de Servicios Administrativos, autorizado(a) por el Manual de Funciones y Competencias Laborales, cada vez que se identifique la materialización del riesgo realiza reporte al responsable del proceso.._x000a_- 3 El mapa de riesgos del proceso Gestión de Recursos Físicos indica que el Subdirector (a) de Servicios Administrativos, autorizado(a) por el Manual de Funciones y Competencias Laborales, cada vez que se identifique la materialización del riesgo realiza las gestiones pertinentes para corregir las inconsistencias presentadas..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 Subdirector(a) de Servicios Administrativos_x000a__x000a__x000a__x000a__x000a__x000a_- Subdirector(a) de Servicios Administrativos y Oficina de Tecnologías de la Información y las Comunicacione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d v="2021-09-13T00:00:00"/>
    <s v="_x000a__x000a__x000a__x000a_Tratamiento del riesgo"/>
    <s v="Se actualiza mapa de riesgos incluyendo las acciones preventivas vigentes #819 y #820 registradas en la herramienta CHIE."/>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ingreso y/o salida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n v="2"/>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
    <s v="Inicia con el ingreso de bienes al inventario de la entidad, continúa con su asignación, aseguramiento, mantenimiento y control, termina con su clasificación y baja."/>
    <s v="Subdirector(a) de Servicios Administrativos y Oficina de Tecnologías de la Información y las Comunicaciones"/>
    <s v="Apoyo"/>
    <s v="Administrar los Inventarios de bienes de la entidad."/>
    <n v="142"/>
    <s v="FI-C02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operativo en el Sistema de Gestión de Calidad_x000a__x000a__x000a__x000a_"/>
    <s v="Sin asociación"/>
    <s v="- No aplica_x000a__x000a__x000a__x000a_"/>
    <s v="Muy baja (1)"/>
    <n v="0.2"/>
    <s v="Menor (2)"/>
    <s v="Menor (2)"/>
    <s v="Menor (2)"/>
    <s v="Menor (2)"/>
    <s v="Menor (2)"/>
    <s v="Leve (1)"/>
    <s v="Mayor (4)"/>
    <n v="0.8"/>
    <s v="Alto"/>
    <s v="La valoración antes de controles bajó la probabilidad del riesgo de improbable a muy baja por frecuencia; sin embargo, en la escala de impacto continúa como Alta, es decir podría tener una perdida de la información que critica puede ser recuperada de forma parcial o incomplet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el Subdirector (a) de Servicios Administrativos, autorizado(a) por el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2 El mapa de riesgos del proceso Gestión de Recursos Físicos indica que el Subdirector (a) de Servicios Administrativos, autorizado(a) por el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Programar y ejecutar socializaciones de las actividades más relevantes con respecto al correcto manejo de los inventarios según procedimientos internos."/>
    <s v="- Profesional Especializado"/>
    <s v="- PA230-024"/>
    <s v="- 546"/>
    <s v="- 1/02/2023"/>
    <s v="- 30/06/2023"/>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 _x000a__x000a__x000a__x000a__x000a__x000a__x000a_- Actualizar el mapa de riesgos Gestión de Recursos Físicos"/>
    <s v="- Subdirector(a) de Servicios Administrativos y Oficina de Tecnologías de la Información y las Comunicaciones_x000a_- Subdirector(a) de Servicios Administrativos_x000a_- Subdirector(a) de Servicios Administrativos_x000a__x000a__x000a__x000a__x000a__x000a__x000a_- Subdirector(a) de Servicios Administrativos y Oficina de Tecnologías de la Información y las Comunicacione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Mapa de riesgo  Gestión de Recursos Físicos, actualizado."/>
    <d v="2018-09-06T00:00:00"/>
    <s v="Identificación del riesgo_x000a_Análisis antes de controles_x000a_Análisis de controles_x000a_Análisis después de controles_x000a_Tratamiento del riesgo"/>
    <s v="Creación del mapa de riesgos."/>
    <d v="2019-05-07T00:00:00"/>
    <s v="_x000a__x000a__x000a__x000a_Tratamiento del riesgo"/>
    <s v="Definición del plan de contingencia."/>
    <d v="2019-11-07T00:00:00"/>
    <s v="Identificación del riesgo_x000a_Análisis antes de controles_x000a__x000a_Análisis después de controles_x000a_"/>
    <s v="Se incluyó una causa externa &quot;Cambios constantes en la normativa vigente&quot;._x000a_Al calificar la probabilidad de riesgos por frecuencia, disminuyó la probabilidad de probable a rara vez y en consecuencia bajo la zona resultante de extrema a alta. _x000a_La calificación de probabilidad bajó a rara vez (cuadrante 2 a 1)"/>
    <d v="2020-03-12T00:00:00"/>
    <s v="Identificación del riesgo_x000a_Análisis antes de controles_x000a__x000a_Análisis después de controles_x000a_"/>
    <s v="Se incluyeron los proyectos de inversión que se pueden ver afectados._x000a_En efectos se actualiza la perspectiva._x000a_Se actualiza el análisis antes de los controles._x000a_Se actualiza explicación después de los controles. "/>
    <d v="2020-10-08T00:00:00"/>
    <s v="_x000a__x000a_Análisis de controles_x000a_Análisis después de controles_x000a_"/>
    <s v="Se actualizó el análisis después de controles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
    <s v="Se realiza actualización con respecto a categoría &quot;Sin asociación a los proyectos de inversión&quot;"/>
    <d v="2021-12-03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el alcance con respecto a la nueva metodología._x000a_Se incluye el riesgo errores (fallas o deficiencias) en el control y seguimiento de bienes, junto con sus controles y demás características.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03T00:00:00"/>
    <s v="Identificación del riesgo_x000a_Análisis antes de controles_x000a_Análisis de controles_x000a_Análisis después de controles_x000a_Tratamiento del riesgo"/>
    <s v="Se identifica el contexto de la gestión del proceso._x000a_Se identifica la probabilidad por exposición._x000a_Se identifica la calificación del impacto._x000a_Se identifica los controles correctivos._x000a_Se identifica las acciones de contingencia._x000a_Se identifica acción preventiva"/>
    <s v=""/>
    <s v="_x000a__x000a__x000a__x000a_"/>
    <s v=""/>
    <s v=""/>
    <s v="_x000a__x000a__x000a__x000a_"/>
    <s v=""/>
    <s v=""/>
    <s v="_x000a__x000a__x000a__x000a_"/>
    <s v=""/>
    <n v="6"/>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Manejar y controlar los recursos de la caja menor"/>
    <n v="146"/>
    <s v="FI-C021"/>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x v="4"/>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por la materialización del riesgo."/>
    <s v="- 1 El procedimiento 4233100-PR-382 “Manejo de Caja Menor&quot;&quot;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_x000a_- 2 El procedimiento 4233100-PR-382 “Manejo de Caja Menor&quot;&quot;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_x000a_- 3 El procedimiento 4233100-PR-382 “Manejo de Caja Menor&quot;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_x000a_- 4 El procedimiento 4233100-PR-382 “Manejo de Caja Menor&quot;&quot;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_x000a_- 5 El procedimiento 4233100-PR-382 “Manejo de Caja Menor&quot;&quot;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 del proceso Gestión de Servicios Administrativos y Tecnológicos indica que Subdirector(a) de Servicios Administrativos, autorizado(a) por el (a) Ordenador(a) del gasto, cada vez que se identifique la materialización del riesgo, inicia la gestión para recuperar los recursos desviados._x000a_- 2 El mapa de riesgo del proceso Gestión de Servicios Administrativos y Tecnológicos indica que Subdirector(a) de Servicios Administrativos, autorizado(a) por el (a) Ordenador(a) del gasto, cada vez que se identifique la materialización del riesgo, gestiona ante el corredor de seguros la afectación de la póliza de manejo de la Secretaría General."/>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Actualizar el procedimiento 4233100-PR-382  &quot;Manejo de la Caja Menor&quot;, respecto al  fortalecimiento de los puntos de control."/>
    <s v="- Subdirector(a) de Servicios Administrativos"/>
    <s v="- PA230-016"/>
    <s v="- 536"/>
    <s v="- 15/02/2023"/>
    <s v="- 31/05/2023"/>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mapa de riesgos Gestión de Servicios Administrativos y Tecnológicos"/>
    <s v="- Subdirector(a) de Servicios Administrativos y Oficina de Tecnologías de la Información y las Comunicaciones_x000a_- Subdirector(a) de Servicios Administrativos._x000a_- Subdirector Servicios Administrativos_x000a__x000a__x000a__x000a__x000a__x000a__x000a_- Subdirector(a) de Servicios Administrativos y Oficina de Tecnologías de la Información y las Comunicacione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Mapa de riesgo  Gestión de Servicios Administrativos y Tecnológicos, actualizado."/>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ajustó en Proyectos de inversión posiblemente afectados, dado que el riesgo no tiene asociación dentro del perfil del Proyecto de inversión &quot;Fortalecimiento de la capacidad institucional de la Secretaría General&quot;._x000a_Se eliminaron las acciones 2020 teniendo en cuenta que ya estaban cerradas y se incluyó la Acción Preventiva No. 2 de 2021."/>
    <d v="2021-04-30T00:00:00"/>
    <s v="_x000a__x000a_Análisis de controles_x000a__x000a_"/>
    <s v="Se ajusta la actividad 16 como actividad de control, conforme con la actividad 2 de la acción preventiva No. 2 asociada al proceso Gestión de Servicios Administrativos. "/>
    <d v="2021-07-30T00:00:00"/>
    <s v="_x000a__x000a__x000a__x000a_Tratamiento del riesgo"/>
    <s v="Se eliminó la acción preventiva No. 2 teniendo en cuenta que se cerró el 30 de junio de 2021 y se incluye la acción de mejora 827 registrada en CHIE. "/>
    <d v="2021-12-16T00:00:00"/>
    <s v="Identificación del riesgo_x000a_Análisis antes de controles_x000a_Análisis de controles_x000a_Análisis después de controles_x000a_Tratamiento del riesgo"/>
    <s v="Se actualiza el contexto de la gestión del proceso_x000a_Se ajusta la identificación del riesgo, ampliando su alcance_x000a_Se define la probabilidad por frecuencia_x000a_Se ajustó la calificación del impacto_x000a_Se ajustó la redacción y evaluación de los controles según los criterios definidos_x000a_Se incluyeron los controles correctivos _x000a_Se ajustaron las acciones de contingencia"/>
    <d v="2022-08-29T00:00:00"/>
    <s v="_x000a__x000a_Análisis de controles_x000a__x000a_"/>
    <s v="Se actualizaron las actividades de control N° 3 y 5, de tipo detectivo, que se encuentran documentadas en el procedimiento PR-382 Manejo de Caja Menor, que fue actualizado en enero de 2022 a su versión 02, para su correspondencia exacta en forma de redacción."/>
    <d v="2022-12-14T00:00:00"/>
    <s v="Identificación del riesgo_x000a__x000a__x000a__x000a_Tratamiento del riesgo"/>
    <s v="Se asocia el riesgo al nuevo Mapa de procesos de la Secretaría General._x000a_Se complementó el nombre del riesgo_x000a_Se incluyó  acción de tratamiento del riesgo  para la vigencia  2023 _x000a_Se realizó ajuste en las causas internas y externas según el análisis DOFA del nuevo proceso  gestión de servicios administrativos."/>
    <d v="2023-05-31T00:00:00"/>
    <s v="Establecimiento de controles"/>
    <s v="Se actualizaron los controles preventivos y detectivos del riesgo, de acuerdo con la actualización realizada al procedimiento Manejo de caja menor."/>
    <n v="0"/>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Oficina de Tecnologías de la Información y las Comunicaciones"/>
    <s v="Apoyo"/>
    <s v="Planear y administrar la gestión documental institucional"/>
    <n v="147"/>
    <s v="FI-C022"/>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x v="5"/>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 Intereses personales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érdida de credibilidad del proceso y de la entidad._x000a_- Uso indebido e inadecuado de información de la Secretaría General _x000a_- Sanciones disciplinarias, fiscales y penales._x000a_- Pé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
    <s v=""/>
    <s v=""/>
    <s v=""/>
    <s v=""/>
    <s v=""/>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_x000a_- 2 El procedimiento Consulta y préstamo de documentos 22116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
    <s v="- Subdirector(a) de Gestión Documental"/>
    <s v="- PA230-027"/>
    <s v="- 549"/>
    <s v="- 1/03/2023"/>
    <s v="- 15/12/2023"/>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Notificar a la instancia o autoridad competente para que se tomen las medidas pertinentes._x000a__x000a__x000a__x000a__x000a__x000a_- Actualizar el mapa de riesgos Gestión de Servicios Administrativos y Tecnológicos"/>
    <s v="- Subdirector(a) de Servicios Administrativos y Oficina de Tecnologías de la Información y las Comunicaciones_x000a_- Subdirector de Gestión documental_x000a_- Subdirector de Gestión documental_x000a_- Subdirector(a) de Servicios Administrativos_x000a__x000a__x000a__x000a__x000a__x000a_- Subdirector(a) de Servicios Administrativos y Oficina de Tecnologías de la Información y las Comunicaciones"/>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Correo electrónico informando el acto de corrupción_x000a_- Memorando informando el acto de corrupción_x000a_- Oficio informando el acto de corrupción_x000a__x000a__x000a__x000a__x000a__x000a_- Mapa de riesgo  Gestión de Servicios Administrativos y Tecnológicos, actualizado."/>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_x000a_Se definieron las perspectivas para los efectos ya identificados y se calificaron_x000a_Se eliminó un efecto operativo y se incluyó uno de información_x000a__x000a_Análisis antes de controles: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2-12-14T00:00:00"/>
    <s v="Identificación del riesgo_x000a__x000a__x000a_Análisis después de controles_x000a_Tratamiento del riesgo"/>
    <s v="Se asocia el riesgo al nuevo Mapa de procesos de la Secretaría General._x000a_Se realizó ajuste en las causas internas, externas según el análisis DOFA de nuevo proceso Gestión de Servicios Administrativos._x000a_Se incluyo la acción de tratamiento para la vigencia 2023. "/>
    <d v="2023-05-17T00:00:00"/>
    <s v="Establecimiento de controles"/>
    <s v="Se actualizó en los controles No 1 Preventivo) y No 2 (detectivo) el nombre del cargo que autoriza al responsable de la ejecución de cada control, remplazando al el jefe de la dependencia por Subdirector (a) de Gestión Documental; en los controles correctivos No 1, 2,3, se modificó el cargo responsable de ejecutar cada control y adicionalmente en el control correctivo No 1 se actualizó el cargo que autoriza al responsable de ejecutar el control."/>
    <s v=""/>
    <s v="_x000a__x000a__x000a__x000a_"/>
    <s v=""/>
    <s v=""/>
    <s v="_x000a__x000a__x000a__x000a_"/>
    <s v=""/>
    <s v=""/>
    <s v="_x000a__x000a__x000a__x000a_"/>
    <s v=""/>
    <s v=""/>
    <s v="_x000a__x000a__x000a__x000a_"/>
    <s v=""/>
    <s v=""/>
    <s v="_x000a__x000a__x000a__x000a_"/>
    <s v=""/>
    <s v=""/>
    <s v="_x000a__x000a__x000a__x000a_"/>
    <s v=""/>
    <n v="18"/>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n v="154"/>
    <s v="FI-C023"/>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x v="6"/>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_x000a_- 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_x000a_- 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_x000a_- 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_x000a_- 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Detectivo_x000a_- Detectivo_x000a__x000a__x000a__x000a__x000a__x000a__x000a__x000a__x000a__x000a__x000a__x000a__x000a__x000a__x000a_"/>
    <s v="25%_x000a_25%_x000a_2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30%_x000a_30%_x000a__x000a__x000a__x000a__x000a__x000a__x000a__x000a__x000a__x000a__x000a__x000a__x000a__x000a__x000a_"/>
    <s v="- 1 El mapa de riesgos del proceso de Gestión del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2.1167999999999999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_x000a__x000a_- Expedir la certificación de cumplimiento de requisitos mínimos con base en la información contenida en los soportes (certificaciones académicas o laborales) aportados por el aspirante en su hoja de vida o historia laboral."/>
    <s v="- Profesional Especializado o Profesional Universitario de la Dirección de Talento Humano autorizado por el(la) Director(a) de Talento Humano._x000a__x000a_- Director(a) Técnico(a) de Talento Humano"/>
    <s v="- PA230-032"/>
    <s v="- 559_x000a__x000a_- 560"/>
    <s v="- 15/02/2023_x000a__x000a_- 15/02/2023"/>
    <s v="- 31/12/2023_x000a__x000a_- 31/12/2023"/>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mapa de riesgos Gestión del Talento Humano"/>
    <s v="- Director(a) de Talento Humano_x000a_- Director/a Técnico/a de Talento Humano y Profesional Especializado o Profesional Universitario de Talento Humano._x000a__x000a__x000a__x000a__x000a__x000a__x000a__x000a_- Director(a)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1-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d v="2021-04-16T00:00:00"/>
    <s v="_x000a__x000a__x000a__x000a_Tratamiento del riesgo"/>
    <s v="Se incluyó acción de tratamiento a implementar en el marco a la actualización del procedimiento 2211300-PR-221. "/>
    <d v="2021-12-13T00:00:00"/>
    <s v="Identificación del riesgo_x000a_Análisis antes de controles_x000a_Análisis de controles_x000a_Análisis después de controles_x000a_Tratamiento del riesgo"/>
    <s v="Se actualizó el contexto de la gestión del proceso._x000a_Se ajustó la identificación del riesgo. _x000a_Se ajustó la redacción y evaluación de los controles según los criterios definidos._x000a_Se incluyeron los controles correctivos._x000a_Se ajustaron las acciones de contingencia.  _x000a_Se definieron las acciones de tratamiento."/>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s v=""/>
    <s v="_x000a__x000a__x000a__x000a_"/>
    <s v=""/>
    <s v=""/>
    <s v="_x000a__x000a__x000a__x000a_"/>
    <s v=""/>
    <n v="4"/>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n v="155"/>
    <s v="FI-C024"/>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x v="6"/>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_x000a__x000a_Horas extra: Validar autorización de horas extras emitida por la Subsecretaría Corporativa y Verificar cumplimiento de los requisitos del Formato. _x000a__x000a_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_x000a__x000a_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_x000a__x000a_Primas Técnicas: Resolución donde se concede la prima técnica y se verifica la notificación en la base de datos de seguimiento de notificaciones._x000a__x000a_Vacaciones: Se revisa el formato de programación de vacaciones que esté totalmente diligenciado, se revisa que las fechas correspondan al período de vacaciones a disfrutar._x000a__x000a_Retiros: Se revisa el acto administrativo de renuncia o desvinculación._x000a__x000a_Licencias no remunerada: Se revisa e ingresa la información del acto administrativo que concede la licencia._x000a__x000a_Encargos Se revisa el acto administrativo y el acta de posesión (Desde el procedimiento de Gestión de Nómina solo se ingresan al Sistema de Personal y Nómina PERNO los encargos que modifican la asignación básica salarial del/de la servidor/a encargado/a)._x000a__x000a_Interrupción de Encargo: Se verifica el acto administrativo que genera la interrupción del encargo y por ende la variación en los conceptos de nómina._x000a__x000a_Deducibles retención en la fuente: Se revisa formato que se tiene para deducción de dependientes y los anexos según el caso: _x000a__x000a_* Crédito hipotecario se revisa el certificado emitido por el banco. _x000a_* Medicina Prepagada o Plan complementarios: se revisa el certificado emitido por la Entidad competente._x000a__x000a_Cambio de cuenta bancaria: se revisa el certificado emitido por el banco y aportado por el servidor público.  _x000a__x000a_Libranza, AFC, AVP, embargos, afiliaciones cooperativas, Medicina Prepagada: Una vez recibida la solicitud, revisa la capacidad de descuento, que la entidad operadora tenga código interno para entidad operadora de libranzas, el embargo oficio del juzgado._x000a__x000a_.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_x000a__x000a_Horas extra: Resolución horas extras archivadas en nómina de cada mes._x000a__x000a_Incapacidad: Resoluciones de incapacidades archivadas en nómina de cada mes._x000a__x000a_Ingreso: 2211300-FT-159 Hoja de Ruta- Novedad de Ingreso con el VoBo del Profesional que revisa el ingreso, que es adicionada a la historia laboral de los/as servidores/as públicos/as que ingresan a la entidad y la posición en el Sistema de Personal y Nómina Perno._x000a__x000a_Primas Técnicas: 4203000-FT-997 Resolución Prima Técnica._x000a__x000a_Vacaciones: Resolución Vacaciones reconocidas archivadas en la nómina de cada mes._x000a__x000a_Retiros: 4203000-FT-997  Resolución de retiro._x000a__x000a_Licencia no remunerada: 4203000-FT-997 Resolución por la cual se concede una licencia no remunerada._x000a_                                                                                                                                                    _x000a_Encargos: 4203000-FT-997 Resolución por medio de la cual se hace un encargo a un/a servidor/a._x000a__x000a_Interrupción de Encargo: 4203000-FT-997  Resolución por la cual se da por terminado un encargo a un/a servidor/a._x000a__x000a_Deducibles retenciones en la fuente: Radicado del Sistema de Gestión Documental._x000a__x000a_Cambio de cuenta bancaria: Correo electrónico remitido a la Subdirección Financiera con los soportes. _x000a__x000a_Novedades de Libranza, AFC: Oficios de solicitud y aprobación, así como registros de consignación de AFC, APV y embargos archivados en la serie documental Nómina y Tipo documental Libranzas en el archivo de la entidad._x000a_._x000a_- 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_x000a_- 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_x000a_- 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_x000a_- 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_x000a_- 2 El mapa de riesgos del proceso de Gestión del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 3 El mapa de riesgos del proceso de Gestión del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
    <s v="- Profesional Especializado o Profesional Universitario de Talento Humano"/>
    <s v="- PA230-033"/>
    <s v="- 561"/>
    <s v="- 15/02/2023"/>
    <s v="- 31/12/2023"/>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r el requerimiento  al/a la servidor/a  sobre la devolución del dinero adicional reconocido en los pagos de nómina  y las demás acciones a que haya lugar para efectiva la recuperación del dinero._x000a__x000a__x000a__x000a__x000a__x000a_- Actualizar el mapa de riesgos Gestión del Talento Humano"/>
    <s v="- Director(a) de Talento Humano_x000a_- Director/a Técnico/a de Talento Humano o quien se designe por competencia._x000a_- Director/a Técnico/a y Profesional Especializado o Profesional Universitario de Talento Humano._x000a_- Director/a Técnico/a de Talento Humano_x000a__x000a__x000a__x000a__x000a__x000a_- Director(a)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Mapa de riesgo  Gestión del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d v="2021-04-16T00:00:00"/>
    <s v="_x000a__x000a__x000a__x000a_Tratamiento del riesgo"/>
    <s v="Se realizó reprogramación en términos de la fecha de terminación de la acción de tratamiento correspondiente actualizar el Procedimiento 2211300-PR-177 Gestión de Nómina y el mapa de riesgos del proceso Gestión Estratégica de Talento Humano, con la definición de controles detectivos propios del proceso, frente a la liquidación de la nómina.  "/>
    <d v="2021-12-13T00:00:00"/>
    <s v="Identificación del riesgo_x000a_Análisis antes de controles_x000a_Análisis de controles_x000a_Análisis después de controles_x000a_Tratamiento del riesgo"/>
    <s v="_x000a_Se actualizó el contexto de la gestión del proceso._x000a_Se ajustó la identificación del riesgo. _x000a_Se ajustó la redacción y evaluación de los controles según los criterios definidos._x000a_Se realizó la eliminación de actividades de control preventivo que no se ejecutan desde el procedimiento Gestión de Nómina y se incluyó control detectivo propio del proceso. _x000a_Se eliminó control detectivo de auditoría. _x000a_Se incluyeron los controles correctivos._x000a_Se ajustaron las acciones de contingencia.  _x000a_Se definieron las acciones de tratamiento._x000a_"/>
    <d v="2022-12-14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realizó el cambio del nombre del proceso en el control correctivo pasando de Gestión Estratégica de Talento Humano a Gestión del Talento Humano en el marco del nuevo Mapa de procesos de la Secretaría General de la Alcaldía Mayor de Bogotá, D.C._x000a_Se definió definieron acciones de tratamiento para la vigencia  2023 "/>
    <d v="2022-12-16T00:00:00"/>
    <s v="Identificación del riesgo_x000a_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realizó el cambio del nombre del proceso en el control correctivo pasando de Gestión Estratégica de Talento Humano a Gestión del Talento Humano en el marco del nuevo Mapa de procesos de la Secretaría General de la Alcaldía Mayor de Bogotá, D.C._x000a_Se definió acción de tratamiento para la vigencia  2023 "/>
    <s v=""/>
    <s v="_x000a__x000a__x000a__x000a_"/>
    <s v=""/>
    <n v="2"/>
  </r>
  <r>
    <s v="Gestión del Talento Humano"/>
    <s v="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n v="156"/>
    <s v="FI-C025"/>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x v="6"/>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 No aplica_x000a__x000a__x000a__x000a_"/>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4232000-FT-1281 Entrega e inspección de elementos de botiquín que contiene la lista de productos que conforman un botiquín, de acuerdo con la normatividad aplicable. En caso de evidenciar observaciones, desviaciones o diferencias, el Profesional Universitario de Talento Humano registra la novedad en el formato 4232000-FT-1281 Entrega e inspección de elementos de botiquín y gestiona la completitud de los elementos que conforman el botiquín, para hacer la posterior entrega de estos. De lo contrario, se registra la conformidad de la entrega del botiquín en el formato 4232000-FT-1281 Entrega e inspección de elementos de botiquín que contiene la lista de productos que conforman un botiquín, de acuerdo con la normatividad aplicable, firmado tanto por el Profesional Universitario o Técnico Operativo de Talento Humano que ejerce la entrega y por el responsable de la custodia del botiquín en la sede._x000a_- 2 El procedimiento 4232000-PR-372 - Gestión de Peligros, Riesgos y Amenazas indica que el Profesional Universitario o el Técnico Operativo de Talento Humano, autorizado(a) por Director(a) Técnico(a) de Talento Humano, cuatrimestralmente, verifica la completitud e idoneidad de los productos contenidos en los botiquines ubicados en las diferentes sedes de la entidad. La(s) fuente(s) de información utilizadas son la normatividad vigente aplicable a los botiquines, el formato 4232000-FT-1281 Entrega e inspección de elementos de botiquín correspondiente al botiquín a verificar y el formato 4232000-FT-1282 Control del uso de elementos de botiquín diligenciado por el(la) responsable del botiquín. En caso de evidenciar observaciones, desviaciones o diferencias, el Profesional Universitario de Talento Humano registra la novedad identificada en el formato 4232000-FT-1281 Entrega e inspección de elementos de botiquín y posteriormente realiza el reporte de la novedad a través de 2211600-FT-011 Memorando, al líder de la sede en la que se identificó novedad y/o desviación en el(los) botiquín(es). De lo contrario, queda como evidencia el registro de la conformidad del contenido de los botiquines en el formato 4232000-FT-1281 Entrega e inspección de elementos de botiquín._x000a_- 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2210112-FT-281 Acta subcomité de autocontrol, que incluye el informe de Plan de Seguridad y Salud en el Trabaj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2 El mapa de riesgos del proceso de Gestión del Talento Human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
    <s v="Reducir"/>
    <s v="- Definir cronograma 2023 para la realización de la  verificación de la completitud e idoneidad de los productos contenidos en los botiquines de las sedes de la Secretaría General de la Alcaldía Mayor de Bogotá, D.C."/>
    <s v="- Profesional Universitario de Talento Humano autorizado por el(la) Director(a) Técnico(a) de Talento Humano"/>
    <s v="- PA230-034"/>
    <s v="- 562"/>
    <s v="- 15/02/2023"/>
    <s v="- 28/02/2023"/>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mapa de riesgos Gestión del Talento Humano"/>
    <s v="- Director(a) de Talento Humano_x000a_- Profesional Universitario de Talento Humano. _x000a_- Director(a) Técnico(a) y Profesional Universitario de Talento Humano._x000a__x000a__x000a__x000a__x000a__x000a__x000a_- Director(a)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Mapa de riesgo  Gestión del Talento Humano, actualizado."/>
    <d v="2021-12-17T00:00:00"/>
    <s v="Identificación del riesgo_x000a_Análisis antes de controles_x000a_Análisis de controles_x000a_Análisis después de controles_x000a_Tratamiento del riesgo"/>
    <s v="Creación del riesgo."/>
    <d v="2022-02-08T00:00:00"/>
    <s v="_x000a__x000a__x000a__x000a_Tratamiento del riesgo"/>
    <s v="Se modificó la fecha de finalización de la acción de tratamiento &quot;Alinear actividades y puntos de control del procedimiento   4232000-PR-372 - Gestión de Peligros, Riesgos y Amenazas  con los controles preventivos y detectivos definidos en el mapa de riesgo del proceso de Gestión de Seguridad y Salud en el Trabajo&quot; pasando del 01-08-2022 al 30-06-2022, unificándola con las fechas definidas para esta misma acción en las fichas de riesgos No 1, 2 y 3.  "/>
    <d v="2022-12-16T00:00:00"/>
    <s v="Identificación del riesgo_x000a_Análisis antes de controles_x000a_Análisis de controles_x000a__x000a_Tratamiento del riesgo"/>
    <s v="Se asocia el riesgo al nuevo Mapa de procesos de la Secretaría General de la Alcaldía Mayor de Bogotá, D.C._x000a_Se actualizó el contexto de la gestión del proceso. _x000a_Se ajustaron las causas internas y externas._x000a_Se modificó la calificación de la probabilidad de ocurrencia del riesgo pasando de la calificación por  factibilidad a la calificación por frecuencia y se ajustó la explicación de la  valoración obtenida antes de controles. _x000a_Se realizó el cambio del nombre del proceso en el control correctivo pasando de Gestión Estratégica de Talento Humano a Gestión del Talento Humano en el marco del nuevo Mapa de procesos de la Secretaría General de la Alcaldía Mayor de Bogotá, D.C._x000a_Se definieron acciones de tratamiento para la vigencia  2023. "/>
    <d v="2023-04-19T00:00:00"/>
    <s v="_x000a__x000a__x000a__x000a_Establecimiento de controles_x000a_Evaluación de controles_x000a__x000a__x000a__x000a_"/>
    <s v="Se actualizaron todos los controles_x000a_A todos los controles se les modificó el estado &quot;sin documentar&quot; por &quot;documentado&quot;"/>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n v="1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Desarrollar adecuada y oportunamente el trámite financiero para cumplir con las obligaciones que afectan el presupuesto de la entidad y que se originan en desarrollo de las actividades propias de la Secretaría General"/>
    <n v="169"/>
    <s v="EYADP-C011"/>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x v="7"/>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 No aplica_x000a__x000a__x000a__x000a_"/>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 Documentado_x000a_- Documentado_x000a_- Documentado_x000a_- Documentado"/>
    <s v="- Continua_x000a_- Continua_x000a_- Continua_x000a_- Continua"/>
    <s v="- Con registro_x000a_- Con registro_x000a_- Con registro_x000a_- Con registro"/>
    <s v="- Preventivo_x000a_- Preventivo_x000a_- Detectivo_x000a_- Detectivo"/>
    <s v="25%_x000a_25%_x000a_15%_x000a_15%"/>
    <s v="- Manual_x000a_- Manual_x000a_- Manual_x000a_- Manual"/>
    <s v="15%_x000a_15%_x000a_15%_x000a_15%"/>
    <s v="40%_x000a_40%_x000a_30%_x000a_30%"/>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_x000a_- 4 El mapa de riesgos del proceso de Gestión Financiera indica que el equipo operativo del proceso de Gestión Financiera, autorizado(a) por subdirector financiero, cada vez que se identifique la materialización del riesgo Realizar el registro contable de los reintegros."/>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contable y así poder optimizar su ejecución"/>
    <s v="- Subdirector Financiero"/>
    <s v="- PA230-013"/>
    <s v="- 533"/>
    <s v="- 1/03/2023"/>
    <s v="- 30/04/2023"/>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Gestión Financiera"/>
    <s v="- Subdirector(a) Financiero(a)_x000a_- Subdirector Financiero_x000a_- Subdirector Financiero_x000a_- Subdirector Financiero_x000a_- Profesional de la Subdirección Financiera_x000a__x000a__x000a__x000a__x000a_- Subdirector(a) Financiero(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d v="2021-05-03T00:00:00"/>
    <s v="_x000a__x000a__x000a__x000a_Tratamiento del riesgo"/>
    <s v="Se reprogramaron las actividades asociadas a la acción preventiva #30"/>
    <d v="2021-07-15T00:00:00"/>
    <s v="_x000a__x000a__x000a__x000a_Tratamiento del riesgo"/>
    <s v="Se reprogramaron las actividades asociadas a la acción preventiva #30"/>
    <d v="2021-09-10T00:00:00"/>
    <s v="_x000a__x000a__x000a_Análisis después de controles_x000a_Tratamiento del riesgo"/>
    <s v="Se reprogramaron las actividades asociadas a la acción preventiva #30_x000a_Se ajustaron todas las actividades de control de acuerdo con la modificación realizada en el  procedimiento   2211400-PR-333 Gestión de pagos versión 06"/>
    <d v="2021-12-02T00:00:00"/>
    <s v="Identificación del riesgo_x000a_Análisis antes de controles_x000a_Análisis de controles_x000a_Análisis después de controles_x000a_Tratamiento del riesgo"/>
    <s v="_x000a_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el alcance del proceso y se establece una acción de tratamiento"/>
    <d v="2023-06-26T00:00:00"/>
    <s v="Establecimiento de controles_x000a__x000a_Evaluación de controles_x000a__x000a_Tratamiento del riesgo"/>
    <s v="En los controles 3 y 4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s v=""/>
    <s v="_x000a__x000a__x000a__x000a_"/>
    <s v=""/>
    <n v="6"/>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Registrar la gestión contable"/>
    <n v="170"/>
    <s v="EYADP-C012"/>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x v="7"/>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 No aplica_x000a__x000a__x000a__x000a_"/>
    <s v="Muy baja (1)"/>
    <n v="0.2"/>
    <s v="Moderado (3)"/>
    <s v="Menor (2)"/>
    <s v="Mayor (4)"/>
    <s v="Moderado (3)"/>
    <s v="Menor (2)"/>
    <s v="Menor (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 Documentado_x000a_- Documentado_x000a_- Documentado_x000a_- Documentado"/>
    <s v="- Continua_x000a_- Continua_x000a_- Continua_x000a_- Continua"/>
    <s v="- Con registro_x000a_- Con registro_x000a_- Con registro_x000a_- Con registro"/>
    <s v="- Preventivo_x000a_- Detectivo_x000a_- Preventivo_x000a_- Detectivo"/>
    <s v="25%_x000a_15%_x000a_25%_x000a_15%"/>
    <s v="- Manual_x000a_- Manual_x000a_- Manual_x000a_- Manual"/>
    <s v="15%_x000a_15%_x000a_15%_x000a_15%"/>
    <s v="40%_x000a_30%_x000a_40%_x000a_30%"/>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continúa en zona extrem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un análisis de la ejecución del trámite relacionado con  la gestión de pagos, con el propósito de  encontrar duplicidades con la gestión de pagos y así poder optimizar su ejecución"/>
    <s v="- Subdirector Financiero"/>
    <s v="- PA230-014"/>
    <s v="- 534"/>
    <s v="- 1/03/2023"/>
    <s v="- 30/04/2023"/>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Gestión Financiera"/>
    <s v="- Subdirector(a) Financiero(a)_x000a_- Profesional de la Subdirección Financiera_x000a_- Profesional de la Subdirección Financiera_x000a__x000a__x000a__x000a__x000a__x000a__x000a_- Subdirector(a) Financiero(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Mapa de riesgo  Gestión Financiera, actualizado."/>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d v="2021-04-29T00:00:00"/>
    <s v="_x000a__x000a__x000a__x000a_Tratamiento del riesgo"/>
    <s v="Se reprogramaron las actividades asociadas a las acciones preventivas # 44 y #26"/>
    <d v="2021-05-03T00:00:00"/>
    <s v="_x000a__x000a__x000a__x000a_Tratamiento del riesgo"/>
    <s v="Se reprogramaron las actividades asociadas a la acción preventiva #31"/>
    <d v="2021-07-15T00:00:00"/>
    <s v="_x000a__x000a__x000a__x000a_Tratamiento del riesgo"/>
    <s v=" Se reprogramaron las actividades asociadas a la acción preventiva #31"/>
    <d v="2021-09-10T00:00:00"/>
    <s v="_x000a__x000a__x000a_Análisis después de controles_x000a_Tratamiento del riesgo"/>
    <s v="Se reprogramaron las actividades asociadas a la acción preventiva #31_x000a_Se ajustaron todas las actividades de control de acuerdo con la modificación realizada en el  procedimiento  Gestión Contable 2211400-PR-025   con versión 16"/>
    <d v="2021-12-02T00:00:00"/>
    <s v="Identificación del riesgo_x000a_Análisis antes de controles_x000a_Análisis de controles_x000a_Análisis después de controles_x000a_Tratamiento del riesgo"/>
    <s v="Se actualiza el contexto de la gestión del proceso_x000a_Se ajusta la descripción del riesgo, dejándola mas clara y precisa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
    <d v="2022-12-12T00:00:00"/>
    <s v="Identificación del riesgo_x000a__x000a__x000a__x000a_Tratamiento del riesgo"/>
    <s v="Se ajusta el objetivo y el alcance del proceso y se establece una acción de tratamiento"/>
    <d v="2023-06-26T00:00:00"/>
    <s v="Establecimiento de controles_x000a__x000a_Evaluación de controles_x000a__x000a_Tratamiento del riesgo"/>
    <s v="En los controles 2 y 3 se determina únicamente el énfasis detectivo, por tanto, se eliminan donde figuran como preventivos. Se ajusta nuevamente el consecutivo de los controles._x000a__x000a_Se valora nuevamente el riesgo quedando en zona extrema ante la aplicación de los controles._x000a__x000a_La opción de reducir el riesgo continúa"/>
    <s v=""/>
    <s v="_x000a__x000a__x000a__x000a_"/>
    <s v=""/>
    <s v=""/>
    <s v="_x000a__x000a__x000a__x000a_"/>
    <s v=""/>
    <n v="4"/>
  </r>
  <r>
    <s v="Gestión Jurídica"/>
    <s v="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
    <s v="Jefe de Oficina Jurídica"/>
    <s v="Apoyo"/>
    <s v="Gestionar la defensa judicial y extrajudicial de la Secretaría General"/>
    <n v="175"/>
    <s v="FI-C026"/>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x v="0"/>
    <s v="Fraude interno"/>
    <x v="8"/>
    <s v="- Disposición y consulta de la normatividad, falta un normograma integral con  la totalidad y clasificación de las normas _x000a_- Confusión entre normas y directrices a nivel institucional como Secretaría General y directrices a nivel Distrital_x000a_- Posible configuración de Conflicto de Interés entre el apoderado de la Secretaría General y los demandantes_x000a_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 No aplica_x000a__x000a__x000a__x000a_"/>
    <s v="Muy baja (1)"/>
    <n v="0.2"/>
    <s v="Leve (1)"/>
    <s v="Leve (1)"/>
    <s v="Leve (1)"/>
    <s v="Leve (1)"/>
    <s v="Leve (1)"/>
    <s v="Leve (1)"/>
    <s v="Moderado (3)"/>
    <n v="0.6"/>
    <s v="Moderado"/>
    <s v="La probabilidad de riesgo se ubica en zona Muy baja, teniendo en cuenta que el riesgo no se materializó durante los últimos 4 años. El impacto es moderado de acuerdo al resultado obtenido de diligenciar la encuesta."/>
    <s v="- 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_x000a_- 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_x000a_- 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_x000a_- 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_x000a_.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oderado (3)"/>
    <n v="0.6"/>
    <s v="Moderado"/>
    <s v="El resultado de la probabilidad es Muy baja, dado que el riesgo no se ha materializado y se tienen 4 controles preventivos. Es impacto es leve ya que se dispone de 3 controles correctivos para disminuir la calificación."/>
    <s v="Reducir"/>
    <s v="-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 Realizar durante el Comité de Conciliación el estudio, evaluación y análisis de las conciliaciones, procesos y laudos arbitrales que fueron de conocimiento de dicho Comité."/>
    <s v="- Jefe de Oficina Jurídica_x000a__x000a_- Comité de Conciliación"/>
    <s v="- PA230-009"/>
    <s v="- 528_x000a__x000a_- 529"/>
    <s v="- 1/03/2023_x000a__x000a_- 15/02/2023"/>
    <s v="- 28/04/2023_x000a__x000a_- 31/12/2023"/>
    <s v="-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mapa de riesgos Gestión Jurídica"/>
    <s v="- Jefe de Oficina Jurídica_x000a_- Comité de Conciliación_x000a_- Comité de Conciliación_x000a__x000a__x000a__x000a__x000a__x000a__x000a_- Jefe de Oficina Jurídica"/>
    <s v="-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 Comité de Conciliación_x000a_- Acta de Comité de Conciliación_x000a__x000a__x000a__x000a__x000a__x000a__x000a_- Mapa de riesgo  Gestión Jurídica, actualizado."/>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d v="2021-08-11T00:00:00"/>
    <s v="_x000a__x000a_Análisis de controles_x000a__x000a_"/>
    <s v="Se realizó la actualización de los controles detectivos y preventivos"/>
    <d v="2021-12-14T00:00:00"/>
    <s v="Identificación del riesgo_x000a_Análisis antes de controles_x000a_Análisis de controles_x000a_Análisis después de controles_x000a_Tratamiento del riesgo"/>
    <s v="Se actualizó el contexto del proceso_x000a_Se actualizó la identificación del riesgo teniendo en cuenta los cambios sugeridos por la Guía para la administración de riesgos de Gestión, corrupción y proyectos de inversión._x000a_Se realizó el análisis de controles de la probabilidad por el criterio de exposición y se actualizo la valoración del impacto._x000a_Se definieron nuevos controles al riesgo y se realizó su respectiva calificación._x000a_Se realizó el análisis después de controles teniendo en cuenta la valoración obtenida con los controles definidos._x000a_Se definió el plan de contingencia para el riesgo identificado._x000a_Se definió como opción de tratamiento aceptar el riesgo."/>
    <d v="2022-03-25T00:00:00"/>
    <s v="Identificación del riesgo_x000a__x000a__x000a__x000a_"/>
    <s v="Se ajustó la identificación del riesgo, según los parámetros de redacción._x000a_Se complementó y validó el análisis de causas, así como las consecuencias que se pueden ocasionar con la materialización del riesgo "/>
    <d v="2022-12-02T00:00:00"/>
    <s v="Identificación del riesgo_x000a__x000a_Análisis de controles_x000a__x000a_Tratamiento del riesgo"/>
    <s v="Se ajusta la actividad clave asociada al riesgo_x000a_Se ajustaron los controles de conformidad con la nueva versión del procedimiento PR-355 &quot;Gestión Jurídica para la Defensa de los Intereses de la Secretaría General&quot;_x000a_Se ajustó el plan de contingencia para el riesgo identificado_x000a_Se definió la acción de tratamiento a 2023"/>
    <d v="2023-04-26T00:00:00"/>
    <s v="Establecimiento de controles_x000a_Evaluación de controles"/>
    <s v="Establecimiento de controles: Una vez analizado el control de tipo preventivo: “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Preventivo Implementación: Manual “, se evidencia que el control es de tipo detectivo, por lo cual se ajustó este atributo en el control del riesgo."/>
    <n v="0"/>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Administrar canales de relacionamiento con la ciudadanía"/>
    <n v="179"/>
    <s v="FI-C027"/>
    <s v="Posibilidad de afectación reputacional por pérdida de credibilidad y confianza en la Secretaría General, debido a realización de cobros indebidos durante la prestación del servicio en el canal presencial de la Red CADE dispuesto para el servicio a la ciudadanía"/>
    <x v="0"/>
    <s v="Fraude interno"/>
    <x v="9"/>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la ejecución de las políticas, programas y proyecto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de control en el Sistema de Gestión de Calidad_x000a__x000a__x000a__x000a_"/>
    <s v="Sin asociación"/>
    <s v="- No aplica_x000a__x000a__x000a__x000a_"/>
    <s v="Baja (2)"/>
    <n v="0.4"/>
    <s v="Menor (2)"/>
    <s v="Moderado (3)"/>
    <s v="Menor (2)"/>
    <s v="Menor (2)"/>
    <s v="Menor (2)"/>
    <s v="Moderado (3)"/>
    <s v="Mayor (4)"/>
    <n v="0.8"/>
    <s v="Alto"/>
    <s v="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
    <s v="- 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_x000a_- 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_x000a_- 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obierno Abierto y Relacionamiento con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0.11759999999999998"/>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el Código Disciplinario Único."/>
    <s v="- Gestores de transparencia e integridad de la Dirección del Sistema Distrital de Servicio a la Ciudadana"/>
    <s v="- PA230-010"/>
    <s v="- 530"/>
    <s v="- 1/03/2023"/>
    <s v="- 31/12/2023"/>
    <s v="-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a) del Sistema Distrital de Servicio a la Ciudadanía_x000a_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d v="2021-07-27T00:00:00"/>
    <s v="_x000a__x000a_Análisis de controles_x000a__x000a_Tratamiento del riesgo"/>
    <s v="Se ajustan los controles detectivos y preventivos en coherencia con la actualización del procedimiento Administración del Modelo Multicanal de Servicio a la Ciudadanía (2213300-PR-036) versión 14._x000a_Se ajusta la fecha de inicio de la Acción Preventiva # 31, de acuerdo con la información registrada en los aplicativos SIG y CHIE."/>
    <d v="2021-09-16T00:00:00"/>
    <s v="_x000a__x000a_Análisis de controles_x000a__x000a_"/>
    <s v="Se ajustan los controles detectivos y preventivos en coherencia con la actualización del procedimiento Administración del Modelo Multicanal de Servicio a la Ciudadanía (2213300-PR-036) versión 15."/>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_x000a_Se define acción de contingencia."/>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detectivos y preventivos, acorde con la actualización del procedimiento Administración del Modelo Multicanal de Relacionamiento con la Ciudadanía (2213300-PR-036)  Versión 16._x000a_Se ajustan los controles correctivos acorde con el nombre del nuevo proceso._x000a_Se define acción de tratamiento para fortalecer la gestión del riesgo._x000a_Se ajustan las acciones de contingencia acorde con el nombre del nuevo proceso."/>
    <s v=""/>
    <s v="_x000a__x000a__x000a__x000a_"/>
    <s v=""/>
    <s v=""/>
    <s v="_x000a__x000a__x000a__x000a_"/>
    <s v=""/>
    <n v="4"/>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Medir y analizar la calidad en la prestación del servicio en los canales de relacionamiento con la Ciudadanía de la administración distrital"/>
    <n v="180"/>
    <s v="UPYP-C002"/>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x v="9"/>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 No aplica_x000a__x000a__x000a__x000a_"/>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DCS sobre los valores de integridad, con relación al servicio a la ciudadanía."/>
    <s v="- Gestor de integridad de la Dirección Distrital de Calidad del Servicio"/>
    <s v="- PA230-012"/>
    <s v="- 532"/>
    <s v="- 1/03/2023"/>
    <s v="- 31/10/2023"/>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mapa de riesgos Gobierno Abierto y Relacionamiento con la Ciudadanía"/>
    <s v="- Subsecretario(a) de Servicio a la Ciudadanía y Alto(a) Consejero(a) Distrital de Tecnologías de la Información y las Comunicaciones_x000a_- Director Distrital de Calidad del Servicio_x000a_- Director Distrital de Calidad del Servicio_x000a__x000a__x000a__x000a__x000a__x000a__x000a_- Subsecretario(a) de Servicio a la Ciudadanía y Alto(a) Consejero(a) Distrital de Tecnologías de la Información y las Comunicaciones"/>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Mapa de riesgo  Gobierno Abierto y Relacionamiento con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d v="2021-12-1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ajusta la calificación del impacto._x000a_Se ajusta la redacción y evaluación de los controles según los criterios definidos._x000a_Se incluyeron los controles correctivos.."/>
    <d v="2022-12-02T00:00:00"/>
    <s v="Identificación del riesgo_x000a__x000a_Análisis de controles_x000a__x000a_Tratamiento del riesgo"/>
    <s v="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d v="2023-04-21T00:00:00"/>
    <s v="_x000a__x000a__x000a__x000a_Establecimiento de controles_x000a__x000a__x000a__x000a_"/>
    <s v="Se ajustaron los controles detectivos y preventivos, acorde con la actualización del procedimiento Seguimiento y medición del servicio a la Ciudadanía (4221000-PR-044) Versión 15"/>
    <s v=""/>
    <s v="_x000a__x000a__x000a__x000a_"/>
    <s v=""/>
    <s v=""/>
    <s v="_x000a__x000a__x000a__x000a_"/>
    <s v=""/>
    <n v="4"/>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Alto(a) Consejero(a) Distrital de Tecnologías de la Información y las Comunicaciones"/>
    <s v="Misional"/>
    <s v="Gestionar asesorías y formular e implementar proyectos en materia de transformación digital"/>
    <n v="181"/>
    <s v="FI-C028"/>
    <s v="Posibilidad de afectación económica (o presupuestal) por sanción de un ente de control o ente regulador, debido a decisiones ajustadas a intereses propios o de terceros en la ejecución de Proyectos en materia TIC y Transformación digital, para obtener dádivas o beneficios"/>
    <x v="0"/>
    <s v="Fraude interno"/>
    <x v="10"/>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Ningún otro proceso en el Sistema de Gestión de Calidad_x000a__x000a__x000a__x000a_"/>
    <s v="Sin asociación"/>
    <s v="- No aplica_x000a__x000a__x000a__x000a_"/>
    <s v="Muy baja (1)"/>
    <n v="0.2"/>
    <s v=""/>
    <s v=""/>
    <s v=""/>
    <s v=""/>
    <s v=""/>
    <s v=""/>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2 El procedimiento 1210200-PR-306 &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_x000a_Queda como evidencia Registro de Asistencia 2211300-FT211 y Acta 2211600-FT-008, - Mesas Técnicas Seguimiento Proyectos._x000a_- 3 El procedimiento 1210200-PR-306 &quot;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_x000a_Queda como evidencia Informe parcial/Final del proyecto 4130000-FT-1159 Correo electrónico/solicitud aprobación del informe, Correo electrónico/ajustes informe parcial o final del proyecto.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04E-2"/>
    <s v="Catastrófico (5)"/>
    <n v="1"/>
    <s v="Extremo"/>
    <s v="Se tienen dos actividades que actúan como puntos de control para prevención y detección del riesgo sin embargo, la zona con y sin controles permanece constante, ubicándose en zona extrema (1.5)"/>
    <s v="Reducir"/>
    <s v="- Sensibilizar cuatrimestralmente al equipo de la Alta Consejería Distrital de TIC sobre los valores de integridad."/>
    <s v="- Profesionales responsables de riesgos de la ACDTIC y Gestor de integridad"/>
    <s v="- PA230-015"/>
    <s v="- 535"/>
    <s v="- 1/04/2023"/>
    <s v="- 31/12/2023"/>
    <s v="-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_x000a_- realiza informe del hecho identificado y remite mediante memorando a las oficinas competentes_x000a__x000a__x000a__x000a__x000a__x000a__x000a_- Actualizar el mapa de riesgos Gobierno Abierto y Relacionamiento con la Ciudadanía"/>
    <s v="- Subsecretario(a) de Servicio a la Ciudadanía y Alto(a) Consejero(a) Distrital de Tecnologías de la Información y las Comunicaciones_x000a_- Jefe Oficina de la Alta Consejería Distrital de TIC_x000a_- Jefe Oficina de la Alta Consejería Distrital de TIC_x000a__x000a__x000a__x000a__x000a__x000a__x000a_- Subsecretario(a) de Servicio a la Ciudadanía y Alto(a) Consejero(a) Distrital de Tecnologías de la Información y las Comunicaciones"/>
    <s v="-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_x000a_- Memorando e informe_x000a__x000a__x000a__x000a__x000a__x000a__x000a_- Mapa de riesgo  Gobierno Abierto y Relacionamiento con la Ciudadanía,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_x000a_Se identificaron acciones detectivas_x000a_Se crearon acciones de plan de contingencia "/>
    <d v="2019-10-17T00:00:00"/>
    <s v="_x000a_Análisis antes de controles_x000a__x000a__x000a_"/>
    <s v="Se atendieron las recomendaciones de la retroalimentación del monitoreo de riesgos, modificando la calificación de probabilidad de factibilidad a frecuencia, disminuyendo de posible a rara vez. Para lo anterior, se cuenta con el respaldo de los registros del procedimiento 1210200-PR-306 resguardados en las carpetas de los Proyectos de la Oficina, los reportes a los monitoreos de riesgos, y los informes de Auditoría Interna y Externa."/>
    <d v="2020-03-06T00:00:00"/>
    <s v="Identificación del riesgo_x000a__x000a__x000a__x000a_"/>
    <s v="- Se incluye el proyecto de inversión 1111 “Fortalecimiento de la economía, el gobierno y la ciudad digital de Bogotá D.C. “_x000a_- Se definen las perspectivas para los efectos ya identificados._x000a_- Valoración de la Probabilidad: Se incluyen las evidencias faltantes de la vigencia 2016-2019 y las evidencias de la vigencia 2020."/>
    <d v="2020-08-13T00:00:00"/>
    <s v="_x000a__x000a_Análisis de controles_x000a__x000a_"/>
    <s v="- Se eliminaron las actividades de control detectivas asociadas al procedimiento de auditorias internas de gestión PR-006 y al procedimiento de Auditorías Internas de Calidad PR-361"/>
    <d v="2020-12-03T00:00:00"/>
    <s v="_x000a_Análisis antes de controles_x000a__x000a__x000a_"/>
    <s v="Se realiza la calificación del riesgo por frecuencia la cual es: &quot;Nunca o no se ha presentado durante los últimos 4 años&quot;. Asimismo, se registran las evidencias que registran su elección para la vigencia 2020."/>
    <d v="2021-02-22T00:00:00"/>
    <s v="Identificación del riesgo_x000a__x000a_Análisis de controles_x000a__x000a_"/>
    <s v="Se modificó el nombre del riesgo conforme a la nueva forma de operar del proceso._x000a_Se ajustaron las causas del riesgo conforme al nuevo análisis efectuado a los antecedentes y comportamiento del riesgo._x000a_Se ajusta la explicación del riesgo de acuerdo a la nueva realidad del proceso._x000a_Se ajustó al nuevo proyecto de inversión 7872, teniendo en cuenta que el riesgo está directamente asociado al proyecto de inversión._x000a_Se ajustaron las actividades de control conforme a la actualización del procedimiento."/>
    <d v="2021-05-19T00:00:00"/>
    <s v="_x000a__x000a_Análisis de controles_x000a__x000a_"/>
    <s v="Se realizan ajustes menores a las actividades de control preventivas (PC#5),(PC#7)  y detectiva (PC#8). "/>
    <d v="2021-11-30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redacción y evaluación de los controles según los criterios definidos._x000a_Se incluyeron los controles correctivos._x000a_Se ajustaron las acciones de contingencia."/>
    <d v="2022-05-09T00:00:00"/>
    <s v="_x000a__x000a_Análisis de controles_x000a__x000a_"/>
    <s v="Se ajustaron los controles conforme a la actualización del procedimiento"/>
    <d v="2022-12-02T00:00:00"/>
    <s v="Identificación del riesgo_x000a__x000a_Análisis de controles_x000a__x000a_Tratamiento del riesgo"/>
    <s v="_x000a_Se actualiza el contexto de la gestión del proceso, de acuerdo con las actividades definidas en el proceso Gobierno abierto y relacionamiento con la ciudadanía. _x000a_Se actualizan las causas internas, externas efectos según el análisis DOFA del nuevo proceso._x000a_Se ajustan los controles correctivos acorde con el nombre del nuevo proceso._x000a_Se define acción de tratamiento para fortalecer la gestión del riesgo._x000a_Se ajustan las acciones de contingencia acorde con el nombre del nuevo proceso._x000a_"/>
    <s v=""/>
    <s v="_x000a__x000a__x000a__x000a_"/>
    <s v=""/>
    <n v="8"/>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n v="197"/>
    <s v="FI-C029"/>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x v="11"/>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 Ningún trámite y/o procedimiento administrativo_x000a__x000a_"/>
    <s v="- Ningún otro proceso en el Sistema de Gestión de Calidad_x000a__x000a__x000a__x000a_"/>
    <s v="16. Paz, justicia e instituciones sólidas"/>
    <s v="- 7871 Construcción de Bogotá-región como territorio de paz para las víctimas y la reconciliación_x000a__x000a__x000a__x000a_"/>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quot;Otorgar ayuda y atención humanitaria inmediata&quot; (Act 9) indica que el Profesional Psicosocial / Jurídica de la Dirección de Reparación Integral, autorizado(a) por el Director de Reparación Integral, finalizadas las validaciones de los criterios de: competencia, temporalidad, territorialidad y buena fe analiza la información obtenida de las validaciones de los criterios para el otorgamiento de ayuda o atención humanitaria inmediata y revisa la tasación generada. La(s) fuente(s) de información utilizadas es(son) Sistema de Información para las Víctimas - SIVIC. En caso de evidenciar observaciones, desviaciones o diferencias, en la tasación frente a la cantidad de personas y sus necesidades especiales , se analiza nuevamente la información de la caracterización inicial. De lo contrario,  elabora el concepto de la evaluación de vulnerabilidad._x000a_- 2 El procedimiento 4130000-PR-315 &quot;Otorgar ayuda y atención humanitaria inmediata&quot; (Act 11) indica que el Profesional Jurídico de la Dirección de Reparación Integral, autorizado(a) por El Director de Reparación Integral, una vez finalizadas las validaciones de los criterios y verificada la información para el otorgamiento de ayuda o atención humanitaria inmediata revisa el proyecto de acta de evaluación a fin de identificar el cumplimiento de los mínimos legales para el otorgamiento o no de las medidas de ayuda o atención humanitaria. La(s) fuente(s) de información utilizadas es(son) Sistema de Información para las Víctimas - SIVIC. En caso de evidenciar observaciones, desviaciones o diferencias, se devuelve a través del sistema de información la evaluación al profesional psicosocial con las observaciones para realizar los respectivos ajustes. De lo contrario, da visto bueno a través de SIVIC, registra el concepto jurídico que soporta la decisión de otorgar o no atención o ayuda humanitaria inmediata y asigna el caso por medio del sistema de información al profesional que lidera el Centro de Encuentro para la validación y aprobación._x000a_- 3 El procedimiento 4130000-PR-315 &quot;Otorgar ayuda y atención humanitaria inmediata&quot; (Act 12) indica que el Profesional del Centro de Encuentro de la Dirección de Reparación Integral (Coordinador), autorizado(a) por el Director de Reparación Integral, una vez el profesional jurídico da visto bueno al acta de evaluación para el otorgamiento de medidas de ayuda o atención humanitaria Valida que la decisión de otorgar o no medidas de ayuda o atención humanitaria sea coherente con los criterios de otorgamiento, teniendo en cuenta los criterios establecidos. La(s) fuente(s) de información utilizadas es(son) Sistema de Información para las Víctimas - SIVIC. En caso de evidenciar observaciones, desviaciones o diferencias, se devuelve a través del sistema de información la evaluación al profesional jurídico con las observaciones para realizar los respectivos ajustes. De lo contrario, aprueba mediante el sistema de información la evaluación realizada, para la realización del cargue de la medida en el sistema de información SIVIC._x000a_- 4 El procedimiento 4130000-PR-315 &quot;Otorgar ayuda y atención humanitaria inmediata&quot; (Act 17) indica que el Profesional del Centro de Encuentro de la Dirección de Reparación Integral (Coordinador), autorizado(a) por el Director de Reparación Integral, cada vez que se elabora acta que resuelve recurso de reposi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jurídico para que realice los ajustes correspondientes. De lo contrario, firman el acta de revisión y se envía mediante correo electrónico al profesional Jurídico de la Dirección de Reparación Integral para su respectiva firma._x000a_- 5 El procedimiento 4130000-PR-315 &quot;Otorgar ayuda y atención humanitaria inmediata&quot; (Act 20) indica que el Profesional Jurídico de la ACPVR, autorizado(a) por el Alto Consejero de Paz, Víctimas y Reconciliación, cada vez que se elabora proyecto de resolución que resuelve recurso de apelación revisa el proyecto de resolución que resuelve recurso de apelación, de acuerdo con el caso, la ley y jurisprudencia aplicable. La(s) fuente(s) de información utilizadas es(son) Sistema de Información para las Víctimas - SIVIC.. En caso de evidenciar observaciones, desviaciones o diferencias, remite mediante correo electrónico al profesional que proyectó de la Alta Consejería de Paz, Víctimas y Reconciliación para que realice los ajustes correspondientes. De lo contrario, firman visto bueno en el formato de recurso y se remite para firma del Alto Consejero de Paz, Víctimas y Reconciliación.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1.Validar la caracterización inicial de los ciudadanos, verificando de manera automática que todos los campos obligatorios estén diligenciados, además, restringir caracteres especiales que pueden generar inconsistencias en la información._x000a_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_x000a_3. Verificar si los criterios de otorgar ayuda humanitaria se cumplen, arrojando el resultado de la evaluación con un no procede para el otorgamiento, generando el acta de evaluación con el resultado._x000a_4. Generar la tasación de manera automática, validando la caracterización del sistema familiar, sus necesidades especiales y la cantidad de integrantes."/>
    <s v="- Director de Reparación Integral"/>
    <s v="- PA230-023"/>
    <s v="- 545"/>
    <s v="- 1/02/2023"/>
    <s v="- 31/03/2023"/>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mapa de riesgos Paz, Víctimas y Reconciliación"/>
    <s v="- Jefe de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Jefe de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Mapa de riesgo  Paz, Víctimas y Reconciliación, actualizado."/>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realizó el análisis de probabilidad por frecuencia y por tanto se redujo la valoración del riesgo antes de controles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d v="2021-12-15T00:00:00"/>
    <s v="Identificación del riesgo_x000a_Análisis antes de controles_x000a_Análisis de controles_x000a_Análisis después de controles_x000a_Tratamiento del riesgo"/>
    <s v="Se actualiza el contexto de la gestión del proceso._x000a_Se ajusta la identificación del riesgo_x000a_Se define la probabilidad por exposición._x000a_Se ajustó la calificación del impacto._x000a_Se ajustó la redacción y evaluación de los controles según los criterios definidos._x000a_Se incluyeron los controles correctivos._x000a_Se ajustaron las acciones de contingencia._x000a_Se formulo acción de tratamiento"/>
    <d v="2022-12-09T00:00:00"/>
    <s v="Identificación del riesgo_x000a__x000a_Análisis de controles_x000a__x000a_Tratamiento del riesgo"/>
    <s v="Se ajustan los controles, de acuerdo a la actualización del procedimiento_x000a_Se actualiza el nombre del proceso al cual esta asociado el riesgo._x000a_Se formula la acción de tratamiento a 2023"/>
    <s v=""/>
    <s v="_x000a__x000a__x000a__x000a_"/>
    <s v=""/>
    <s v=""/>
    <s v="_x000a__x000a__x000a__x000a_"/>
    <s v=""/>
    <s v=""/>
    <s v="_x000a__x000a__x000a__x000a_"/>
    <s v=""/>
    <n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i>
    <i t="grand">
      <x/>
    </i>
  </rowItems>
  <colItems count="1">
    <i/>
  </colItems>
  <formats count="7">
    <format dxfId="126">
      <pivotArea type="all" dataOnly="0" outline="0" fieldPosition="0"/>
    </format>
    <format dxfId="125">
      <pivotArea outline="0" collapsedLevelsAreSubtotals="1" fieldPosition="0"/>
    </format>
    <format dxfId="124">
      <pivotArea field="9" type="button" dataOnly="0" labelOnly="1" outline="0" axis="axisRow" fieldPosition="0"/>
    </format>
    <format dxfId="123">
      <pivotArea dataOnly="0" labelOnly="1" fieldPosition="0">
        <references count="1">
          <reference field="9" count="0"/>
        </references>
      </pivotArea>
    </format>
    <format dxfId="122">
      <pivotArea dataOnly="0" labelOnly="1" fieldPosition="0">
        <references count="1">
          <reference field="9" count="0" defaultSubtotal="1"/>
        </references>
      </pivotArea>
    </format>
    <format dxfId="121">
      <pivotArea dataOnly="0" labelOnly="1" grandRow="1" outline="0" fieldPosition="0"/>
    </format>
    <format dxfId="12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rowHeaderCaption="Procesos / Proyectos de inversión" colHeaderCaption="Enfoque del riesgo">
  <location ref="A4:C17" firstHeaderRow="1" firstDataRow="2" firstDataCol="1"/>
  <pivotFields count="102">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Fields count="1">
    <field x="9"/>
  </colFields>
  <colItems count="2">
    <i>
      <x/>
    </i>
    <i t="grand">
      <x/>
    </i>
  </colItems>
  <dataFields count="1">
    <dataField name="Número de riesgos" fld="8" subtotal="count" baseField="0" baseItem="0"/>
  </dataFields>
  <formats count="46">
    <format dxfId="51">
      <pivotArea type="all" dataOnly="0" outline="0" fieldPosition="0"/>
    </format>
    <format dxfId="50">
      <pivotArea outline="0" collapsedLevelsAreSubtotals="1" fieldPosition="0"/>
    </format>
    <format dxfId="49">
      <pivotArea dataOnly="0" labelOnly="1" grandRow="1" outline="0" fieldPosition="0"/>
    </format>
    <format dxfId="48">
      <pivotArea dataOnly="0" labelOnly="1" outline="0" axis="axisValues" fieldPosition="0"/>
    </format>
    <format dxfId="47">
      <pivotArea type="all" dataOnly="0" outline="0" fieldPosition="0"/>
    </format>
    <format dxfId="46">
      <pivotArea outline="0" collapsedLevelsAreSubtotals="1" fieldPosition="0"/>
    </format>
    <format dxfId="45">
      <pivotArea dataOnly="0" labelOnly="1" grandRow="1" outline="0" fieldPosition="0"/>
    </format>
    <format dxfId="44">
      <pivotArea dataOnly="0" labelOnly="1" outline="0" axis="axisValues" fieldPosition="0"/>
    </format>
    <format dxfId="43">
      <pivotArea collapsedLevelsAreSubtotals="1" fieldPosition="0">
        <references count="1">
          <reference field="0" count="21">
            <x v="1"/>
            <x v="2"/>
            <x v="3"/>
            <x v="4"/>
            <x v="5"/>
            <x v="6"/>
            <x v="7"/>
            <x v="8"/>
            <x v="9"/>
            <x v="10"/>
            <x v="11"/>
            <x v="12"/>
            <x v="13"/>
            <x v="14"/>
            <x v="15"/>
            <x v="16"/>
            <x v="17"/>
            <x v="18"/>
            <x v="19"/>
            <x v="20"/>
            <x v="21"/>
          </reference>
        </references>
      </pivotArea>
    </format>
    <format dxfId="42">
      <pivotArea outline="0" collapsedLevelsAreSubtotals="1" fieldPosition="0"/>
    </format>
    <format dxfId="41">
      <pivotArea dataOnly="0" labelOnly="1" outline="0" axis="axisValues" fieldPosition="0"/>
    </format>
    <format dxfId="40">
      <pivotArea field="0" type="button" dataOnly="0" labelOnly="1" outline="0" axis="axisRow" fieldPosition="0"/>
    </format>
    <format dxfId="39">
      <pivotArea dataOnly="0" labelOnly="1" outline="0" axis="axisValues" fieldPosition="0"/>
    </format>
    <format dxfId="38">
      <pivotArea dataOnly="0" labelOnly="1" outline="0" axis="axisValues" fieldPosition="0"/>
    </format>
    <format dxfId="37">
      <pivotArea field="0" type="button" dataOnly="0" labelOnly="1" outline="0" axis="axisRow" fieldPosition="0"/>
    </format>
    <format dxfId="36">
      <pivotArea outline="0" collapsedLevelsAreSubtotals="1" fieldPosition="0"/>
    </format>
    <format dxfId="35">
      <pivotArea type="all" dataOnly="0" outline="0" fieldPosition="0"/>
    </format>
    <format dxfId="34">
      <pivotArea outline="0" collapsedLevelsAreSubtotals="1" fieldPosition="0"/>
    </format>
    <format dxfId="33">
      <pivotArea field="0" type="button" dataOnly="0" labelOnly="1" outline="0" axis="axisRow" fieldPosition="0"/>
    </format>
    <format dxfId="32">
      <pivotArea dataOnly="0" labelOnly="1" fieldPosition="0">
        <references count="1">
          <reference field="0" count="0"/>
        </references>
      </pivotArea>
    </format>
    <format dxfId="31">
      <pivotArea dataOnly="0" labelOnly="1" grandRow="1" outline="0" fieldPosition="0"/>
    </format>
    <format dxfId="30">
      <pivotArea dataOnly="0" labelOnly="1" outline="0" axis="axisValues" fieldPosition="0"/>
    </format>
    <format dxfId="29">
      <pivotArea collapsedLevelsAreSubtotals="1" fieldPosition="0">
        <references count="1">
          <reference field="0" count="0"/>
        </references>
      </pivotArea>
    </format>
    <format dxfId="28">
      <pivotArea dataOnly="0" labelOnly="1" fieldPosition="0">
        <references count="1">
          <reference field="0" count="0"/>
        </references>
      </pivotArea>
    </format>
    <format dxfId="27">
      <pivotArea collapsedLevelsAreSubtotals="1" fieldPosition="0">
        <references count="1">
          <reference field="0" count="15">
            <x v="6"/>
            <x v="7"/>
            <x v="10"/>
            <x v="13"/>
            <x v="19"/>
            <x v="20"/>
            <x v="23"/>
            <x v="24"/>
            <x v="25"/>
            <x v="26"/>
            <x v="27"/>
            <x v="28"/>
            <x v="29"/>
            <x v="30"/>
            <x v="31"/>
          </reference>
        </references>
      </pivotArea>
    </format>
    <format dxfId="26">
      <pivotArea dataOnly="0" labelOnly="1" fieldPosition="0">
        <references count="1">
          <reference field="0" count="15">
            <x v="6"/>
            <x v="7"/>
            <x v="10"/>
            <x v="13"/>
            <x v="19"/>
            <x v="20"/>
            <x v="23"/>
            <x v="24"/>
            <x v="25"/>
            <x v="26"/>
            <x v="27"/>
            <x v="28"/>
            <x v="29"/>
            <x v="30"/>
            <x v="31"/>
          </reference>
        </references>
      </pivotArea>
    </format>
    <format dxfId="25">
      <pivotArea dataOnly="0" outline="0" fieldPosition="0">
        <references count="1">
          <reference field="9" count="2">
            <x v="1"/>
            <x v="2"/>
          </reference>
        </references>
      </pivotArea>
    </format>
    <format dxfId="24">
      <pivotArea field="0" type="button" dataOnly="0" labelOnly="1" outline="0" axis="axisRow" fieldPosition="0"/>
    </format>
    <format dxfId="23">
      <pivotArea dataOnly="0" labelOnly="1" fieldPosition="0">
        <references count="1">
          <reference field="9" count="0"/>
        </references>
      </pivotArea>
    </format>
    <format dxfId="22">
      <pivotArea dataOnly="0" labelOnly="1" grandCol="1" outline="0" fieldPosition="0"/>
    </format>
    <format dxfId="21">
      <pivotArea type="origin" dataOnly="0" labelOnly="1" outline="0" fieldPosition="0"/>
    </format>
    <format dxfId="20">
      <pivotArea field="9" type="button" dataOnly="0" labelOnly="1" outline="0" axis="axisCol" fieldPosition="0"/>
    </format>
    <format dxfId="19">
      <pivotArea type="topRight" dataOnly="0" labelOnly="1" outline="0" fieldPosition="0"/>
    </format>
    <format dxfId="18">
      <pivotArea field="0" type="button" dataOnly="0" labelOnly="1" outline="0" axis="axisRow" fieldPosition="0"/>
    </format>
    <format dxfId="17">
      <pivotArea dataOnly="0" labelOnly="1" fieldPosition="0">
        <references count="1">
          <reference field="9" count="0"/>
        </references>
      </pivotArea>
    </format>
    <format dxfId="16">
      <pivotArea dataOnly="0" labelOnly="1" grandCol="1" outline="0" fieldPosition="0"/>
    </format>
    <format dxfId="15">
      <pivotArea field="0" type="button" dataOnly="0" labelOnly="1" outline="0" axis="axisRow" fieldPosition="0"/>
    </format>
    <format dxfId="14">
      <pivotArea dataOnly="0" labelOnly="1" fieldPosition="0">
        <references count="1">
          <reference field="9" count="0"/>
        </references>
      </pivotArea>
    </format>
    <format dxfId="13">
      <pivotArea dataOnly="0" labelOnly="1" grandCol="1" outline="0" fieldPosition="0"/>
    </format>
    <format dxfId="12">
      <pivotArea type="origin" dataOnly="0" labelOnly="1" outline="0" fieldPosition="0"/>
    </format>
    <format dxfId="11">
      <pivotArea grandRow="1" outline="0" collapsedLevelsAreSubtotals="1" fieldPosition="0"/>
    </format>
    <format dxfId="10">
      <pivotArea field="0" type="button" dataOnly="0" labelOnly="1" outline="0" axis="axisRow" fieldPosition="0"/>
    </format>
    <format dxfId="9">
      <pivotArea dataOnly="0" labelOnly="1" fieldPosition="0">
        <references count="1">
          <reference field="9" count="0"/>
        </references>
      </pivotArea>
    </format>
    <format dxfId="8">
      <pivotArea dataOnly="0" labelOnly="1" grandCol="1" outline="0" fieldPosition="0"/>
    </format>
    <format dxfId="7">
      <pivotArea field="0" grandCol="1" collapsedLevelsAreSubtotals="1" axis="axisRow" fieldPosition="0">
        <references count="1">
          <reference field="0" count="0"/>
        </references>
      </pivotArea>
    </format>
    <format dxfId="6">
      <pivotArea dataOnly="0" labelOnly="1" grandCol="1" outline="0" fieldPosition="0"/>
    </format>
  </formats>
  <chartFormats count="7">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 chart="0" format="5" series="1">
      <pivotArea type="data" outline="0" fieldPosition="0">
        <references count="2">
          <reference field="4294967294" count="1" selected="0">
            <x v="0"/>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1"/>
          </reference>
        </references>
      </pivotArea>
    </chartFormat>
    <chartFormat chart="0" format="7">
      <pivotArea type="data" outline="0" fieldPosition="0">
        <references count="3">
          <reference field="4294967294" count="1" selected="0">
            <x v="0"/>
          </reference>
          <reference field="0" count="1" selected="0">
            <x v="31"/>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 colHeaderCaption="Enfoque del riesgo">
  <location ref="A30:C44" firstHeaderRow="1" firstDataRow="2" firstDataCol="1"/>
  <pivotFields count="103">
    <pivotField showAll="0"/>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axis="axisRow" showAll="0">
      <items count="20">
        <item x="3"/>
        <item x="6"/>
        <item x="2"/>
        <item m="1" x="15"/>
        <item m="1" x="16"/>
        <item x="11"/>
        <item x="10"/>
        <item m="1" x="12"/>
        <item m="1" x="13"/>
        <item x="0"/>
        <item x="1"/>
        <item m="1" x="18"/>
        <item x="8"/>
        <item x="5"/>
        <item m="1" x="14"/>
        <item x="4"/>
        <item x="7"/>
        <item x="9"/>
        <item m="1" x="17"/>
        <item t="default"/>
      </items>
    </pivotField>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13">
    <i>
      <x/>
    </i>
    <i>
      <x v="1"/>
    </i>
    <i>
      <x v="2"/>
    </i>
    <i>
      <x v="5"/>
    </i>
    <i>
      <x v="6"/>
    </i>
    <i>
      <x v="9"/>
    </i>
    <i>
      <x v="10"/>
    </i>
    <i>
      <x v="12"/>
    </i>
    <i>
      <x v="13"/>
    </i>
    <i>
      <x v="15"/>
    </i>
    <i>
      <x v="16"/>
    </i>
    <i>
      <x v="17"/>
    </i>
    <i t="grand">
      <x/>
    </i>
  </rowItems>
  <colFields count="1">
    <field x="9"/>
  </colFields>
  <colItems count="2">
    <i>
      <x/>
    </i>
    <i t="grand">
      <x/>
    </i>
  </colItems>
  <dataFields count="1">
    <dataField name="Número de riesgos" fld="8" subtotal="count" baseField="0" baseItem="0"/>
  </dataFields>
  <formats count="56">
    <format dxfId="107">
      <pivotArea type="all" dataOnly="0" outline="0" fieldPosition="0"/>
    </format>
    <format dxfId="106">
      <pivotArea outline="0" collapsedLevelsAreSubtotals="1" fieldPosition="0"/>
    </format>
    <format dxfId="105">
      <pivotArea dataOnly="0" labelOnly="1" grandRow="1" outline="0" fieldPosition="0"/>
    </format>
    <format dxfId="104">
      <pivotArea dataOnly="0" labelOnly="1" outline="0" axis="axisValues" fieldPosition="0"/>
    </format>
    <format dxfId="103">
      <pivotArea type="all" dataOnly="0" outline="0" fieldPosition="0"/>
    </format>
    <format dxfId="102">
      <pivotArea outline="0" collapsedLevelsAreSubtotals="1" fieldPosition="0"/>
    </format>
    <format dxfId="101">
      <pivotArea dataOnly="0" labelOnly="1" grandRow="1" outline="0" fieldPosition="0"/>
    </format>
    <format dxfId="100">
      <pivotArea dataOnly="0" labelOnly="1" outline="0" axis="axisValues" fieldPosition="0"/>
    </format>
    <format dxfId="99">
      <pivotArea dataOnly="0" labelOnly="1" outline="0" axis="axisValues" fieldPosition="0"/>
    </format>
    <format dxfId="98">
      <pivotArea outline="0" collapsedLevelsAreSubtotals="1" fieldPosition="0">
        <references count="1">
          <reference field="9" count="1" selected="0">
            <x v="2"/>
          </reference>
        </references>
      </pivotArea>
    </format>
    <format dxfId="97">
      <pivotArea dataOnly="0" labelOnly="1" fieldPosition="0">
        <references count="1">
          <reference field="9" count="1">
            <x v="2"/>
          </reference>
        </references>
      </pivotArea>
    </format>
    <format dxfId="96">
      <pivotArea dataOnly="0" outline="0" fieldPosition="0">
        <references count="1">
          <reference field="9" count="1">
            <x v="1"/>
          </reference>
        </references>
      </pivotArea>
    </format>
    <format dxfId="95">
      <pivotArea type="origin" dataOnly="0" labelOnly="1" outline="0" fieldPosition="0"/>
    </format>
    <format dxfId="94">
      <pivotArea field="9" type="button" dataOnly="0" labelOnly="1" outline="0" axis="axisCol" fieldPosition="0"/>
    </format>
    <format dxfId="93">
      <pivotArea type="topRight" dataOnly="0" labelOnly="1" outline="0" fieldPosition="0"/>
    </format>
    <format dxfId="92">
      <pivotArea dataOnly="0" labelOnly="1" fieldPosition="0">
        <references count="1">
          <reference field="9" count="1">
            <x v="0"/>
          </reference>
        </references>
      </pivotArea>
    </format>
    <format dxfId="91">
      <pivotArea type="origin" dataOnly="0" labelOnly="1" outline="0" fieldPosition="0"/>
    </format>
    <format dxfId="90">
      <pivotArea field="9" type="button" dataOnly="0" labelOnly="1" outline="0" axis="axisCol" fieldPosition="0"/>
    </format>
    <format dxfId="89">
      <pivotArea type="topRight" dataOnly="0" labelOnly="1" outline="0" fieldPosition="0"/>
    </format>
    <format dxfId="88">
      <pivotArea dataOnly="0" labelOnly="1" fieldPosition="0">
        <references count="1">
          <reference field="9" count="0"/>
        </references>
      </pivotArea>
    </format>
    <format dxfId="87">
      <pivotArea dataOnly="0" labelOnly="1" grandCol="1" outline="0" fieldPosition="0"/>
    </format>
    <format dxfId="86">
      <pivotArea type="origin" dataOnly="0" labelOnly="1" outline="0" fieldPosition="0"/>
    </format>
    <format dxfId="85">
      <pivotArea grandRow="1" outline="0" collapsedLevelsAreSubtotals="1" fieldPosition="0"/>
    </format>
    <format dxfId="84">
      <pivotArea dataOnly="0" labelOnly="1" fieldPosition="0">
        <references count="1">
          <reference field="9" count="0"/>
        </references>
      </pivotArea>
    </format>
    <format dxfId="83">
      <pivotArea dataOnly="0" labelOnly="1" grandCol="1" outline="0" fieldPosition="0"/>
    </format>
    <format dxfId="82">
      <pivotArea type="origin" dataOnly="0" labelOnly="1" outline="0" fieldPosition="0"/>
    </format>
    <format dxfId="81">
      <pivotArea field="9" type="button" dataOnly="0" labelOnly="1" outline="0" axis="axisCol" fieldPosition="0"/>
    </format>
    <format dxfId="80">
      <pivotArea type="topRight" dataOnly="0" labelOnly="1" outline="0" fieldPosition="0"/>
    </format>
    <format dxfId="79">
      <pivotArea dataOnly="0" labelOnly="1" fieldPosition="0">
        <references count="1">
          <reference field="9" count="0"/>
        </references>
      </pivotArea>
    </format>
    <format dxfId="78">
      <pivotArea dataOnly="0" labelOnly="1" grandCol="1" outline="0" fieldPosition="0"/>
    </format>
    <format dxfId="77">
      <pivotArea grandRow="1" outline="0" collapsedLevelsAreSubtotals="1" fieldPosition="0"/>
    </format>
    <format dxfId="76">
      <pivotArea dataOnly="0" labelOnly="1" grandRow="1" outline="0" fieldPosition="0"/>
    </format>
    <format dxfId="75">
      <pivotArea type="all" dataOnly="0" outline="0" fieldPosition="0"/>
    </format>
    <format dxfId="74">
      <pivotArea outline="0" collapsedLevelsAreSubtotals="1" fieldPosition="0"/>
    </format>
    <format dxfId="73">
      <pivotArea type="origin" dataOnly="0" labelOnly="1" outline="0" fieldPosition="0"/>
    </format>
    <format dxfId="72">
      <pivotArea field="9" type="button" dataOnly="0" labelOnly="1" outline="0" axis="axisCol" fieldPosition="0"/>
    </format>
    <format dxfId="71">
      <pivotArea type="topRight" dataOnly="0" labelOnly="1" outline="0" fieldPosition="0"/>
    </format>
    <format dxfId="70">
      <pivotArea field="11" type="button" dataOnly="0" labelOnly="1" outline="0" axis="axisRow" fieldPosition="0"/>
    </format>
    <format dxfId="69">
      <pivotArea dataOnly="0" labelOnly="1" fieldPosition="0">
        <references count="1">
          <reference field="11" count="0"/>
        </references>
      </pivotArea>
    </format>
    <format dxfId="68">
      <pivotArea dataOnly="0" labelOnly="1" grandRow="1" outline="0" fieldPosition="0"/>
    </format>
    <format dxfId="67">
      <pivotArea dataOnly="0" labelOnly="1" fieldPosition="0">
        <references count="1">
          <reference field="9" count="0"/>
        </references>
      </pivotArea>
    </format>
    <format dxfId="66">
      <pivotArea dataOnly="0" labelOnly="1" grandCol="1" outline="0" fieldPosition="0"/>
    </format>
    <format dxfId="65">
      <pivotArea collapsedLevelsAreSubtotals="1" fieldPosition="0">
        <references count="1">
          <reference field="11" count="17">
            <x v="1"/>
            <x v="2"/>
            <x v="3"/>
            <x v="4"/>
            <x v="5"/>
            <x v="6"/>
            <x v="7"/>
            <x v="8"/>
            <x v="9"/>
            <x v="10"/>
            <x v="11"/>
            <x v="12"/>
            <x v="13"/>
            <x v="14"/>
            <x v="15"/>
            <x v="16"/>
            <x v="17"/>
          </reference>
        </references>
      </pivotArea>
    </format>
    <format dxfId="64">
      <pivotArea dataOnly="0" labelOnly="1" fieldPosition="0">
        <references count="1">
          <reference field="11" count="17">
            <x v="1"/>
            <x v="2"/>
            <x v="3"/>
            <x v="4"/>
            <x v="5"/>
            <x v="6"/>
            <x v="7"/>
            <x v="8"/>
            <x v="9"/>
            <x v="10"/>
            <x v="11"/>
            <x v="12"/>
            <x v="13"/>
            <x v="14"/>
            <x v="15"/>
            <x v="16"/>
            <x v="17"/>
          </reference>
        </references>
      </pivotArea>
    </format>
    <format dxfId="63">
      <pivotArea grandRow="1" outline="0" collapsedLevelsAreSubtotals="1" fieldPosition="0"/>
    </format>
    <format dxfId="62">
      <pivotArea dataOnly="0" labelOnly="1" grandRow="1" outline="0" fieldPosition="0"/>
    </format>
    <format dxfId="61">
      <pivotArea field="11" type="button" dataOnly="0" labelOnly="1" outline="0" axis="axisRow" fieldPosition="0"/>
    </format>
    <format dxfId="60">
      <pivotArea dataOnly="0" labelOnly="1" fieldPosition="0">
        <references count="1">
          <reference field="9" count="0"/>
        </references>
      </pivotArea>
    </format>
    <format dxfId="59">
      <pivotArea dataOnly="0" labelOnly="1" grandCol="1" outline="0" fieldPosition="0"/>
    </format>
    <format dxfId="58">
      <pivotArea field="9" type="button" dataOnly="0" labelOnly="1" outline="0" axis="axisCol" fieldPosition="0"/>
    </format>
    <format dxfId="57">
      <pivotArea collapsedLevelsAreSubtotals="1" fieldPosition="0">
        <references count="1">
          <reference field="11" count="0"/>
        </references>
      </pivotArea>
    </format>
    <format dxfId="56">
      <pivotArea field="11" type="button" dataOnly="0" labelOnly="1" outline="0" axis="axisRow" fieldPosition="0"/>
    </format>
    <format dxfId="55">
      <pivotArea field="11" type="button" dataOnly="0" labelOnly="1" outline="0" axis="axisRow" fieldPosition="0"/>
    </format>
    <format dxfId="54">
      <pivotArea collapsedLevelsAreSubtotals="1" fieldPosition="0">
        <references count="1">
          <reference field="11" count="0"/>
        </references>
      </pivotArea>
    </format>
    <format dxfId="53">
      <pivotArea dataOnly="0" labelOnly="1" fieldPosition="0">
        <references count="1">
          <reference field="11" count="0"/>
        </references>
      </pivotArea>
    </format>
    <format dxfId="52">
      <pivotArea field="11" grandCol="1" collapsedLevelsAreSubtotals="1" axis="axisRow" fieldPosition="0">
        <references count="1">
          <reference field="11" count="0"/>
        </references>
      </pivotArea>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9" count="1" selected="0">
            <x v="0"/>
          </reference>
        </references>
      </pivotArea>
    </chartFormat>
    <chartFormat chart="3" format="1" series="1">
      <pivotArea type="data" outline="0" fieldPosition="0">
        <references count="2">
          <reference field="4294967294" count="1" selected="0">
            <x v="0"/>
          </reference>
          <reference field="9" count="1" selected="0">
            <x v="1"/>
          </reference>
        </references>
      </pivotArea>
    </chartFormat>
    <chartFormat chart="3" format="2" series="1">
      <pivotArea type="data" outline="0" fieldPosition="0">
        <references count="2">
          <reference field="4294967294" count="1" selected="0">
            <x v="0"/>
          </reference>
          <reference field="9" count="1" selected="0">
            <x v="2"/>
          </reference>
        </references>
      </pivotArea>
    </chartFormat>
    <chartFormat chart="3" format="3">
      <pivotArea type="data" outline="0" fieldPosition="0">
        <references count="3">
          <reference field="4294967294" count="1" selected="0">
            <x v="0"/>
          </reference>
          <reference field="9" count="1" selected="0">
            <x v="2"/>
          </reference>
          <reference field="11"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25"/>
  <sheetViews>
    <sheetView topLeftCell="V18" workbookViewId="0">
      <selection activeCell="AJ24" sqref="AJ24"/>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38" t="s">
        <v>262</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314</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317</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313</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318</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312</v>
      </c>
      <c r="U4" s="26" t="s">
        <v>101</v>
      </c>
      <c r="W4" s="35" t="s">
        <v>102</v>
      </c>
      <c r="Z4" s="18" t="s">
        <v>103</v>
      </c>
      <c r="AA4" s="28" t="s">
        <v>104</v>
      </c>
      <c r="AB4" s="18" t="s">
        <v>105</v>
      </c>
      <c r="AC4" s="18" t="s">
        <v>106</v>
      </c>
      <c r="AD4" s="36" t="s">
        <v>107</v>
      </c>
      <c r="AF4" s="22" t="s">
        <v>85</v>
      </c>
      <c r="AG4" s="17" t="s">
        <v>108</v>
      </c>
      <c r="AH4" s="47" t="e">
        <f>IF(#REF!="","",#REF!)</f>
        <v>#REF!</v>
      </c>
      <c r="AI4" s="56">
        <v>43830</v>
      </c>
      <c r="AJ4" s="47" t="s">
        <v>319</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309</v>
      </c>
      <c r="U5" s="26" t="s">
        <v>121</v>
      </c>
      <c r="W5" s="38" t="s">
        <v>122</v>
      </c>
      <c r="AB5" s="18" t="s">
        <v>123</v>
      </c>
      <c r="AC5" s="18" t="s">
        <v>124</v>
      </c>
      <c r="AG5" s="17" t="s">
        <v>125</v>
      </c>
      <c r="AH5" s="47" t="e">
        <f>IF(#REF!="","",#REF!)</f>
        <v>#REF!</v>
      </c>
      <c r="AI5" s="57"/>
      <c r="AJ5" s="47" t="s">
        <v>256</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311</v>
      </c>
      <c r="U6" s="26" t="s">
        <v>310</v>
      </c>
      <c r="AG6" s="17" t="s">
        <v>607</v>
      </c>
      <c r="AH6" s="47" t="e">
        <f>IF(#REF!="","",#REF!)</f>
        <v>#REF!</v>
      </c>
      <c r="AI6" s="58"/>
      <c r="AJ6" s="47" t="s">
        <v>608</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244</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250</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320</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321</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249</v>
      </c>
    </row>
    <row r="12" spans="1:36" ht="90" x14ac:dyDescent="0.25">
      <c r="B12" s="37"/>
      <c r="C12" s="17" t="s">
        <v>179</v>
      </c>
      <c r="D12" s="18" t="s">
        <v>180</v>
      </c>
      <c r="E12" s="18" t="s">
        <v>111</v>
      </c>
      <c r="L12" s="18" t="s">
        <v>181</v>
      </c>
      <c r="AG12" s="17" t="s">
        <v>168</v>
      </c>
      <c r="AH12" s="47" t="e">
        <f>IF(#REF!="","",#REF!)</f>
        <v>#REF!</v>
      </c>
      <c r="AJ12" s="47" t="s">
        <v>320</v>
      </c>
    </row>
    <row r="13" spans="1:36" ht="90" x14ac:dyDescent="0.25">
      <c r="B13" s="37"/>
      <c r="C13" s="17" t="s">
        <v>182</v>
      </c>
      <c r="D13" s="18" t="s">
        <v>183</v>
      </c>
      <c r="E13" s="18" t="s">
        <v>38</v>
      </c>
      <c r="L13" s="18" t="s">
        <v>184</v>
      </c>
      <c r="AG13" s="17" t="s">
        <v>185</v>
      </c>
      <c r="AH13" s="47" t="e">
        <f>IF(#REF!="","",#REF!)</f>
        <v>#REF!</v>
      </c>
      <c r="AJ13" s="47" t="s">
        <v>251</v>
      </c>
    </row>
    <row r="14" spans="1:36" ht="75" x14ac:dyDescent="0.25">
      <c r="B14" s="37"/>
      <c r="C14" s="17" t="s">
        <v>186</v>
      </c>
      <c r="D14" s="18" t="s">
        <v>187</v>
      </c>
      <c r="E14" s="18" t="s">
        <v>38</v>
      </c>
      <c r="L14" s="18" t="s">
        <v>188</v>
      </c>
      <c r="AG14" s="17" t="s">
        <v>189</v>
      </c>
      <c r="AH14" s="47" t="e">
        <f>IF(#REF!="","",#REF!)</f>
        <v>#REF!</v>
      </c>
      <c r="AJ14" s="1" t="s">
        <v>322</v>
      </c>
    </row>
    <row r="15" spans="1:36" ht="60" x14ac:dyDescent="0.25">
      <c r="B15" s="37"/>
      <c r="C15" s="17" t="s">
        <v>190</v>
      </c>
      <c r="D15" s="18" t="s">
        <v>191</v>
      </c>
      <c r="E15" s="18" t="s">
        <v>111</v>
      </c>
      <c r="L15" s="18" t="s">
        <v>192</v>
      </c>
      <c r="AG15" s="17" t="s">
        <v>193</v>
      </c>
      <c r="AH15" s="47" t="e">
        <f>IF(#REF!="","",#REF!)</f>
        <v>#REF!</v>
      </c>
      <c r="AJ15" s="47" t="s">
        <v>258</v>
      </c>
    </row>
    <row r="16" spans="1:36" ht="90" x14ac:dyDescent="0.25">
      <c r="B16" s="37"/>
      <c r="C16" s="17" t="s">
        <v>194</v>
      </c>
      <c r="D16" s="18" t="s">
        <v>195</v>
      </c>
      <c r="E16" s="18" t="s">
        <v>111</v>
      </c>
      <c r="L16" s="18" t="s">
        <v>196</v>
      </c>
      <c r="AG16" s="17" t="s">
        <v>197</v>
      </c>
      <c r="AH16" s="47" t="e">
        <f>IF(#REF!="","",#REF!)</f>
        <v>#REF!</v>
      </c>
      <c r="AJ16" s="47" t="s">
        <v>246</v>
      </c>
    </row>
    <row r="17" spans="2:36" ht="75" x14ac:dyDescent="0.25">
      <c r="B17" s="37"/>
      <c r="C17" s="17" t="s">
        <v>198</v>
      </c>
      <c r="D17" s="18" t="s">
        <v>199</v>
      </c>
      <c r="E17" s="18" t="s">
        <v>111</v>
      </c>
      <c r="L17" s="18" t="s">
        <v>200</v>
      </c>
      <c r="AG17" s="17" t="s">
        <v>201</v>
      </c>
      <c r="AJ17" s="47" t="s">
        <v>258</v>
      </c>
    </row>
    <row r="18" spans="2:36" ht="75" x14ac:dyDescent="0.25">
      <c r="B18" s="37"/>
      <c r="C18" s="17" t="s">
        <v>202</v>
      </c>
      <c r="D18" s="18" t="s">
        <v>203</v>
      </c>
      <c r="E18" s="18" t="s">
        <v>38</v>
      </c>
      <c r="L18" s="40" t="s">
        <v>204</v>
      </c>
      <c r="AG18" s="17" t="s">
        <v>205</v>
      </c>
      <c r="AJ18" s="47" t="s">
        <v>248</v>
      </c>
    </row>
    <row r="19" spans="2:36" ht="75" x14ac:dyDescent="0.25">
      <c r="B19" s="37"/>
      <c r="C19" s="17" t="s">
        <v>206</v>
      </c>
      <c r="D19" s="18" t="s">
        <v>207</v>
      </c>
      <c r="E19" s="18" t="s">
        <v>111</v>
      </c>
      <c r="L19" s="40" t="s">
        <v>208</v>
      </c>
      <c r="AG19" s="17" t="s">
        <v>193</v>
      </c>
      <c r="AJ19" s="47" t="s">
        <v>258</v>
      </c>
    </row>
    <row r="20" spans="2:36" ht="150" x14ac:dyDescent="0.25">
      <c r="B20" s="37"/>
      <c r="C20" s="17" t="s">
        <v>209</v>
      </c>
      <c r="D20" s="18" t="s">
        <v>210</v>
      </c>
      <c r="E20" s="18" t="s">
        <v>90</v>
      </c>
      <c r="AG20" s="17" t="s">
        <v>211</v>
      </c>
      <c r="AJ20" s="47" t="s">
        <v>246</v>
      </c>
    </row>
    <row r="21" spans="2:36" ht="45" x14ac:dyDescent="0.25">
      <c r="B21" s="37"/>
      <c r="C21" s="17" t="s">
        <v>212</v>
      </c>
      <c r="D21" s="18" t="s">
        <v>213</v>
      </c>
      <c r="E21" s="18" t="s">
        <v>111</v>
      </c>
      <c r="AG21" s="17" t="s">
        <v>214</v>
      </c>
      <c r="AJ21" s="47" t="s">
        <v>257</v>
      </c>
    </row>
    <row r="22" spans="2:36" ht="60" x14ac:dyDescent="0.25">
      <c r="B22" s="37"/>
      <c r="C22" s="17" t="s">
        <v>215</v>
      </c>
      <c r="D22" s="18" t="s">
        <v>216</v>
      </c>
      <c r="E22" s="18" t="s">
        <v>111</v>
      </c>
      <c r="AG22" s="17" t="s">
        <v>605</v>
      </c>
      <c r="AJ22" s="47" t="s">
        <v>606</v>
      </c>
    </row>
    <row r="23" spans="2:36" ht="51" x14ac:dyDescent="0.25">
      <c r="B23" s="37"/>
      <c r="C23" s="17" t="s">
        <v>217</v>
      </c>
      <c r="D23" s="18" t="s">
        <v>218</v>
      </c>
      <c r="E23" s="18" t="s">
        <v>38</v>
      </c>
      <c r="AG23" s="17" t="s">
        <v>219</v>
      </c>
      <c r="AJ23" s="47" t="s">
        <v>252</v>
      </c>
    </row>
    <row r="24" spans="2:36" ht="60" x14ac:dyDescent="0.25">
      <c r="C24" s="17" t="s">
        <v>279</v>
      </c>
      <c r="AJ24" s="47" t="s">
        <v>281</v>
      </c>
    </row>
    <row r="25" spans="2:36" ht="30" x14ac:dyDescent="0.25">
      <c r="C25" s="17" t="s">
        <v>280</v>
      </c>
      <c r="AJ25" s="47" t="s">
        <v>244</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66" t="s">
        <v>262</v>
      </c>
    </row>
    <row r="2" spans="1:2" x14ac:dyDescent="0.25">
      <c r="A2" s="17" t="s">
        <v>140</v>
      </c>
      <c r="B2" t="s">
        <v>244</v>
      </c>
    </row>
    <row r="3" spans="1:2" x14ac:dyDescent="0.25">
      <c r="A3" s="17" t="s">
        <v>88</v>
      </c>
      <c r="B3" t="s">
        <v>245</v>
      </c>
    </row>
    <row r="4" spans="1:2" x14ac:dyDescent="0.25">
      <c r="A4" s="17" t="s">
        <v>209</v>
      </c>
      <c r="B4" t="s">
        <v>246</v>
      </c>
    </row>
    <row r="5" spans="1:2" x14ac:dyDescent="0.25">
      <c r="A5" s="17" t="s">
        <v>194</v>
      </c>
      <c r="B5" t="s">
        <v>246</v>
      </c>
    </row>
    <row r="6" spans="1:2" x14ac:dyDescent="0.25">
      <c r="A6" s="17" t="s">
        <v>162</v>
      </c>
      <c r="B6" t="s">
        <v>247</v>
      </c>
    </row>
    <row r="7" spans="1:2" ht="25.5" x14ac:dyDescent="0.25">
      <c r="A7" s="17" t="s">
        <v>179</v>
      </c>
      <c r="B7" t="s">
        <v>247</v>
      </c>
    </row>
    <row r="8" spans="1:2" x14ac:dyDescent="0.25">
      <c r="A8" s="17" t="s">
        <v>202</v>
      </c>
      <c r="B8" t="s">
        <v>248</v>
      </c>
    </row>
    <row r="9" spans="1:2" x14ac:dyDescent="0.25">
      <c r="A9" s="17" t="s">
        <v>175</v>
      </c>
      <c r="B9" t="s">
        <v>249</v>
      </c>
    </row>
    <row r="10" spans="1:2" x14ac:dyDescent="0.25">
      <c r="A10" s="17" t="s">
        <v>152</v>
      </c>
      <c r="B10" t="s">
        <v>250</v>
      </c>
    </row>
    <row r="11" spans="1:2" ht="25.5" x14ac:dyDescent="0.25">
      <c r="A11" s="17" t="s">
        <v>182</v>
      </c>
      <c r="B11" t="s">
        <v>251</v>
      </c>
    </row>
    <row r="12" spans="1:2" x14ac:dyDescent="0.25">
      <c r="A12" s="17" t="s">
        <v>217</v>
      </c>
      <c r="B12" t="s">
        <v>252</v>
      </c>
    </row>
    <row r="13" spans="1:2" x14ac:dyDescent="0.25">
      <c r="A13" s="17" t="s">
        <v>36</v>
      </c>
      <c r="B13" t="s">
        <v>253</v>
      </c>
    </row>
    <row r="14" spans="1:2" ht="38.25" x14ac:dyDescent="0.25">
      <c r="A14" s="17" t="s">
        <v>64</v>
      </c>
      <c r="B14" t="s">
        <v>254</v>
      </c>
    </row>
    <row r="15" spans="1:2" x14ac:dyDescent="0.25">
      <c r="A15" s="17" t="s">
        <v>186</v>
      </c>
      <c r="B15" t="s">
        <v>255</v>
      </c>
    </row>
    <row r="16" spans="1:2" x14ac:dyDescent="0.25">
      <c r="A16" s="17" t="s">
        <v>109</v>
      </c>
      <c r="B16" t="s">
        <v>256</v>
      </c>
    </row>
    <row r="17" spans="1:2" x14ac:dyDescent="0.25">
      <c r="A17" s="17" t="s">
        <v>212</v>
      </c>
      <c r="B17" t="s">
        <v>257</v>
      </c>
    </row>
    <row r="18" spans="1:2" x14ac:dyDescent="0.25">
      <c r="A18" s="17" t="s">
        <v>190</v>
      </c>
      <c r="B18" t="s">
        <v>258</v>
      </c>
    </row>
    <row r="19" spans="1:2" x14ac:dyDescent="0.25">
      <c r="A19" s="17" t="s">
        <v>206</v>
      </c>
      <c r="B19" t="s">
        <v>258</v>
      </c>
    </row>
    <row r="20" spans="1:2" x14ac:dyDescent="0.25">
      <c r="A20" s="17" t="s">
        <v>198</v>
      </c>
      <c r="B20" t="s">
        <v>258</v>
      </c>
    </row>
    <row r="21" spans="1:2" x14ac:dyDescent="0.25">
      <c r="A21" s="17" t="s">
        <v>215</v>
      </c>
      <c r="B21" t="s">
        <v>259</v>
      </c>
    </row>
    <row r="22" spans="1:2" x14ac:dyDescent="0.25">
      <c r="A22" s="17" t="s">
        <v>169</v>
      </c>
      <c r="B22" t="s">
        <v>260</v>
      </c>
    </row>
    <row r="23" spans="1:2" x14ac:dyDescent="0.25">
      <c r="A23" s="17" t="s">
        <v>126</v>
      </c>
      <c r="B23" t="s">
        <v>261</v>
      </c>
    </row>
    <row r="24" spans="1:2" x14ac:dyDescent="0.25">
      <c r="A24" s="17" t="s">
        <v>279</v>
      </c>
      <c r="B24" t="s">
        <v>281</v>
      </c>
    </row>
    <row r="25" spans="1:2" ht="25.5" x14ac:dyDescent="0.25">
      <c r="A25" s="17" t="s">
        <v>280</v>
      </c>
      <c r="B25" t="s">
        <v>244</v>
      </c>
    </row>
  </sheetData>
  <autoFilter ref="B1:G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69" customWidth="1"/>
    <col min="2" max="2" width="56.5703125" style="69" bestFit="1" customWidth="1"/>
    <col min="3" max="3" width="16.7109375" style="69" bestFit="1" customWidth="1"/>
    <col min="4" max="4" width="23.140625" style="69" bestFit="1" customWidth="1"/>
    <col min="5" max="16384" width="11.42578125" style="69"/>
  </cols>
  <sheetData>
    <row r="3" spans="1:3" x14ac:dyDescent="0.25">
      <c r="A3" s="96" t="s">
        <v>242</v>
      </c>
      <c r="B3"/>
      <c r="C3"/>
    </row>
    <row r="4" spans="1:3" x14ac:dyDescent="0.25">
      <c r="A4" s="69" t="s">
        <v>63</v>
      </c>
      <c r="B4"/>
      <c r="C4"/>
    </row>
    <row r="5" spans="1:3" x14ac:dyDescent="0.25">
      <c r="A5" s="69" t="s">
        <v>243</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249977111117893"/>
  </sheetPr>
  <dimension ref="A1:EU35"/>
  <sheetViews>
    <sheetView showGridLines="0" tabSelected="1" view="pageBreakPreview" zoomScale="70" zoomScaleNormal="60" zoomScaleSheetLayoutView="7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x14ac:dyDescent="0.2"/>
  <cols>
    <col min="1" max="1" width="35.5703125" style="147"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46.5703125" style="2"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14.710937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5" width="11.42578125" style="2" hidden="1" customWidth="1"/>
    <col min="146" max="146" width="15.28515625" style="2" hidden="1" customWidth="1"/>
    <col min="147" max="149" width="22.85546875" style="2" hidden="1" customWidth="1"/>
    <col min="150" max="150" width="21.140625" style="2" hidden="1" customWidth="1"/>
    <col min="151" max="151" width="11.42578125" style="2" hidden="1" customWidth="1"/>
    <col min="152" max="16384" width="11.42578125" style="2"/>
  </cols>
  <sheetData>
    <row r="1" spans="1:151" ht="81" customHeight="1" x14ac:dyDescent="0.2">
      <c r="A1" s="226" t="s">
        <v>323</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128"/>
      <c r="AG1" s="129"/>
      <c r="AH1" s="128"/>
      <c r="AI1" s="128"/>
      <c r="AJ1" s="128"/>
      <c r="AK1" s="128"/>
      <c r="AL1" s="128"/>
      <c r="AM1" s="128"/>
      <c r="AN1" s="128"/>
      <c r="AO1" s="128"/>
      <c r="AP1" s="130"/>
      <c r="EP1" s="184">
        <v>45017</v>
      </c>
      <c r="EQ1" s="184">
        <v>45107</v>
      </c>
      <c r="ER1" s="189"/>
      <c r="ES1" s="188"/>
      <c r="ET1" s="188"/>
    </row>
    <row r="2" spans="1:151" ht="9.75" customHeight="1" x14ac:dyDescent="0.2">
      <c r="A2" s="252" t="s">
        <v>241</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104"/>
      <c r="AG2" s="105"/>
      <c r="AH2" s="65"/>
      <c r="AI2" s="65"/>
      <c r="AJ2" s="65"/>
      <c r="AK2" s="65"/>
      <c r="AL2" s="65"/>
      <c r="AM2" s="65"/>
      <c r="AN2" s="65"/>
      <c r="AO2" s="65"/>
      <c r="AP2" s="131"/>
      <c r="EP2" s="215" t="s">
        <v>1004</v>
      </c>
      <c r="EQ2" s="215" t="s">
        <v>1005</v>
      </c>
      <c r="ES2" s="216"/>
      <c r="ET2" s="65"/>
    </row>
    <row r="3" spans="1:151" ht="9.75" customHeight="1" x14ac:dyDescent="0.2">
      <c r="A3" s="252"/>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104"/>
      <c r="AG3" s="105"/>
      <c r="AH3" s="65"/>
      <c r="AI3" s="65"/>
      <c r="AJ3" s="65"/>
      <c r="AK3" s="65"/>
      <c r="AL3" s="65"/>
      <c r="AM3" s="65"/>
      <c r="AN3" s="65"/>
      <c r="AO3" s="65"/>
      <c r="AP3" s="131"/>
      <c r="EP3" s="215"/>
      <c r="EQ3" s="215"/>
      <c r="ES3" s="216"/>
      <c r="ET3" s="65"/>
    </row>
    <row r="4" spans="1:151" ht="9.75" customHeight="1" x14ac:dyDescent="0.2">
      <c r="A4" s="252"/>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104"/>
      <c r="AG4" s="105"/>
      <c r="AH4" s="65"/>
      <c r="AI4" s="65"/>
      <c r="AJ4" s="65"/>
      <c r="AK4" s="65"/>
      <c r="AL4" s="65"/>
      <c r="AM4" s="65"/>
      <c r="AN4" s="65"/>
      <c r="AO4" s="65"/>
      <c r="AP4" s="131"/>
      <c r="EP4" s="215"/>
      <c r="EQ4" s="215"/>
      <c r="ES4" s="216"/>
      <c r="ET4" s="65"/>
    </row>
    <row r="5" spans="1:151" ht="5.25" customHeight="1" thickBot="1" x14ac:dyDescent="0.25">
      <c r="A5" s="254"/>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3"/>
      <c r="AG5" s="106"/>
      <c r="AH5" s="65"/>
      <c r="AI5" s="65"/>
      <c r="AJ5" s="65"/>
      <c r="AK5" s="65"/>
      <c r="AL5" s="65"/>
      <c r="AM5" s="65"/>
      <c r="AN5" s="65"/>
      <c r="AO5" s="65"/>
      <c r="AP5" s="131"/>
    </row>
    <row r="6" spans="1:151" ht="51.75" customHeight="1" x14ac:dyDescent="0.2">
      <c r="A6" s="132" t="s">
        <v>229</v>
      </c>
      <c r="B6" s="115">
        <v>45169</v>
      </c>
      <c r="C6" s="3"/>
      <c r="D6" s="133"/>
      <c r="E6" s="133"/>
      <c r="F6" s="165"/>
      <c r="G6" s="133"/>
      <c r="H6" s="133"/>
      <c r="I6" s="133"/>
      <c r="J6" s="133"/>
      <c r="K6" s="133"/>
      <c r="L6" s="133"/>
      <c r="M6" s="133"/>
      <c r="N6" s="133"/>
      <c r="O6" s="133"/>
      <c r="P6" s="133"/>
      <c r="Q6" s="133"/>
      <c r="R6" s="133"/>
      <c r="S6" s="133"/>
      <c r="T6" s="133"/>
      <c r="U6" s="206" t="s">
        <v>1016</v>
      </c>
      <c r="V6" s="207"/>
      <c r="W6" s="207"/>
      <c r="X6" s="207"/>
      <c r="Y6" s="207"/>
      <c r="Z6" s="207"/>
      <c r="AA6" s="207"/>
      <c r="AB6" s="207"/>
      <c r="AC6" s="207"/>
      <c r="AD6" s="207"/>
      <c r="AE6" s="207"/>
      <c r="AF6" s="208"/>
      <c r="AG6" s="50"/>
      <c r="AH6" s="65"/>
      <c r="AI6" s="65"/>
      <c r="AJ6" s="65"/>
      <c r="AK6" s="65"/>
      <c r="AL6" s="65"/>
      <c r="AM6" s="65"/>
      <c r="AN6" s="65"/>
      <c r="AO6" s="65"/>
      <c r="AP6" s="131"/>
    </row>
    <row r="7" spans="1:151" ht="4.5" customHeight="1" thickBot="1" x14ac:dyDescent="0.25">
      <c r="A7" s="3"/>
      <c r="B7" s="65"/>
      <c r="C7" s="65"/>
      <c r="D7" s="65"/>
      <c r="E7" s="65"/>
      <c r="F7" s="65"/>
      <c r="G7" s="65"/>
      <c r="H7" s="65"/>
      <c r="I7" s="65"/>
      <c r="J7" s="65"/>
      <c r="K7" s="65"/>
      <c r="L7" s="65"/>
      <c r="M7" s="65"/>
      <c r="N7" s="65"/>
      <c r="O7" s="65"/>
      <c r="P7" s="65"/>
      <c r="Q7" s="65"/>
      <c r="R7" s="65"/>
      <c r="S7" s="65"/>
      <c r="T7" s="65"/>
      <c r="U7" s="209"/>
      <c r="V7" s="210"/>
      <c r="W7" s="210"/>
      <c r="X7" s="210"/>
      <c r="Y7" s="210"/>
      <c r="Z7" s="210"/>
      <c r="AA7" s="210"/>
      <c r="AB7" s="210"/>
      <c r="AC7" s="210"/>
      <c r="AD7" s="210"/>
      <c r="AE7" s="210"/>
      <c r="AF7" s="211"/>
      <c r="AG7" s="44"/>
      <c r="AH7" s="65"/>
      <c r="AI7" s="65"/>
      <c r="AJ7" s="65"/>
      <c r="AK7" s="65"/>
      <c r="AL7" s="65"/>
      <c r="AM7" s="65"/>
      <c r="AN7" s="65"/>
      <c r="AO7" s="65"/>
      <c r="AP7" s="131"/>
    </row>
    <row r="8" spans="1:151" ht="5.25" customHeight="1" thickBot="1" x14ac:dyDescent="0.25">
      <c r="A8" s="13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44"/>
      <c r="AH8" s="65"/>
      <c r="AI8" s="65"/>
      <c r="AJ8" s="65"/>
      <c r="AK8" s="65"/>
      <c r="AL8" s="65"/>
      <c r="AM8" s="65"/>
      <c r="AN8" s="65"/>
      <c r="AO8" s="65"/>
      <c r="AP8" s="131"/>
    </row>
    <row r="9" spans="1:151" ht="18" customHeight="1" x14ac:dyDescent="0.2">
      <c r="A9" s="135"/>
      <c r="B9" s="116"/>
      <c r="C9" s="135"/>
      <c r="D9" s="135"/>
      <c r="E9" s="116"/>
      <c r="F9" s="54"/>
      <c r="G9" s="119"/>
      <c r="H9" s="119"/>
      <c r="I9" s="119"/>
      <c r="J9" s="120"/>
      <c r="K9" s="54"/>
      <c r="L9" s="120"/>
      <c r="M9" s="228" t="s">
        <v>230</v>
      </c>
      <c r="N9" s="229"/>
      <c r="O9" s="230"/>
      <c r="P9" s="234" t="s">
        <v>231</v>
      </c>
      <c r="Q9" s="235"/>
      <c r="R9" s="235"/>
      <c r="S9" s="235"/>
      <c r="T9" s="236"/>
      <c r="U9" s="240"/>
      <c r="V9" s="240"/>
      <c r="W9" s="241" t="s">
        <v>232</v>
      </c>
      <c r="X9" s="241"/>
      <c r="Y9" s="241"/>
      <c r="Z9" s="242"/>
      <c r="AA9" s="246" t="s">
        <v>233</v>
      </c>
      <c r="AB9" s="247"/>
      <c r="AC9" s="247"/>
      <c r="AD9" s="247"/>
      <c r="AE9" s="247"/>
      <c r="AF9" s="248"/>
      <c r="AG9" s="217" t="s">
        <v>228</v>
      </c>
      <c r="AH9" s="218"/>
      <c r="AI9" s="218"/>
      <c r="AJ9" s="218"/>
      <c r="AK9" s="218"/>
      <c r="AL9" s="218"/>
      <c r="AM9" s="218"/>
      <c r="AN9" s="218"/>
      <c r="AO9" s="218"/>
      <c r="AP9" s="218"/>
      <c r="AQ9" s="219" t="s">
        <v>226</v>
      </c>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20"/>
    </row>
    <row r="10" spans="1:151" ht="21.95" customHeight="1" x14ac:dyDescent="0.2">
      <c r="A10" s="136"/>
      <c r="B10" s="117"/>
      <c r="C10" s="136"/>
      <c r="D10" s="136"/>
      <c r="E10" s="117"/>
      <c r="F10" s="123"/>
      <c r="G10" s="121"/>
      <c r="H10" s="121"/>
      <c r="I10" s="121"/>
      <c r="J10" s="122"/>
      <c r="K10" s="123"/>
      <c r="L10" s="122"/>
      <c r="M10" s="231"/>
      <c r="N10" s="232"/>
      <c r="O10" s="233"/>
      <c r="P10" s="237"/>
      <c r="Q10" s="238"/>
      <c r="R10" s="238"/>
      <c r="S10" s="238"/>
      <c r="T10" s="239"/>
      <c r="U10" s="124"/>
      <c r="V10" s="125"/>
      <c r="W10" s="243"/>
      <c r="X10" s="244"/>
      <c r="Y10" s="244"/>
      <c r="Z10" s="245"/>
      <c r="AA10" s="249"/>
      <c r="AB10" s="250"/>
      <c r="AC10" s="250"/>
      <c r="AD10" s="250"/>
      <c r="AE10" s="250"/>
      <c r="AF10" s="251"/>
      <c r="AG10" s="55"/>
      <c r="AH10" s="223" t="s">
        <v>902</v>
      </c>
      <c r="AI10" s="224"/>
      <c r="AJ10" s="224"/>
      <c r="AK10" s="224"/>
      <c r="AL10" s="224"/>
      <c r="AM10" s="225"/>
      <c r="AN10" s="256" t="s">
        <v>234</v>
      </c>
      <c r="AO10" s="257"/>
      <c r="AP10" s="258"/>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2"/>
      <c r="CD10" s="212" t="s">
        <v>775</v>
      </c>
      <c r="CE10" s="212"/>
      <c r="CF10" s="160" t="s">
        <v>772</v>
      </c>
      <c r="CG10" s="212" t="s">
        <v>776</v>
      </c>
      <c r="CH10" s="212"/>
      <c r="CI10" s="212" t="s">
        <v>777</v>
      </c>
      <c r="CJ10" s="212"/>
      <c r="CK10" s="212"/>
      <c r="CL10" s="212" t="s">
        <v>783</v>
      </c>
      <c r="CM10" s="212"/>
      <c r="CN10" s="212" t="s">
        <v>788</v>
      </c>
      <c r="CO10" s="212"/>
      <c r="CP10" s="212" t="s">
        <v>789</v>
      </c>
      <c r="CQ10" s="212"/>
      <c r="CR10" s="212" t="s">
        <v>791</v>
      </c>
      <c r="CS10" s="212"/>
      <c r="CT10" s="212" t="s">
        <v>855</v>
      </c>
      <c r="CU10" s="212"/>
      <c r="CV10" s="212" t="s">
        <v>853</v>
      </c>
      <c r="CW10" s="212"/>
      <c r="CX10" s="161" t="s">
        <v>856</v>
      </c>
      <c r="DK10" s="212" t="s">
        <v>860</v>
      </c>
      <c r="DL10" s="212"/>
      <c r="DM10" s="212"/>
      <c r="DN10" s="212"/>
      <c r="DO10" s="212"/>
      <c r="DP10" s="212"/>
      <c r="DQ10" s="212"/>
      <c r="DR10" s="212"/>
      <c r="EP10" s="187"/>
      <c r="EQ10" s="187" t="s">
        <v>1002</v>
      </c>
      <c r="ER10" s="187"/>
      <c r="ES10" s="187"/>
      <c r="ET10" s="187"/>
      <c r="EU10" s="187"/>
    </row>
    <row r="11" spans="1:151" ht="132" customHeight="1" x14ac:dyDescent="0.2">
      <c r="A11" s="137" t="s">
        <v>282</v>
      </c>
      <c r="B11" s="118" t="s">
        <v>285</v>
      </c>
      <c r="C11" s="137" t="s">
        <v>286</v>
      </c>
      <c r="D11" s="137" t="s">
        <v>287</v>
      </c>
      <c r="E11" s="118" t="s">
        <v>288</v>
      </c>
      <c r="F11" s="109" t="s">
        <v>298</v>
      </c>
      <c r="G11" s="159" t="s">
        <v>899</v>
      </c>
      <c r="H11" s="159" t="s">
        <v>900</v>
      </c>
      <c r="I11" s="126" t="s">
        <v>289</v>
      </c>
      <c r="J11" s="109" t="s">
        <v>220</v>
      </c>
      <c r="K11" s="109" t="s">
        <v>299</v>
      </c>
      <c r="L11" s="109" t="s">
        <v>901</v>
      </c>
      <c r="M11" s="45" t="s">
        <v>221</v>
      </c>
      <c r="N11" s="45" t="s">
        <v>222</v>
      </c>
      <c r="O11" s="48" t="s">
        <v>290</v>
      </c>
      <c r="P11" s="45" t="s">
        <v>283</v>
      </c>
      <c r="Q11" s="45" t="s">
        <v>291</v>
      </c>
      <c r="R11" s="45" t="s">
        <v>236</v>
      </c>
      <c r="S11" s="45" t="s">
        <v>749</v>
      </c>
      <c r="T11" s="45" t="s">
        <v>292</v>
      </c>
      <c r="U11" s="52" t="s">
        <v>293</v>
      </c>
      <c r="V11" s="52" t="s">
        <v>300</v>
      </c>
      <c r="W11" s="52" t="s">
        <v>294</v>
      </c>
      <c r="X11" s="52" t="s">
        <v>301</v>
      </c>
      <c r="Y11" s="53" t="s">
        <v>295</v>
      </c>
      <c r="Z11" s="53" t="s">
        <v>237</v>
      </c>
      <c r="AA11" s="49" t="s">
        <v>296</v>
      </c>
      <c r="AB11" s="52" t="s">
        <v>302</v>
      </c>
      <c r="AC11" s="49" t="s">
        <v>303</v>
      </c>
      <c r="AD11" s="52" t="s">
        <v>304</v>
      </c>
      <c r="AE11" s="48" t="s">
        <v>297</v>
      </c>
      <c r="AF11" s="48" t="s">
        <v>237</v>
      </c>
      <c r="AG11" s="45" t="s">
        <v>238</v>
      </c>
      <c r="AH11" s="48" t="s">
        <v>305</v>
      </c>
      <c r="AI11" s="48" t="s">
        <v>903</v>
      </c>
      <c r="AJ11" s="48" t="s">
        <v>904</v>
      </c>
      <c r="AK11" s="48" t="s">
        <v>905</v>
      </c>
      <c r="AL11" s="48" t="s">
        <v>906</v>
      </c>
      <c r="AM11" s="48" t="s">
        <v>907</v>
      </c>
      <c r="AN11" s="48" t="s">
        <v>306</v>
      </c>
      <c r="AO11" s="48" t="s">
        <v>307</v>
      </c>
      <c r="AP11" s="48" t="s">
        <v>308</v>
      </c>
      <c r="AQ11" s="127" t="s">
        <v>239</v>
      </c>
      <c r="AR11" s="64" t="s">
        <v>240</v>
      </c>
      <c r="AS11" s="61" t="s">
        <v>227</v>
      </c>
      <c r="AT11" s="48" t="s">
        <v>239</v>
      </c>
      <c r="AU11" s="62" t="s">
        <v>240</v>
      </c>
      <c r="AV11" s="60" t="s">
        <v>227</v>
      </c>
      <c r="AW11" s="45" t="s">
        <v>239</v>
      </c>
      <c r="AX11" s="64" t="s">
        <v>240</v>
      </c>
      <c r="AY11" s="61" t="s">
        <v>227</v>
      </c>
      <c r="AZ11" s="48" t="s">
        <v>239</v>
      </c>
      <c r="BA11" s="62" t="s">
        <v>240</v>
      </c>
      <c r="BB11" s="60" t="s">
        <v>227</v>
      </c>
      <c r="BC11" s="45" t="s">
        <v>239</v>
      </c>
      <c r="BD11" s="64" t="s">
        <v>240</v>
      </c>
      <c r="BE11" s="61" t="s">
        <v>227</v>
      </c>
      <c r="BF11" s="48" t="s">
        <v>239</v>
      </c>
      <c r="BG11" s="62" t="s">
        <v>240</v>
      </c>
      <c r="BH11" s="60" t="s">
        <v>227</v>
      </c>
      <c r="BI11" s="45" t="s">
        <v>239</v>
      </c>
      <c r="BJ11" s="64" t="s">
        <v>240</v>
      </c>
      <c r="BK11" s="61" t="s">
        <v>227</v>
      </c>
      <c r="BL11" s="48" t="s">
        <v>239</v>
      </c>
      <c r="BM11" s="62" t="s">
        <v>240</v>
      </c>
      <c r="BN11" s="60" t="s">
        <v>227</v>
      </c>
      <c r="BO11" s="45" t="s">
        <v>239</v>
      </c>
      <c r="BP11" s="64" t="s">
        <v>240</v>
      </c>
      <c r="BQ11" s="61" t="s">
        <v>227</v>
      </c>
      <c r="BR11" s="48" t="s">
        <v>239</v>
      </c>
      <c r="BS11" s="62" t="s">
        <v>240</v>
      </c>
      <c r="BT11" s="60" t="s">
        <v>227</v>
      </c>
      <c r="BU11" s="45" t="s">
        <v>239</v>
      </c>
      <c r="BV11" s="64" t="s">
        <v>240</v>
      </c>
      <c r="BW11" s="61" t="s">
        <v>227</v>
      </c>
      <c r="BX11" s="48" t="s">
        <v>239</v>
      </c>
      <c r="BY11" s="64" t="s">
        <v>240</v>
      </c>
      <c r="BZ11" s="63" t="s">
        <v>227</v>
      </c>
      <c r="CA11" s="2" t="s">
        <v>620</v>
      </c>
      <c r="CB11" s="48" t="s">
        <v>851</v>
      </c>
      <c r="CC11" s="48" t="s">
        <v>852</v>
      </c>
      <c r="CD11" s="48" t="s">
        <v>771</v>
      </c>
      <c r="CE11" s="48" t="s">
        <v>756</v>
      </c>
      <c r="CF11" s="158" t="s">
        <v>773</v>
      </c>
      <c r="CG11" s="48" t="s">
        <v>776</v>
      </c>
      <c r="CH11" s="48" t="s">
        <v>756</v>
      </c>
      <c r="CI11" s="48" t="s">
        <v>776</v>
      </c>
      <c r="CJ11" s="48" t="s">
        <v>756</v>
      </c>
      <c r="CK11" s="48" t="s">
        <v>885</v>
      </c>
      <c r="CL11" s="48" t="s">
        <v>784</v>
      </c>
      <c r="CM11" s="48" t="s">
        <v>756</v>
      </c>
      <c r="CN11" s="48" t="s">
        <v>787</v>
      </c>
      <c r="CO11" s="48" t="s">
        <v>756</v>
      </c>
      <c r="CP11" s="48" t="s">
        <v>790</v>
      </c>
      <c r="CQ11" s="48" t="s">
        <v>756</v>
      </c>
      <c r="CR11" s="48" t="s">
        <v>809</v>
      </c>
      <c r="CS11" s="48" t="s">
        <v>756</v>
      </c>
      <c r="CT11" s="48" t="s">
        <v>809</v>
      </c>
      <c r="CU11" s="48" t="s">
        <v>756</v>
      </c>
      <c r="CV11" s="48" t="s">
        <v>809</v>
      </c>
      <c r="CW11" s="48" t="s">
        <v>756</v>
      </c>
      <c r="CX11" s="48" t="s">
        <v>857</v>
      </c>
      <c r="CZ11" s="162" t="s">
        <v>859</v>
      </c>
      <c r="DA11" s="212" t="s">
        <v>858</v>
      </c>
      <c r="DB11" s="212"/>
      <c r="DC11" s="212"/>
      <c r="DD11" s="212"/>
      <c r="DE11" s="212"/>
      <c r="DF11" s="212"/>
      <c r="DG11" s="212"/>
      <c r="DH11" s="162" t="s">
        <v>859</v>
      </c>
      <c r="DI11" s="162" t="s">
        <v>859</v>
      </c>
      <c r="DK11" s="162" t="s">
        <v>861</v>
      </c>
      <c r="DL11" s="162" t="s">
        <v>862</v>
      </c>
      <c r="DM11" s="162" t="s">
        <v>863</v>
      </c>
      <c r="DN11" s="162" t="s">
        <v>864</v>
      </c>
      <c r="DO11" s="162" t="s">
        <v>865</v>
      </c>
      <c r="DP11" s="162" t="s">
        <v>886</v>
      </c>
      <c r="DQ11" s="162" t="s">
        <v>866</v>
      </c>
      <c r="DR11" s="162" t="s">
        <v>867</v>
      </c>
      <c r="DS11" s="162" t="s">
        <v>868</v>
      </c>
      <c r="DT11" s="162" t="s">
        <v>869</v>
      </c>
      <c r="DU11" s="162" t="s">
        <v>870</v>
      </c>
      <c r="DV11" s="162" t="s">
        <v>871</v>
      </c>
      <c r="DW11" s="162" t="s">
        <v>872</v>
      </c>
      <c r="DX11" s="162" t="s">
        <v>873</v>
      </c>
      <c r="DY11" s="162" t="s">
        <v>874</v>
      </c>
      <c r="DZ11" s="162" t="s">
        <v>875</v>
      </c>
      <c r="EA11" s="162" t="s">
        <v>873</v>
      </c>
      <c r="EB11" s="213" t="s">
        <v>876</v>
      </c>
      <c r="EC11" s="213"/>
      <c r="ED11" s="213"/>
      <c r="EE11" s="213"/>
      <c r="EF11" s="213"/>
      <c r="EG11" s="213"/>
      <c r="EH11" s="213"/>
      <c r="EI11" s="213"/>
      <c r="EJ11" s="213"/>
      <c r="EK11" s="213"/>
      <c r="EL11" s="213"/>
      <c r="EM11" s="213"/>
      <c r="EN11" s="213"/>
      <c r="EP11" s="45" t="s">
        <v>1003</v>
      </c>
      <c r="EQ11" s="45" t="s">
        <v>1012</v>
      </c>
      <c r="ER11" s="45" t="s">
        <v>998</v>
      </c>
      <c r="ES11" s="45" t="s">
        <v>999</v>
      </c>
      <c r="ET11" s="45" t="s">
        <v>1000</v>
      </c>
      <c r="EU11" s="45" t="s">
        <v>1001</v>
      </c>
    </row>
    <row r="12" spans="1:151" ht="399.95" customHeight="1" x14ac:dyDescent="0.2">
      <c r="A12" s="190" t="s">
        <v>272</v>
      </c>
      <c r="B12" s="172" t="s">
        <v>611</v>
      </c>
      <c r="C12" s="172" t="s">
        <v>612</v>
      </c>
      <c r="D12" s="190" t="s">
        <v>734</v>
      </c>
      <c r="E12" s="191" t="s">
        <v>613</v>
      </c>
      <c r="F12" s="172" t="s">
        <v>614</v>
      </c>
      <c r="G12" s="191">
        <v>113</v>
      </c>
      <c r="H12" s="191" t="s">
        <v>828</v>
      </c>
      <c r="I12" s="166" t="s">
        <v>615</v>
      </c>
      <c r="J12" s="190" t="s">
        <v>63</v>
      </c>
      <c r="K12" s="191" t="s">
        <v>350</v>
      </c>
      <c r="L12" s="172" t="s">
        <v>758</v>
      </c>
      <c r="M12" s="178" t="s">
        <v>616</v>
      </c>
      <c r="N12" s="172" t="s">
        <v>387</v>
      </c>
      <c r="O12" s="172" t="s">
        <v>388</v>
      </c>
      <c r="P12" s="172" t="s">
        <v>351</v>
      </c>
      <c r="Q12" s="172" t="s">
        <v>325</v>
      </c>
      <c r="R12" s="172" t="s">
        <v>352</v>
      </c>
      <c r="S12" s="172" t="s">
        <v>750</v>
      </c>
      <c r="T12" s="194" t="s">
        <v>346</v>
      </c>
      <c r="U12" s="192" t="s">
        <v>311</v>
      </c>
      <c r="V12" s="193">
        <v>0.2</v>
      </c>
      <c r="W12" s="192" t="s">
        <v>77</v>
      </c>
      <c r="X12" s="193">
        <v>0.8</v>
      </c>
      <c r="Y12" s="67" t="s">
        <v>270</v>
      </c>
      <c r="Z12" s="172" t="s">
        <v>389</v>
      </c>
      <c r="AA12" s="192" t="s">
        <v>311</v>
      </c>
      <c r="AB12" s="195">
        <v>2.6138246399999999E-3</v>
      </c>
      <c r="AC12" s="192" t="s">
        <v>77</v>
      </c>
      <c r="AD12" s="195">
        <v>0.8</v>
      </c>
      <c r="AE12" s="67" t="s">
        <v>270</v>
      </c>
      <c r="AF12" s="172" t="s">
        <v>390</v>
      </c>
      <c r="AG12" s="190" t="s">
        <v>349</v>
      </c>
      <c r="AH12" s="194" t="s">
        <v>1006</v>
      </c>
      <c r="AI12" s="194" t="s">
        <v>908</v>
      </c>
      <c r="AJ12" s="194" t="s">
        <v>909</v>
      </c>
      <c r="AK12" s="194" t="s">
        <v>910</v>
      </c>
      <c r="AL12" s="196" t="s">
        <v>912</v>
      </c>
      <c r="AM12" s="194" t="s">
        <v>911</v>
      </c>
      <c r="AN12" s="172" t="s">
        <v>617</v>
      </c>
      <c r="AO12" s="172" t="s">
        <v>735</v>
      </c>
      <c r="AP12" s="172" t="s">
        <v>618</v>
      </c>
      <c r="AQ12" s="173">
        <v>43353</v>
      </c>
      <c r="AR12" s="174" t="s">
        <v>326</v>
      </c>
      <c r="AS12" s="175" t="s">
        <v>386</v>
      </c>
      <c r="AT12" s="176">
        <v>43593</v>
      </c>
      <c r="AU12" s="177" t="s">
        <v>326</v>
      </c>
      <c r="AV12" s="178" t="s">
        <v>391</v>
      </c>
      <c r="AW12" s="176">
        <v>43763</v>
      </c>
      <c r="AX12" s="174" t="s">
        <v>354</v>
      </c>
      <c r="AY12" s="175" t="s">
        <v>392</v>
      </c>
      <c r="AZ12" s="176">
        <v>43895</v>
      </c>
      <c r="BA12" s="177" t="s">
        <v>393</v>
      </c>
      <c r="BB12" s="178" t="s">
        <v>394</v>
      </c>
      <c r="BC12" s="176">
        <v>44074</v>
      </c>
      <c r="BD12" s="174" t="s">
        <v>337</v>
      </c>
      <c r="BE12" s="175" t="s">
        <v>395</v>
      </c>
      <c r="BF12" s="176">
        <v>44167</v>
      </c>
      <c r="BG12" s="177" t="s">
        <v>369</v>
      </c>
      <c r="BH12" s="178" t="s">
        <v>396</v>
      </c>
      <c r="BI12" s="176">
        <v>44245</v>
      </c>
      <c r="BJ12" s="174" t="s">
        <v>356</v>
      </c>
      <c r="BK12" s="175" t="s">
        <v>397</v>
      </c>
      <c r="BL12" s="176">
        <v>44293</v>
      </c>
      <c r="BM12" s="177" t="s">
        <v>354</v>
      </c>
      <c r="BN12" s="178" t="s">
        <v>398</v>
      </c>
      <c r="BO12" s="176">
        <v>44532</v>
      </c>
      <c r="BP12" s="174" t="s">
        <v>399</v>
      </c>
      <c r="BQ12" s="175" t="s">
        <v>400</v>
      </c>
      <c r="BR12" s="176">
        <v>44748</v>
      </c>
      <c r="BS12" s="177" t="s">
        <v>369</v>
      </c>
      <c r="BT12" s="178" t="s">
        <v>602</v>
      </c>
      <c r="BU12" s="176">
        <v>44897</v>
      </c>
      <c r="BV12" s="174" t="s">
        <v>355</v>
      </c>
      <c r="BW12" s="175" t="s">
        <v>619</v>
      </c>
      <c r="BX12" s="176" t="s">
        <v>340</v>
      </c>
      <c r="BY12" s="177" t="s">
        <v>341</v>
      </c>
      <c r="BZ12" s="179" t="s">
        <v>340</v>
      </c>
      <c r="CA12" s="147">
        <f t="shared" ref="CA12:CA31" si="0">COUNTBLANK(A12:BZ12)</f>
        <v>2</v>
      </c>
      <c r="CB12" s="51" t="s">
        <v>854</v>
      </c>
      <c r="CC12" s="51" t="s">
        <v>820</v>
      </c>
      <c r="CD12" s="51" t="s">
        <v>759</v>
      </c>
      <c r="CE12" s="51" t="s">
        <v>760</v>
      </c>
      <c r="CF12" s="51" t="s">
        <v>757</v>
      </c>
      <c r="CG12" s="51" t="s">
        <v>757</v>
      </c>
      <c r="CH12" s="51" t="s">
        <v>774</v>
      </c>
      <c r="CI12" s="51" t="s">
        <v>757</v>
      </c>
      <c r="CJ12" s="51" t="s">
        <v>779</v>
      </c>
      <c r="CK12" s="51"/>
      <c r="CL12" s="51" t="s">
        <v>778</v>
      </c>
      <c r="CM12" s="51" t="s">
        <v>785</v>
      </c>
      <c r="CN12" s="51" t="s">
        <v>778</v>
      </c>
      <c r="CO12" s="51" t="s">
        <v>778</v>
      </c>
      <c r="CP12" s="51" t="s">
        <v>778</v>
      </c>
      <c r="CQ12" s="51" t="s">
        <v>778</v>
      </c>
      <c r="CR12" s="51" t="s">
        <v>807</v>
      </c>
      <c r="CS12" s="51" t="s">
        <v>778</v>
      </c>
      <c r="CT12" s="51"/>
      <c r="CU12" s="51"/>
      <c r="CV12" s="51"/>
      <c r="CW12" s="51"/>
      <c r="CX12" s="51" t="s">
        <v>778</v>
      </c>
      <c r="CZ12" s="164" t="str">
        <f t="shared" ref="CZ12:CZ31" si="1">J12</f>
        <v>Corrupción</v>
      </c>
      <c r="DA12" s="214" t="str">
        <f t="shared" ref="DA12:DA31" si="2">I12</f>
        <v>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v>
      </c>
      <c r="DB12" s="214"/>
      <c r="DC12" s="214"/>
      <c r="DD12" s="214"/>
      <c r="DE12" s="214"/>
      <c r="DF12" s="214"/>
      <c r="DG12" s="214"/>
      <c r="DH12" s="164" t="str">
        <f t="shared" ref="DH12:DH31" si="3">Y12</f>
        <v>Alto</v>
      </c>
      <c r="DI12" s="164" t="str">
        <f t="shared" ref="DI12:DI19" si="4">AE12</f>
        <v>Alto</v>
      </c>
      <c r="DK12" s="158" t="e">
        <f>SUM(LEN(#REF!)-LEN(SUBSTITUTE(#REF!,"- Preventivo","")))/LEN("- Preventivo")</f>
        <v>#REF!</v>
      </c>
      <c r="DL12" s="158" t="e">
        <f t="shared" ref="DL12:DL31" si="5">SUMIFS($DK$12:$DK$31,$A$12:$A$31,A12)</f>
        <v>#REF!</v>
      </c>
      <c r="DM12" s="158" t="e">
        <f>SUM(LEN(#REF!)-LEN(SUBSTITUTE(#REF!,"- Detectivo","")))/LEN("- Detectivo")</f>
        <v>#REF!</v>
      </c>
      <c r="DN12" s="158" t="e">
        <f t="shared" ref="DN12:DN31" si="6">SUMIFS($DM$12:$DM$31,$A$12:$A$31,A12)</f>
        <v>#REF!</v>
      </c>
      <c r="DO12" s="158" t="e">
        <f>SUM(LEN(#REF!)-LEN(SUBSTITUTE(#REF!,"- Correctivo","")))/LEN("- Correctivo")</f>
        <v>#REF!</v>
      </c>
      <c r="DP12" s="158" t="e">
        <f t="shared" ref="DP12:DP31" si="7">SUMIFS($DO$12:$DO$31,$A$12:$A$31,A12)</f>
        <v>#REF!</v>
      </c>
      <c r="DQ12" s="158" t="e">
        <f t="shared" ref="DQ12:DQ27" si="8">DK12+DM12+DO12</f>
        <v>#REF!</v>
      </c>
      <c r="DR12" s="158" t="e">
        <f t="shared" ref="DR12:DR31" si="9">SUMIFS($DQ$12:$DQ$31,$A$12:$A$31,A12)</f>
        <v>#REF!</v>
      </c>
      <c r="DS12" s="158" t="e">
        <f>SUM(LEN(#REF!)-LEN(SUBSTITUTE(#REF!,"- Documentado","")))/LEN("- Documentado")</f>
        <v>#REF!</v>
      </c>
      <c r="DT12" s="158" t="e">
        <f>SUM(LEN(#REF!)-LEN(SUBSTITUTE(#REF!,"- Documentado","")))/LEN("- Documentado")</f>
        <v>#REF!</v>
      </c>
      <c r="DU12" s="158" t="e">
        <f t="shared" ref="DU12:DU31" si="10">SUMIFS($DS$12:$DS$31,$A$12:$A$31,A12)+SUMIFS($DT$12:$DT$31,$A$12:$A$31,A12)</f>
        <v>#REF!</v>
      </c>
      <c r="DV12" s="158" t="e">
        <f>SUM(LEN(#REF!)-LEN(SUBSTITUTE(#REF!,"- Continua","")))/LEN("- Continua")</f>
        <v>#REF!</v>
      </c>
      <c r="DW12" s="158" t="e">
        <f>SUM(LEN(#REF!)-LEN(SUBSTITUTE(#REF!,"- Continua","")))/LEN("- Continua")</f>
        <v>#REF!</v>
      </c>
      <c r="DX12" s="158" t="e">
        <f t="shared" ref="DX12:DX31" si="11">SUMIFS($DV$12:$DV$31,$A$12:$A$31,A12)+SUMIFS($DW$12:$DW$31,$A$12:$A$31,A12)</f>
        <v>#REF!</v>
      </c>
      <c r="DY12" s="158" t="e">
        <f>SUM(LEN(#REF!)-LEN(SUBSTITUTE(#REF!,"- Con registro","")))/LEN("- Con registro")</f>
        <v>#REF!</v>
      </c>
      <c r="DZ12" s="158" t="e">
        <f>SUM(LEN(#REF!)-LEN(SUBSTITUTE(#REF!,"- Con registro","")))/LEN("- Con registro")</f>
        <v>#REF!</v>
      </c>
      <c r="EA12" s="158" t="e">
        <f t="shared" ref="EA12:EA31" si="12">SUMIFS($DY$12:$DY$31,$A$12:$A$31,A12)+SUMIFS($DZ$12:$DZ$31,$A$12:$A$31,A12)</f>
        <v>#REF!</v>
      </c>
      <c r="EB12" s="163" t="e">
        <f t="shared" ref="EB12:EB27" si="13">CONCATENATE("El proceso estableció ",DR12," controles frente a los riesgos identificados, de los cuales:
")</f>
        <v>#REF!</v>
      </c>
      <c r="EC12" s="163" t="e">
        <f t="shared" ref="EC12:EC27" si="14">CONCATENATE("- ",DL12," son preventivos, ",DN12," detectivos y ",DP12," correctivos.
")</f>
        <v>#REF!</v>
      </c>
      <c r="ED12" s="198" t="e">
        <f t="shared" ref="ED12:ED27" si="15">CONCATENATE("- ",DU12," están documentados, ",DX12," se aplican continuamente de acuerdo con la periodicidad establecida y en ",EA12," se deja registro de la aplicación.")</f>
        <v>#REF!</v>
      </c>
      <c r="EE12" s="204" t="e">
        <f t="shared" ref="EE12:EE27" si="16">CONCATENATE(EB12,EC12,ED12)</f>
        <v>#REF!</v>
      </c>
      <c r="EF12" s="204"/>
      <c r="EG12" s="204"/>
      <c r="EH12" s="204"/>
      <c r="EI12" s="204"/>
      <c r="EJ12" s="204"/>
      <c r="EK12" s="204"/>
      <c r="EL12" s="204"/>
      <c r="EM12" s="204"/>
      <c r="EN12" s="204"/>
      <c r="EP12" s="185" t="str">
        <f t="shared" ref="EP12:EP27" si="17">IF(AQ12&gt;=$EP$1,AQ12,IF(AT12&gt;=$EP$1,AT12,IF(AW12&gt;=$EP$1,AW12,IF(AZ12&gt;=$EP$1,AZ12,IF(BC12&gt;=$EP$1,BC12,IF(BF12&gt;=$EP$1,BF12,IF(BI12&gt;=$EP$1,BI12,IF(BL12&gt;=$EP$1,BL12,IF(BO12&gt;=$EP$1,BO12,IF(BR12&gt;=$EP$1,BR12,IF(BU12&gt;=$EP$1,BU12,IF(BX12&gt;=$EP$1,BX12,""))))))))))))</f>
        <v/>
      </c>
      <c r="EQ12" s="186" t="str">
        <f t="shared" ref="EQ12:EQ27" si="18">IF(EP12="","",$B$6)</f>
        <v/>
      </c>
      <c r="ER12" s="158" t="str">
        <f t="shared" ref="ER12:ER27" si="19">IF(EQ12="","","Riesgos")</f>
        <v/>
      </c>
      <c r="ES12" s="197" t="str">
        <f t="shared" ref="ES12:ES31" si="20">IF(ER12="","",CONCATENATE("ID_",G12,": ",I12))</f>
        <v/>
      </c>
      <c r="ET12" s="197" t="str">
        <f t="shared" ref="ET12:ET31" si="21">IF(ES12="","",CONCATENATE("Ajuste en ",VLOOKUP(EP12,AQ12:BZ12,(MATCH(EP12,AQ12:BZ12,10)+1))," en el Mapa de riesgos de ",A12))</f>
        <v/>
      </c>
      <c r="EU12" s="158" t="str">
        <f t="shared" ref="EU12:EU31" si="22">IF(ET12="","",CONCATENATE("Solicitud de cambio realizada y aprobada por la ",L12," a través del Aplicativo DARUMA"))</f>
        <v/>
      </c>
    </row>
    <row r="13" spans="1:151" ht="399.95" customHeight="1" x14ac:dyDescent="0.2">
      <c r="A13" s="190" t="s">
        <v>273</v>
      </c>
      <c r="B13" s="172" t="s">
        <v>621</v>
      </c>
      <c r="C13" s="172" t="s">
        <v>622</v>
      </c>
      <c r="D13" s="190" t="s">
        <v>174</v>
      </c>
      <c r="E13" s="191" t="s">
        <v>613</v>
      </c>
      <c r="F13" s="172" t="s">
        <v>623</v>
      </c>
      <c r="G13" s="191">
        <v>119</v>
      </c>
      <c r="H13" s="191" t="s">
        <v>829</v>
      </c>
      <c r="I13" s="166" t="s">
        <v>407</v>
      </c>
      <c r="J13" s="190" t="s">
        <v>63</v>
      </c>
      <c r="K13" s="191" t="s">
        <v>350</v>
      </c>
      <c r="L13" s="172" t="s">
        <v>321</v>
      </c>
      <c r="M13" s="178" t="s">
        <v>408</v>
      </c>
      <c r="N13" s="172" t="s">
        <v>406</v>
      </c>
      <c r="O13" s="172" t="s">
        <v>409</v>
      </c>
      <c r="P13" s="172" t="s">
        <v>351</v>
      </c>
      <c r="Q13" s="172" t="s">
        <v>325</v>
      </c>
      <c r="R13" s="172" t="s">
        <v>352</v>
      </c>
      <c r="S13" s="172" t="s">
        <v>750</v>
      </c>
      <c r="T13" s="172" t="s">
        <v>346</v>
      </c>
      <c r="U13" s="192" t="s">
        <v>311</v>
      </c>
      <c r="V13" s="193">
        <v>0.2</v>
      </c>
      <c r="W13" s="192" t="s">
        <v>77</v>
      </c>
      <c r="X13" s="193">
        <v>0.8</v>
      </c>
      <c r="Y13" s="67" t="s">
        <v>270</v>
      </c>
      <c r="Z13" s="172" t="s">
        <v>389</v>
      </c>
      <c r="AA13" s="192" t="s">
        <v>311</v>
      </c>
      <c r="AB13" s="195">
        <v>0.12</v>
      </c>
      <c r="AC13" s="192" t="s">
        <v>77</v>
      </c>
      <c r="AD13" s="195">
        <v>0.8</v>
      </c>
      <c r="AE13" s="67" t="s">
        <v>270</v>
      </c>
      <c r="AF13" s="172" t="s">
        <v>390</v>
      </c>
      <c r="AG13" s="190" t="s">
        <v>349</v>
      </c>
      <c r="AH13" s="194" t="s">
        <v>913</v>
      </c>
      <c r="AI13" s="194" t="s">
        <v>914</v>
      </c>
      <c r="AJ13" s="194" t="s">
        <v>915</v>
      </c>
      <c r="AK13" s="194" t="s">
        <v>916</v>
      </c>
      <c r="AL13" s="196" t="s">
        <v>917</v>
      </c>
      <c r="AM13" s="196" t="s">
        <v>918</v>
      </c>
      <c r="AN13" s="172" t="s">
        <v>410</v>
      </c>
      <c r="AO13" s="172" t="s">
        <v>411</v>
      </c>
      <c r="AP13" s="172" t="s">
        <v>412</v>
      </c>
      <c r="AQ13" s="173">
        <v>43496</v>
      </c>
      <c r="AR13" s="174" t="s">
        <v>326</v>
      </c>
      <c r="AS13" s="175" t="s">
        <v>413</v>
      </c>
      <c r="AT13" s="176">
        <v>43594</v>
      </c>
      <c r="AU13" s="177" t="s">
        <v>326</v>
      </c>
      <c r="AV13" s="178" t="s">
        <v>414</v>
      </c>
      <c r="AW13" s="176">
        <v>43902</v>
      </c>
      <c r="AX13" s="174" t="s">
        <v>393</v>
      </c>
      <c r="AY13" s="175" t="s">
        <v>415</v>
      </c>
      <c r="AZ13" s="176">
        <v>44075</v>
      </c>
      <c r="BA13" s="177" t="s">
        <v>337</v>
      </c>
      <c r="BB13" s="178" t="s">
        <v>416</v>
      </c>
      <c r="BC13" s="176">
        <v>44167</v>
      </c>
      <c r="BD13" s="174" t="s">
        <v>369</v>
      </c>
      <c r="BE13" s="175" t="s">
        <v>417</v>
      </c>
      <c r="BF13" s="176">
        <v>44246</v>
      </c>
      <c r="BG13" s="177" t="s">
        <v>356</v>
      </c>
      <c r="BH13" s="178" t="s">
        <v>418</v>
      </c>
      <c r="BI13" s="176">
        <v>44533</v>
      </c>
      <c r="BJ13" s="174" t="s">
        <v>356</v>
      </c>
      <c r="BK13" s="175" t="s">
        <v>419</v>
      </c>
      <c r="BL13" s="176">
        <v>44904</v>
      </c>
      <c r="BM13" s="177" t="s">
        <v>355</v>
      </c>
      <c r="BN13" s="178" t="s">
        <v>887</v>
      </c>
      <c r="BO13" s="176" t="s">
        <v>340</v>
      </c>
      <c r="BP13" s="174" t="s">
        <v>341</v>
      </c>
      <c r="BQ13" s="175" t="s">
        <v>340</v>
      </c>
      <c r="BR13" s="176" t="s">
        <v>340</v>
      </c>
      <c r="BS13" s="177" t="s">
        <v>341</v>
      </c>
      <c r="BT13" s="178" t="s">
        <v>340</v>
      </c>
      <c r="BU13" s="176" t="s">
        <v>340</v>
      </c>
      <c r="BV13" s="174" t="s">
        <v>341</v>
      </c>
      <c r="BW13" s="175" t="s">
        <v>340</v>
      </c>
      <c r="BX13" s="176" t="s">
        <v>340</v>
      </c>
      <c r="BY13" s="177" t="s">
        <v>341</v>
      </c>
      <c r="BZ13" s="179" t="s">
        <v>340</v>
      </c>
      <c r="CA13" s="147">
        <f t="shared" si="0"/>
        <v>8</v>
      </c>
      <c r="CB13" s="51" t="s">
        <v>818</v>
      </c>
      <c r="CC13" s="51" t="s">
        <v>850</v>
      </c>
      <c r="CD13" s="149" t="s">
        <v>761</v>
      </c>
      <c r="CE13" s="51" t="s">
        <v>778</v>
      </c>
      <c r="CF13" s="51" t="s">
        <v>757</v>
      </c>
      <c r="CG13" s="51" t="s">
        <v>757</v>
      </c>
      <c r="CH13" s="51" t="s">
        <v>774</v>
      </c>
      <c r="CI13" s="51" t="s">
        <v>757</v>
      </c>
      <c r="CJ13" s="51" t="s">
        <v>778</v>
      </c>
      <c r="CK13" s="51"/>
      <c r="CL13" s="51" t="s">
        <v>786</v>
      </c>
      <c r="CM13" s="51" t="s">
        <v>785</v>
      </c>
      <c r="CN13" s="51" t="s">
        <v>778</v>
      </c>
      <c r="CO13" s="51" t="s">
        <v>778</v>
      </c>
      <c r="CP13" s="51" t="s">
        <v>778</v>
      </c>
      <c r="CQ13" s="51" t="s">
        <v>778</v>
      </c>
      <c r="CR13" s="51" t="s">
        <v>808</v>
      </c>
      <c r="CS13" s="51" t="s">
        <v>778</v>
      </c>
      <c r="CT13" s="51" t="s">
        <v>778</v>
      </c>
      <c r="CU13" s="51" t="s">
        <v>778</v>
      </c>
      <c r="CV13" s="51" t="s">
        <v>778</v>
      </c>
      <c r="CW13" s="51" t="s">
        <v>778</v>
      </c>
      <c r="CX13" s="51" t="s">
        <v>778</v>
      </c>
      <c r="CZ13" s="164" t="str">
        <f t="shared" si="1"/>
        <v>Corrupción</v>
      </c>
      <c r="DA13" s="214" t="str">
        <f t="shared" si="2"/>
        <v>Posibilidad de afectación reputacional por uso indebido de información privilegiada para beneficio propio o de un tercero, debido a debilidades en el proceder ético del auditor</v>
      </c>
      <c r="DB13" s="214"/>
      <c r="DC13" s="214"/>
      <c r="DD13" s="214"/>
      <c r="DE13" s="214"/>
      <c r="DF13" s="214"/>
      <c r="DG13" s="214"/>
      <c r="DH13" s="164" t="str">
        <f t="shared" si="3"/>
        <v>Alto</v>
      </c>
      <c r="DI13" s="164" t="str">
        <f t="shared" si="4"/>
        <v>Alto</v>
      </c>
      <c r="DK13" s="158" t="e">
        <f>SUM(LEN(#REF!)-LEN(SUBSTITUTE(#REF!,"- Preventivo","")))/LEN("- Preventivo")</f>
        <v>#REF!</v>
      </c>
      <c r="DL13" s="158" t="e">
        <f t="shared" si="5"/>
        <v>#REF!</v>
      </c>
      <c r="DM13" s="158" t="e">
        <f>SUM(LEN(#REF!)-LEN(SUBSTITUTE(#REF!,"- Detectivo","")))/LEN("- Detectivo")</f>
        <v>#REF!</v>
      </c>
      <c r="DN13" s="158" t="e">
        <f t="shared" si="6"/>
        <v>#REF!</v>
      </c>
      <c r="DO13" s="158" t="e">
        <f>SUM(LEN(#REF!)-LEN(SUBSTITUTE(#REF!,"- Correctivo","")))/LEN("- Correctivo")</f>
        <v>#REF!</v>
      </c>
      <c r="DP13" s="158" t="e">
        <f t="shared" si="7"/>
        <v>#REF!</v>
      </c>
      <c r="DQ13" s="158" t="e">
        <f t="shared" si="8"/>
        <v>#REF!</v>
      </c>
      <c r="DR13" s="158" t="e">
        <f t="shared" si="9"/>
        <v>#REF!</v>
      </c>
      <c r="DS13" s="158" t="e">
        <f>SUM(LEN(#REF!)-LEN(SUBSTITUTE(#REF!,"- Documentado","")))/LEN("- Documentado")</f>
        <v>#REF!</v>
      </c>
      <c r="DT13" s="158" t="e">
        <f>SUM(LEN(#REF!)-LEN(SUBSTITUTE(#REF!,"- Documentado","")))/LEN("- Documentado")</f>
        <v>#REF!</v>
      </c>
      <c r="DU13" s="158" t="e">
        <f t="shared" si="10"/>
        <v>#REF!</v>
      </c>
      <c r="DV13" s="158" t="e">
        <f>SUM(LEN(#REF!)-LEN(SUBSTITUTE(#REF!,"- Continua","")))/LEN("- Continua")</f>
        <v>#REF!</v>
      </c>
      <c r="DW13" s="158" t="e">
        <f>SUM(LEN(#REF!)-LEN(SUBSTITUTE(#REF!,"- Continua","")))/LEN("- Continua")</f>
        <v>#REF!</v>
      </c>
      <c r="DX13" s="158" t="e">
        <f t="shared" si="11"/>
        <v>#REF!</v>
      </c>
      <c r="DY13" s="158" t="e">
        <f>SUM(LEN(#REF!)-LEN(SUBSTITUTE(#REF!,"- Con registro","")))/LEN("- Con registro")</f>
        <v>#REF!</v>
      </c>
      <c r="DZ13" s="158" t="e">
        <f>SUM(LEN(#REF!)-LEN(SUBSTITUTE(#REF!,"- Con registro","")))/LEN("- Con registro")</f>
        <v>#REF!</v>
      </c>
      <c r="EA13" s="158" t="e">
        <f t="shared" si="12"/>
        <v>#REF!</v>
      </c>
      <c r="EB13" s="163" t="e">
        <f t="shared" si="13"/>
        <v>#REF!</v>
      </c>
      <c r="EC13" s="163" t="e">
        <f t="shared" si="14"/>
        <v>#REF!</v>
      </c>
      <c r="ED13" s="198" t="e">
        <f t="shared" si="15"/>
        <v>#REF!</v>
      </c>
      <c r="EE13" s="204" t="e">
        <f t="shared" si="16"/>
        <v>#REF!</v>
      </c>
      <c r="EF13" s="204"/>
      <c r="EG13" s="204"/>
      <c r="EH13" s="204"/>
      <c r="EI13" s="204"/>
      <c r="EJ13" s="204"/>
      <c r="EK13" s="204"/>
      <c r="EL13" s="204"/>
      <c r="EM13" s="204"/>
      <c r="EN13" s="204"/>
      <c r="EP13" s="185" t="str">
        <f t="shared" si="17"/>
        <v/>
      </c>
      <c r="EQ13" s="186" t="str">
        <f t="shared" si="18"/>
        <v/>
      </c>
      <c r="ER13" s="158" t="str">
        <f t="shared" si="19"/>
        <v/>
      </c>
      <c r="ES13" s="197" t="str">
        <f t="shared" si="20"/>
        <v/>
      </c>
      <c r="ET13" s="197" t="str">
        <f t="shared" si="21"/>
        <v/>
      </c>
      <c r="EU13" s="158" t="str">
        <f t="shared" si="22"/>
        <v/>
      </c>
    </row>
    <row r="14" spans="1:151" ht="399.95" customHeight="1" x14ac:dyDescent="0.2">
      <c r="A14" s="190" t="s">
        <v>624</v>
      </c>
      <c r="B14" s="172" t="s">
        <v>625</v>
      </c>
      <c r="C14" s="172" t="s">
        <v>626</v>
      </c>
      <c r="D14" s="190" t="s">
        <v>746</v>
      </c>
      <c r="E14" s="191" t="s">
        <v>38</v>
      </c>
      <c r="F14" s="172" t="s">
        <v>627</v>
      </c>
      <c r="G14" s="191">
        <v>121</v>
      </c>
      <c r="H14" s="191" t="s">
        <v>830</v>
      </c>
      <c r="I14" s="166" t="s">
        <v>482</v>
      </c>
      <c r="J14" s="190" t="s">
        <v>63</v>
      </c>
      <c r="K14" s="191" t="s">
        <v>343</v>
      </c>
      <c r="L14" s="172" t="s">
        <v>251</v>
      </c>
      <c r="M14" s="178" t="s">
        <v>483</v>
      </c>
      <c r="N14" s="172" t="s">
        <v>484</v>
      </c>
      <c r="O14" s="172" t="s">
        <v>485</v>
      </c>
      <c r="P14" s="172" t="s">
        <v>351</v>
      </c>
      <c r="Q14" s="172" t="s">
        <v>325</v>
      </c>
      <c r="R14" s="172" t="s">
        <v>345</v>
      </c>
      <c r="S14" s="172" t="s">
        <v>750</v>
      </c>
      <c r="T14" s="172" t="s">
        <v>346</v>
      </c>
      <c r="U14" s="192" t="s">
        <v>311</v>
      </c>
      <c r="V14" s="193">
        <v>0.2</v>
      </c>
      <c r="W14" s="192" t="s">
        <v>51</v>
      </c>
      <c r="X14" s="193">
        <v>1</v>
      </c>
      <c r="Y14" s="67" t="s">
        <v>271</v>
      </c>
      <c r="Z14" s="172" t="s">
        <v>486</v>
      </c>
      <c r="AA14" s="192" t="s">
        <v>311</v>
      </c>
      <c r="AB14" s="195">
        <v>1.2700799999999998E-2</v>
      </c>
      <c r="AC14" s="192" t="s">
        <v>51</v>
      </c>
      <c r="AD14" s="195">
        <v>1</v>
      </c>
      <c r="AE14" s="67" t="s">
        <v>271</v>
      </c>
      <c r="AF14" s="172" t="s">
        <v>487</v>
      </c>
      <c r="AG14" s="190" t="s">
        <v>349</v>
      </c>
      <c r="AH14" s="194" t="s">
        <v>1013</v>
      </c>
      <c r="AI14" s="194" t="s">
        <v>919</v>
      </c>
      <c r="AJ14" s="194" t="s">
        <v>920</v>
      </c>
      <c r="AK14" s="194" t="s">
        <v>997</v>
      </c>
      <c r="AL14" s="196" t="s">
        <v>921</v>
      </c>
      <c r="AM14" s="196" t="s">
        <v>1007</v>
      </c>
      <c r="AN14" s="172" t="s">
        <v>628</v>
      </c>
      <c r="AO14" s="172" t="s">
        <v>747</v>
      </c>
      <c r="AP14" s="172" t="s">
        <v>629</v>
      </c>
      <c r="AQ14" s="173">
        <v>43496</v>
      </c>
      <c r="AR14" s="174" t="s">
        <v>401</v>
      </c>
      <c r="AS14" s="175" t="s">
        <v>480</v>
      </c>
      <c r="AT14" s="176">
        <v>43594</v>
      </c>
      <c r="AU14" s="177" t="s">
        <v>361</v>
      </c>
      <c r="AV14" s="178" t="s">
        <v>488</v>
      </c>
      <c r="AW14" s="176">
        <v>43787</v>
      </c>
      <c r="AX14" s="174" t="s">
        <v>326</v>
      </c>
      <c r="AY14" s="175" t="s">
        <v>481</v>
      </c>
      <c r="AZ14" s="176">
        <v>43916</v>
      </c>
      <c r="BA14" s="177" t="s">
        <v>326</v>
      </c>
      <c r="BB14" s="178" t="s">
        <v>630</v>
      </c>
      <c r="BC14" s="176">
        <v>44169</v>
      </c>
      <c r="BD14" s="174" t="s">
        <v>369</v>
      </c>
      <c r="BE14" s="175" t="s">
        <v>489</v>
      </c>
      <c r="BF14" s="176">
        <v>44249</v>
      </c>
      <c r="BG14" s="177" t="s">
        <v>355</v>
      </c>
      <c r="BH14" s="178" t="s">
        <v>490</v>
      </c>
      <c r="BI14" s="176">
        <v>44448</v>
      </c>
      <c r="BJ14" s="174" t="s">
        <v>369</v>
      </c>
      <c r="BK14" s="175" t="s">
        <v>491</v>
      </c>
      <c r="BL14" s="176">
        <v>44546</v>
      </c>
      <c r="BM14" s="177" t="s">
        <v>326</v>
      </c>
      <c r="BN14" s="178" t="s">
        <v>492</v>
      </c>
      <c r="BO14" s="176">
        <v>44834</v>
      </c>
      <c r="BP14" s="174" t="s">
        <v>334</v>
      </c>
      <c r="BQ14" s="175" t="s">
        <v>609</v>
      </c>
      <c r="BR14" s="176">
        <v>44897</v>
      </c>
      <c r="BS14" s="177" t="s">
        <v>356</v>
      </c>
      <c r="BT14" s="178" t="s">
        <v>631</v>
      </c>
      <c r="BU14" s="176">
        <v>44897</v>
      </c>
      <c r="BV14" s="174" t="s">
        <v>356</v>
      </c>
      <c r="BW14" s="175" t="s">
        <v>632</v>
      </c>
      <c r="BX14" s="176" t="s">
        <v>340</v>
      </c>
      <c r="BY14" s="177" t="s">
        <v>341</v>
      </c>
      <c r="BZ14" s="179" t="s">
        <v>340</v>
      </c>
      <c r="CA14" s="147">
        <f t="shared" si="0"/>
        <v>2</v>
      </c>
      <c r="CB14" s="51" t="s">
        <v>825</v>
      </c>
      <c r="CC14" s="51" t="s">
        <v>826</v>
      </c>
      <c r="CD14" s="51" t="s">
        <v>762</v>
      </c>
      <c r="CE14" s="51" t="s">
        <v>778</v>
      </c>
      <c r="CF14" s="51" t="s">
        <v>757</v>
      </c>
      <c r="CG14" s="51" t="s">
        <v>757</v>
      </c>
      <c r="CH14" s="51" t="s">
        <v>774</v>
      </c>
      <c r="CI14" s="51" t="s">
        <v>757</v>
      </c>
      <c r="CJ14" s="51" t="s">
        <v>778</v>
      </c>
      <c r="CK14" s="51"/>
      <c r="CL14" s="51" t="s">
        <v>778</v>
      </c>
      <c r="CM14" s="51" t="s">
        <v>785</v>
      </c>
      <c r="CN14" s="51" t="s">
        <v>778</v>
      </c>
      <c r="CO14" s="51" t="s">
        <v>778</v>
      </c>
      <c r="CP14" s="51" t="s">
        <v>778</v>
      </c>
      <c r="CQ14" s="51" t="s">
        <v>778</v>
      </c>
      <c r="CR14" s="51" t="s">
        <v>792</v>
      </c>
      <c r="CS14" s="51" t="s">
        <v>778</v>
      </c>
      <c r="CT14" s="51" t="s">
        <v>778</v>
      </c>
      <c r="CU14" s="51" t="s">
        <v>778</v>
      </c>
      <c r="CV14" s="51" t="s">
        <v>778</v>
      </c>
      <c r="CW14" s="51" t="s">
        <v>778</v>
      </c>
      <c r="CX14" s="51" t="s">
        <v>778</v>
      </c>
      <c r="CZ14" s="164" t="str">
        <f t="shared" si="1"/>
        <v>Corrupción</v>
      </c>
      <c r="DA14" s="214" t="str">
        <f t="shared" si="2"/>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14" s="214"/>
      <c r="DC14" s="214"/>
      <c r="DD14" s="214"/>
      <c r="DE14" s="214"/>
      <c r="DF14" s="214"/>
      <c r="DG14" s="214"/>
      <c r="DH14" s="164" t="str">
        <f t="shared" si="3"/>
        <v>Extremo</v>
      </c>
      <c r="DI14" s="164" t="str">
        <f t="shared" si="4"/>
        <v>Extremo</v>
      </c>
      <c r="DK14" s="158" t="e">
        <f>SUM(LEN(#REF!)-LEN(SUBSTITUTE(#REF!,"- Preventivo","")))/LEN("- Preventivo")</f>
        <v>#REF!</v>
      </c>
      <c r="DL14" s="158" t="e">
        <f t="shared" si="5"/>
        <v>#REF!</v>
      </c>
      <c r="DM14" s="158" t="e">
        <f>SUM(LEN(#REF!)-LEN(SUBSTITUTE(#REF!,"- Detectivo","")))/LEN("- Detectivo")</f>
        <v>#REF!</v>
      </c>
      <c r="DN14" s="158" t="e">
        <f t="shared" si="6"/>
        <v>#REF!</v>
      </c>
      <c r="DO14" s="158" t="e">
        <f>SUM(LEN(#REF!)-LEN(SUBSTITUTE(#REF!,"- Correctivo","")))/LEN("- Correctivo")</f>
        <v>#REF!</v>
      </c>
      <c r="DP14" s="158" t="e">
        <f t="shared" si="7"/>
        <v>#REF!</v>
      </c>
      <c r="DQ14" s="158" t="e">
        <f t="shared" si="8"/>
        <v>#REF!</v>
      </c>
      <c r="DR14" s="158" t="e">
        <f t="shared" si="9"/>
        <v>#REF!</v>
      </c>
      <c r="DS14" s="158" t="e">
        <f>SUM(LEN(#REF!)-LEN(SUBSTITUTE(#REF!,"- Documentado","")))/LEN("- Documentado")</f>
        <v>#REF!</v>
      </c>
      <c r="DT14" s="158" t="e">
        <f>SUM(LEN(#REF!)-LEN(SUBSTITUTE(#REF!,"- Documentado","")))/LEN("- Documentado")</f>
        <v>#REF!</v>
      </c>
      <c r="DU14" s="158" t="e">
        <f t="shared" si="10"/>
        <v>#REF!</v>
      </c>
      <c r="DV14" s="158" t="e">
        <f>SUM(LEN(#REF!)-LEN(SUBSTITUTE(#REF!,"- Continua","")))/LEN("- Continua")</f>
        <v>#REF!</v>
      </c>
      <c r="DW14" s="158" t="e">
        <f>SUM(LEN(#REF!)-LEN(SUBSTITUTE(#REF!,"- Continua","")))/LEN("- Continua")</f>
        <v>#REF!</v>
      </c>
      <c r="DX14" s="158" t="e">
        <f t="shared" si="11"/>
        <v>#REF!</v>
      </c>
      <c r="DY14" s="158" t="e">
        <f>SUM(LEN(#REF!)-LEN(SUBSTITUTE(#REF!,"- Con registro","")))/LEN("- Con registro")</f>
        <v>#REF!</v>
      </c>
      <c r="DZ14" s="158" t="e">
        <f>SUM(LEN(#REF!)-LEN(SUBSTITUTE(#REF!,"- Con registro","")))/LEN("- Con registro")</f>
        <v>#REF!</v>
      </c>
      <c r="EA14" s="158" t="e">
        <f t="shared" si="12"/>
        <v>#REF!</v>
      </c>
      <c r="EB14" s="163" t="e">
        <f t="shared" si="13"/>
        <v>#REF!</v>
      </c>
      <c r="EC14" s="163" t="e">
        <f t="shared" si="14"/>
        <v>#REF!</v>
      </c>
      <c r="ED14" s="198" t="e">
        <f t="shared" si="15"/>
        <v>#REF!</v>
      </c>
      <c r="EE14" s="204" t="e">
        <f t="shared" si="16"/>
        <v>#REF!</v>
      </c>
      <c r="EF14" s="204"/>
      <c r="EG14" s="204"/>
      <c r="EH14" s="204"/>
      <c r="EI14" s="204"/>
      <c r="EJ14" s="204"/>
      <c r="EK14" s="204"/>
      <c r="EL14" s="204"/>
      <c r="EM14" s="204"/>
      <c r="EN14" s="204"/>
      <c r="EP14" s="185" t="str">
        <f t="shared" si="17"/>
        <v/>
      </c>
      <c r="EQ14" s="186" t="str">
        <f t="shared" si="18"/>
        <v/>
      </c>
      <c r="ER14" s="158" t="str">
        <f t="shared" si="19"/>
        <v/>
      </c>
      <c r="ES14" s="197" t="str">
        <f t="shared" si="20"/>
        <v/>
      </c>
      <c r="ET14" s="197" t="str">
        <f t="shared" si="21"/>
        <v/>
      </c>
      <c r="EU14" s="158" t="str">
        <f t="shared" si="22"/>
        <v/>
      </c>
    </row>
    <row r="15" spans="1:151" ht="399.95" customHeight="1" x14ac:dyDescent="0.2">
      <c r="A15" s="190" t="s">
        <v>624</v>
      </c>
      <c r="B15" s="172" t="s">
        <v>625</v>
      </c>
      <c r="C15" s="172" t="s">
        <v>626</v>
      </c>
      <c r="D15" s="190" t="s">
        <v>746</v>
      </c>
      <c r="E15" s="191" t="s">
        <v>38</v>
      </c>
      <c r="F15" s="172" t="s">
        <v>633</v>
      </c>
      <c r="G15" s="191">
        <v>122</v>
      </c>
      <c r="H15" s="191" t="s">
        <v>831</v>
      </c>
      <c r="I15" s="166" t="s">
        <v>494</v>
      </c>
      <c r="J15" s="190" t="s">
        <v>63</v>
      </c>
      <c r="K15" s="191" t="s">
        <v>343</v>
      </c>
      <c r="L15" s="172" t="s">
        <v>251</v>
      </c>
      <c r="M15" s="178" t="s">
        <v>495</v>
      </c>
      <c r="N15" s="172" t="s">
        <v>496</v>
      </c>
      <c r="O15" s="172" t="s">
        <v>497</v>
      </c>
      <c r="P15" s="172" t="s">
        <v>351</v>
      </c>
      <c r="Q15" s="172" t="s">
        <v>325</v>
      </c>
      <c r="R15" s="172" t="s">
        <v>345</v>
      </c>
      <c r="S15" s="172" t="s">
        <v>750</v>
      </c>
      <c r="T15" s="194" t="s">
        <v>346</v>
      </c>
      <c r="U15" s="192" t="s">
        <v>311</v>
      </c>
      <c r="V15" s="193">
        <v>0.2</v>
      </c>
      <c r="W15" s="192" t="s">
        <v>77</v>
      </c>
      <c r="X15" s="193">
        <v>0.8</v>
      </c>
      <c r="Y15" s="67" t="s">
        <v>270</v>
      </c>
      <c r="Z15" s="172" t="s">
        <v>389</v>
      </c>
      <c r="AA15" s="192" t="s">
        <v>311</v>
      </c>
      <c r="AB15" s="195">
        <v>3.5279999999999992E-2</v>
      </c>
      <c r="AC15" s="192" t="s">
        <v>77</v>
      </c>
      <c r="AD15" s="195">
        <v>0.8</v>
      </c>
      <c r="AE15" s="67" t="s">
        <v>270</v>
      </c>
      <c r="AF15" s="172" t="s">
        <v>498</v>
      </c>
      <c r="AG15" s="190" t="s">
        <v>349</v>
      </c>
      <c r="AH15" s="194" t="s">
        <v>922</v>
      </c>
      <c r="AI15" s="194" t="s">
        <v>923</v>
      </c>
      <c r="AJ15" s="194" t="s">
        <v>924</v>
      </c>
      <c r="AK15" s="194" t="s">
        <v>925</v>
      </c>
      <c r="AL15" s="196" t="s">
        <v>926</v>
      </c>
      <c r="AM15" s="196" t="s">
        <v>929</v>
      </c>
      <c r="AN15" s="172" t="s">
        <v>634</v>
      </c>
      <c r="AO15" s="172" t="s">
        <v>748</v>
      </c>
      <c r="AP15" s="172" t="s">
        <v>635</v>
      </c>
      <c r="AQ15" s="173">
        <v>43496</v>
      </c>
      <c r="AR15" s="174" t="s">
        <v>326</v>
      </c>
      <c r="AS15" s="175" t="s">
        <v>357</v>
      </c>
      <c r="AT15" s="176">
        <v>43594</v>
      </c>
      <c r="AU15" s="177" t="s">
        <v>361</v>
      </c>
      <c r="AV15" s="178" t="s">
        <v>499</v>
      </c>
      <c r="AW15" s="176">
        <v>43916</v>
      </c>
      <c r="AX15" s="174" t="s">
        <v>356</v>
      </c>
      <c r="AY15" s="175" t="s">
        <v>493</v>
      </c>
      <c r="AZ15" s="176">
        <v>44169</v>
      </c>
      <c r="BA15" s="177" t="s">
        <v>369</v>
      </c>
      <c r="BB15" s="178" t="s">
        <v>500</v>
      </c>
      <c r="BC15" s="176">
        <v>44249</v>
      </c>
      <c r="BD15" s="174" t="s">
        <v>355</v>
      </c>
      <c r="BE15" s="175" t="s">
        <v>501</v>
      </c>
      <c r="BF15" s="176">
        <v>44448</v>
      </c>
      <c r="BG15" s="177" t="s">
        <v>369</v>
      </c>
      <c r="BH15" s="178" t="s">
        <v>502</v>
      </c>
      <c r="BI15" s="176">
        <v>44546</v>
      </c>
      <c r="BJ15" s="174" t="s">
        <v>326</v>
      </c>
      <c r="BK15" s="175" t="s">
        <v>503</v>
      </c>
      <c r="BL15" s="176">
        <v>44599</v>
      </c>
      <c r="BM15" s="177" t="s">
        <v>369</v>
      </c>
      <c r="BN15" s="178" t="s">
        <v>600</v>
      </c>
      <c r="BO15" s="176">
        <v>44721</v>
      </c>
      <c r="BP15" s="174" t="s">
        <v>369</v>
      </c>
      <c r="BQ15" s="175" t="s">
        <v>601</v>
      </c>
      <c r="BR15" s="176">
        <v>44897</v>
      </c>
      <c r="BS15" s="177" t="s">
        <v>356</v>
      </c>
      <c r="BT15" s="178" t="s">
        <v>636</v>
      </c>
      <c r="BU15" s="176" t="s">
        <v>340</v>
      </c>
      <c r="BV15" s="174" t="s">
        <v>341</v>
      </c>
      <c r="BW15" s="175" t="s">
        <v>340</v>
      </c>
      <c r="BX15" s="176" t="s">
        <v>340</v>
      </c>
      <c r="BY15" s="177" t="s">
        <v>341</v>
      </c>
      <c r="BZ15" s="179" t="s">
        <v>340</v>
      </c>
      <c r="CA15" s="147">
        <f t="shared" si="0"/>
        <v>4</v>
      </c>
      <c r="CB15" s="51" t="s">
        <v>825</v>
      </c>
      <c r="CC15" s="51" t="s">
        <v>826</v>
      </c>
      <c r="CD15" s="51" t="s">
        <v>762</v>
      </c>
      <c r="CE15" s="51" t="s">
        <v>778</v>
      </c>
      <c r="CF15" s="51" t="s">
        <v>757</v>
      </c>
      <c r="CG15" s="51" t="s">
        <v>757</v>
      </c>
      <c r="CH15" s="51" t="s">
        <v>774</v>
      </c>
      <c r="CI15" s="51" t="s">
        <v>757</v>
      </c>
      <c r="CJ15" s="51" t="s">
        <v>778</v>
      </c>
      <c r="CK15" s="51"/>
      <c r="CL15" s="51" t="s">
        <v>778</v>
      </c>
      <c r="CM15" s="51" t="s">
        <v>785</v>
      </c>
      <c r="CN15" s="51" t="s">
        <v>778</v>
      </c>
      <c r="CO15" s="51" t="s">
        <v>778</v>
      </c>
      <c r="CP15" s="51" t="s">
        <v>778</v>
      </c>
      <c r="CQ15" s="51" t="s">
        <v>778</v>
      </c>
      <c r="CR15" s="51" t="s">
        <v>792</v>
      </c>
      <c r="CS15" s="51" t="s">
        <v>778</v>
      </c>
      <c r="CT15" s="51" t="s">
        <v>778</v>
      </c>
      <c r="CU15" s="51" t="s">
        <v>778</v>
      </c>
      <c r="CV15" s="51" t="s">
        <v>778</v>
      </c>
      <c r="CW15" s="51" t="s">
        <v>778</v>
      </c>
      <c r="CX15" s="51" t="s">
        <v>778</v>
      </c>
      <c r="CZ15" s="164" t="str">
        <f t="shared" si="1"/>
        <v>Corrupción</v>
      </c>
      <c r="DA15" s="214" t="str">
        <f t="shared" si="2"/>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v>
      </c>
      <c r="DB15" s="214"/>
      <c r="DC15" s="214"/>
      <c r="DD15" s="214"/>
      <c r="DE15" s="214"/>
      <c r="DF15" s="214"/>
      <c r="DG15" s="214"/>
      <c r="DH15" s="164" t="str">
        <f t="shared" si="3"/>
        <v>Alto</v>
      </c>
      <c r="DI15" s="164" t="str">
        <f t="shared" si="4"/>
        <v>Alto</v>
      </c>
      <c r="DK15" s="158" t="e">
        <f>SUM(LEN(#REF!)-LEN(SUBSTITUTE(#REF!,"- Preventivo","")))/LEN("- Preventivo")</f>
        <v>#REF!</v>
      </c>
      <c r="DL15" s="158" t="e">
        <f t="shared" si="5"/>
        <v>#REF!</v>
      </c>
      <c r="DM15" s="158" t="e">
        <f>SUM(LEN(#REF!)-LEN(SUBSTITUTE(#REF!,"- Detectivo","")))/LEN("- Detectivo")</f>
        <v>#REF!</v>
      </c>
      <c r="DN15" s="158" t="e">
        <f t="shared" si="6"/>
        <v>#REF!</v>
      </c>
      <c r="DO15" s="158" t="e">
        <f>SUM(LEN(#REF!)-LEN(SUBSTITUTE(#REF!,"- Correctivo","")))/LEN("- Correctivo")</f>
        <v>#REF!</v>
      </c>
      <c r="DP15" s="158" t="e">
        <f t="shared" si="7"/>
        <v>#REF!</v>
      </c>
      <c r="DQ15" s="158" t="e">
        <f t="shared" si="8"/>
        <v>#REF!</v>
      </c>
      <c r="DR15" s="158" t="e">
        <f t="shared" si="9"/>
        <v>#REF!</v>
      </c>
      <c r="DS15" s="158" t="e">
        <f>SUM(LEN(#REF!)-LEN(SUBSTITUTE(#REF!,"- Documentado","")))/LEN("- Documentado")</f>
        <v>#REF!</v>
      </c>
      <c r="DT15" s="158" t="e">
        <f>SUM(LEN(#REF!)-LEN(SUBSTITUTE(#REF!,"- Documentado","")))/LEN("- Documentado")</f>
        <v>#REF!</v>
      </c>
      <c r="DU15" s="158" t="e">
        <f t="shared" si="10"/>
        <v>#REF!</v>
      </c>
      <c r="DV15" s="158" t="e">
        <f>SUM(LEN(#REF!)-LEN(SUBSTITUTE(#REF!,"- Continua","")))/LEN("- Continua")</f>
        <v>#REF!</v>
      </c>
      <c r="DW15" s="158" t="e">
        <f>SUM(LEN(#REF!)-LEN(SUBSTITUTE(#REF!,"- Continua","")))/LEN("- Continua")</f>
        <v>#REF!</v>
      </c>
      <c r="DX15" s="158" t="e">
        <f t="shared" si="11"/>
        <v>#REF!</v>
      </c>
      <c r="DY15" s="158" t="e">
        <f>SUM(LEN(#REF!)-LEN(SUBSTITUTE(#REF!,"- Con registro","")))/LEN("- Con registro")</f>
        <v>#REF!</v>
      </c>
      <c r="DZ15" s="158" t="e">
        <f>SUM(LEN(#REF!)-LEN(SUBSTITUTE(#REF!,"- Con registro","")))/LEN("- Con registro")</f>
        <v>#REF!</v>
      </c>
      <c r="EA15" s="158" t="e">
        <f t="shared" si="12"/>
        <v>#REF!</v>
      </c>
      <c r="EB15" s="163" t="e">
        <f t="shared" si="13"/>
        <v>#REF!</v>
      </c>
      <c r="EC15" s="163" t="e">
        <f t="shared" si="14"/>
        <v>#REF!</v>
      </c>
      <c r="ED15" s="198" t="e">
        <f t="shared" si="15"/>
        <v>#REF!</v>
      </c>
      <c r="EE15" s="204" t="e">
        <f t="shared" si="16"/>
        <v>#REF!</v>
      </c>
      <c r="EF15" s="204"/>
      <c r="EG15" s="204"/>
      <c r="EH15" s="204"/>
      <c r="EI15" s="204"/>
      <c r="EJ15" s="204"/>
      <c r="EK15" s="204"/>
      <c r="EL15" s="204"/>
      <c r="EM15" s="204"/>
      <c r="EN15" s="204"/>
      <c r="EP15" s="185" t="str">
        <f t="shared" si="17"/>
        <v/>
      </c>
      <c r="EQ15" s="186" t="str">
        <f t="shared" si="18"/>
        <v/>
      </c>
      <c r="ER15" s="158" t="str">
        <f t="shared" si="19"/>
        <v/>
      </c>
      <c r="ES15" s="197" t="str">
        <f t="shared" si="20"/>
        <v/>
      </c>
      <c r="ET15" s="197" t="str">
        <f t="shared" si="21"/>
        <v/>
      </c>
      <c r="EU15" s="158" t="str">
        <f t="shared" si="22"/>
        <v/>
      </c>
    </row>
    <row r="16" spans="1:151" ht="399.95" customHeight="1" x14ac:dyDescent="0.2">
      <c r="A16" s="190" t="s">
        <v>637</v>
      </c>
      <c r="B16" s="172" t="s">
        <v>638</v>
      </c>
      <c r="C16" s="172" t="s">
        <v>639</v>
      </c>
      <c r="D16" s="190" t="s">
        <v>125</v>
      </c>
      <c r="E16" s="191" t="s">
        <v>640</v>
      </c>
      <c r="F16" s="172" t="s">
        <v>889</v>
      </c>
      <c r="G16" s="191">
        <v>134</v>
      </c>
      <c r="H16" s="191" t="s">
        <v>832</v>
      </c>
      <c r="I16" s="166" t="s">
        <v>364</v>
      </c>
      <c r="J16" s="190" t="s">
        <v>63</v>
      </c>
      <c r="K16" s="191" t="s">
        <v>343</v>
      </c>
      <c r="L16" s="172" t="s">
        <v>256</v>
      </c>
      <c r="M16" s="178" t="s">
        <v>365</v>
      </c>
      <c r="N16" s="172" t="s">
        <v>362</v>
      </c>
      <c r="O16" s="172" t="s">
        <v>358</v>
      </c>
      <c r="P16" s="172" t="s">
        <v>351</v>
      </c>
      <c r="Q16" s="172" t="s">
        <v>325</v>
      </c>
      <c r="R16" s="172" t="s">
        <v>352</v>
      </c>
      <c r="S16" s="172" t="s">
        <v>751</v>
      </c>
      <c r="T16" s="172" t="s">
        <v>359</v>
      </c>
      <c r="U16" s="192" t="s">
        <v>311</v>
      </c>
      <c r="V16" s="193">
        <v>0.2</v>
      </c>
      <c r="W16" s="192" t="s">
        <v>51</v>
      </c>
      <c r="X16" s="193">
        <v>1</v>
      </c>
      <c r="Y16" s="67" t="s">
        <v>271</v>
      </c>
      <c r="Z16" s="172" t="s">
        <v>366</v>
      </c>
      <c r="AA16" s="192" t="s">
        <v>311</v>
      </c>
      <c r="AB16" s="195">
        <v>5.04E-2</v>
      </c>
      <c r="AC16" s="192" t="s">
        <v>51</v>
      </c>
      <c r="AD16" s="195">
        <v>1</v>
      </c>
      <c r="AE16" s="67" t="s">
        <v>271</v>
      </c>
      <c r="AF16" s="172" t="s">
        <v>367</v>
      </c>
      <c r="AG16" s="190" t="s">
        <v>349</v>
      </c>
      <c r="AH16" s="194" t="s">
        <v>985</v>
      </c>
      <c r="AI16" s="194" t="s">
        <v>928</v>
      </c>
      <c r="AJ16" s="194" t="s">
        <v>986</v>
      </c>
      <c r="AK16" s="194" t="s">
        <v>987</v>
      </c>
      <c r="AL16" s="194" t="s">
        <v>926</v>
      </c>
      <c r="AM16" s="194" t="s">
        <v>927</v>
      </c>
      <c r="AN16" s="172" t="s">
        <v>643</v>
      </c>
      <c r="AO16" s="172" t="s">
        <v>360</v>
      </c>
      <c r="AP16" s="172" t="s">
        <v>644</v>
      </c>
      <c r="AQ16" s="173">
        <v>43496</v>
      </c>
      <c r="AR16" s="174" t="s">
        <v>326</v>
      </c>
      <c r="AS16" s="175" t="s">
        <v>353</v>
      </c>
      <c r="AT16" s="176">
        <v>43593</v>
      </c>
      <c r="AU16" s="177" t="s">
        <v>326</v>
      </c>
      <c r="AV16" s="178" t="s">
        <v>368</v>
      </c>
      <c r="AW16" s="176">
        <v>43755</v>
      </c>
      <c r="AX16" s="174" t="s">
        <v>369</v>
      </c>
      <c r="AY16" s="175" t="s">
        <v>370</v>
      </c>
      <c r="AZ16" s="176">
        <v>43917</v>
      </c>
      <c r="BA16" s="177" t="s">
        <v>355</v>
      </c>
      <c r="BB16" s="178" t="s">
        <v>371</v>
      </c>
      <c r="BC16" s="176">
        <v>44022</v>
      </c>
      <c r="BD16" s="174" t="s">
        <v>332</v>
      </c>
      <c r="BE16" s="175" t="s">
        <v>363</v>
      </c>
      <c r="BF16" s="176">
        <v>44084</v>
      </c>
      <c r="BG16" s="177" t="s">
        <v>334</v>
      </c>
      <c r="BH16" s="178" t="s">
        <v>372</v>
      </c>
      <c r="BI16" s="176">
        <v>44169</v>
      </c>
      <c r="BJ16" s="174" t="s">
        <v>373</v>
      </c>
      <c r="BK16" s="175" t="s">
        <v>374</v>
      </c>
      <c r="BL16" s="176">
        <v>44249</v>
      </c>
      <c r="BM16" s="177" t="s">
        <v>355</v>
      </c>
      <c r="BN16" s="178" t="s">
        <v>375</v>
      </c>
      <c r="BO16" s="176">
        <v>44545</v>
      </c>
      <c r="BP16" s="174" t="s">
        <v>326</v>
      </c>
      <c r="BQ16" s="175" t="s">
        <v>376</v>
      </c>
      <c r="BR16" s="176">
        <v>44797</v>
      </c>
      <c r="BS16" s="177" t="s">
        <v>369</v>
      </c>
      <c r="BT16" s="178" t="s">
        <v>603</v>
      </c>
      <c r="BU16" s="176">
        <v>44897</v>
      </c>
      <c r="BV16" s="174" t="s">
        <v>356</v>
      </c>
      <c r="BW16" s="175" t="s">
        <v>642</v>
      </c>
      <c r="BX16" s="176">
        <v>45061</v>
      </c>
      <c r="BY16" s="177" t="s">
        <v>890</v>
      </c>
      <c r="BZ16" s="179" t="s">
        <v>891</v>
      </c>
      <c r="CA16" s="147">
        <f t="shared" si="0"/>
        <v>0</v>
      </c>
      <c r="CB16" s="51" t="s">
        <v>1014</v>
      </c>
      <c r="CC16" s="51" t="s">
        <v>813</v>
      </c>
      <c r="CD16" s="51" t="s">
        <v>763</v>
      </c>
      <c r="CE16" s="51" t="s">
        <v>778</v>
      </c>
      <c r="CF16" s="51" t="s">
        <v>757</v>
      </c>
      <c r="CG16" s="51" t="s">
        <v>757</v>
      </c>
      <c r="CH16" s="51" t="s">
        <v>774</v>
      </c>
      <c r="CI16" s="51" t="s">
        <v>757</v>
      </c>
      <c r="CJ16" s="51" t="s">
        <v>778</v>
      </c>
      <c r="CK16" s="51"/>
      <c r="CL16" s="51" t="s">
        <v>778</v>
      </c>
      <c r="CM16" s="51" t="s">
        <v>785</v>
      </c>
      <c r="CN16" s="51" t="s">
        <v>778</v>
      </c>
      <c r="CO16" s="51" t="s">
        <v>778</v>
      </c>
      <c r="CP16" s="51" t="s">
        <v>778</v>
      </c>
      <c r="CQ16" s="51" t="s">
        <v>778</v>
      </c>
      <c r="CR16" s="51" t="s">
        <v>794</v>
      </c>
      <c r="CS16" s="51" t="s">
        <v>778</v>
      </c>
      <c r="CT16" s="51" t="s">
        <v>778</v>
      </c>
      <c r="CU16" s="51" t="s">
        <v>778</v>
      </c>
      <c r="CV16" s="51" t="s">
        <v>778</v>
      </c>
      <c r="CW16" s="51" t="s">
        <v>778</v>
      </c>
      <c r="CX16" s="51" t="s">
        <v>778</v>
      </c>
      <c r="CZ16" s="164" t="str">
        <f t="shared" si="1"/>
        <v>Corrupción</v>
      </c>
      <c r="DA16" s="214" t="str">
        <f t="shared" si="2"/>
        <v>Posibilidad de afectación reputacional por pérdida de la confianza ciudadana en la gestión contractual de la Entidad, debido a decisiones ajustadas a intereses propios o de terceros durante la etapa precontractual con el fin de celebrar un contrato</v>
      </c>
      <c r="DB16" s="214"/>
      <c r="DC16" s="214"/>
      <c r="DD16" s="214"/>
      <c r="DE16" s="214"/>
      <c r="DF16" s="214"/>
      <c r="DG16" s="214"/>
      <c r="DH16" s="164" t="str">
        <f t="shared" si="3"/>
        <v>Extremo</v>
      </c>
      <c r="DI16" s="164" t="str">
        <f t="shared" si="4"/>
        <v>Extremo</v>
      </c>
      <c r="DK16" s="158" t="e">
        <f>SUM(LEN(#REF!)-LEN(SUBSTITUTE(#REF!,"- Preventivo","")))/LEN("- Preventivo")</f>
        <v>#REF!</v>
      </c>
      <c r="DL16" s="158" t="e">
        <f t="shared" si="5"/>
        <v>#REF!</v>
      </c>
      <c r="DM16" s="158" t="e">
        <f>SUM(LEN(#REF!)-LEN(SUBSTITUTE(#REF!,"- Detectivo","")))/LEN("- Detectivo")</f>
        <v>#REF!</v>
      </c>
      <c r="DN16" s="158" t="e">
        <f t="shared" si="6"/>
        <v>#REF!</v>
      </c>
      <c r="DO16" s="158" t="e">
        <f>SUM(LEN(#REF!)-LEN(SUBSTITUTE(#REF!,"- Correctivo","")))/LEN("- Correctivo")</f>
        <v>#REF!</v>
      </c>
      <c r="DP16" s="158" t="e">
        <f t="shared" si="7"/>
        <v>#REF!</v>
      </c>
      <c r="DQ16" s="158" t="e">
        <f t="shared" si="8"/>
        <v>#REF!</v>
      </c>
      <c r="DR16" s="158" t="e">
        <f t="shared" si="9"/>
        <v>#REF!</v>
      </c>
      <c r="DS16" s="158" t="e">
        <f>SUM(LEN(#REF!)-LEN(SUBSTITUTE(#REF!,"- Documentado","")))/LEN("- Documentado")</f>
        <v>#REF!</v>
      </c>
      <c r="DT16" s="158" t="e">
        <f>SUM(LEN(#REF!)-LEN(SUBSTITUTE(#REF!,"- Documentado","")))/LEN("- Documentado")</f>
        <v>#REF!</v>
      </c>
      <c r="DU16" s="158" t="e">
        <f t="shared" si="10"/>
        <v>#REF!</v>
      </c>
      <c r="DV16" s="158" t="e">
        <f>SUM(LEN(#REF!)-LEN(SUBSTITUTE(#REF!,"- Continua","")))/LEN("- Continua")</f>
        <v>#REF!</v>
      </c>
      <c r="DW16" s="158" t="e">
        <f>SUM(LEN(#REF!)-LEN(SUBSTITUTE(#REF!,"- Continua","")))/LEN("- Continua")</f>
        <v>#REF!</v>
      </c>
      <c r="DX16" s="158" t="e">
        <f t="shared" si="11"/>
        <v>#REF!</v>
      </c>
      <c r="DY16" s="158" t="e">
        <f>SUM(LEN(#REF!)-LEN(SUBSTITUTE(#REF!,"- Con registro","")))/LEN("- Con registro")</f>
        <v>#REF!</v>
      </c>
      <c r="DZ16" s="158" t="e">
        <f>SUM(LEN(#REF!)-LEN(SUBSTITUTE(#REF!,"- Con registro","")))/LEN("- Con registro")</f>
        <v>#REF!</v>
      </c>
      <c r="EA16" s="158" t="e">
        <f t="shared" si="12"/>
        <v>#REF!</v>
      </c>
      <c r="EB16" s="163" t="e">
        <f t="shared" si="13"/>
        <v>#REF!</v>
      </c>
      <c r="EC16" s="163" t="e">
        <f t="shared" si="14"/>
        <v>#REF!</v>
      </c>
      <c r="ED16" s="198" t="e">
        <f t="shared" si="15"/>
        <v>#REF!</v>
      </c>
      <c r="EE16" s="204" t="e">
        <f t="shared" si="16"/>
        <v>#REF!</v>
      </c>
      <c r="EF16" s="204"/>
      <c r="EG16" s="204"/>
      <c r="EH16" s="204"/>
      <c r="EI16" s="204"/>
      <c r="EJ16" s="204"/>
      <c r="EK16" s="204"/>
      <c r="EL16" s="204"/>
      <c r="EM16" s="204"/>
      <c r="EN16" s="204"/>
      <c r="EP16" s="185">
        <f t="shared" si="17"/>
        <v>45061</v>
      </c>
      <c r="EQ16" s="186">
        <f t="shared" si="18"/>
        <v>45169</v>
      </c>
      <c r="ER16" s="158" t="str">
        <f t="shared" si="19"/>
        <v>Riesgos</v>
      </c>
      <c r="ES16" s="197" t="str">
        <f t="shared" si="20"/>
        <v>ID_134: Posibilidad de afectación reputacional por pérdida de la confianza ciudadana en la gestión contractual de la Entidad, debido a decisiones ajustadas a intereses propios o de terceros durante la etapa precontractual con el fin de celebrar un contrato</v>
      </c>
      <c r="ET16" s="197" t="str">
        <f t="shared" si="21"/>
        <v>Ajuste en Identificación del riesgo en el Mapa de riesgos de Gestión de Contratación</v>
      </c>
      <c r="EU16" s="158" t="str">
        <f t="shared" si="22"/>
        <v>Solicitud de cambio realizada y aprobada por la Dirección de Contratación a través del Aplicativo DARUMA</v>
      </c>
    </row>
    <row r="17" spans="1:151" ht="399.95" customHeight="1" x14ac:dyDescent="0.2">
      <c r="A17" s="190" t="s">
        <v>637</v>
      </c>
      <c r="B17" s="172" t="s">
        <v>638</v>
      </c>
      <c r="C17" s="172" t="s">
        <v>639</v>
      </c>
      <c r="D17" s="190" t="s">
        <v>125</v>
      </c>
      <c r="E17" s="191" t="s">
        <v>640</v>
      </c>
      <c r="F17" s="172" t="s">
        <v>641</v>
      </c>
      <c r="G17" s="191">
        <v>135</v>
      </c>
      <c r="H17" s="191" t="s">
        <v>833</v>
      </c>
      <c r="I17" s="166" t="s">
        <v>377</v>
      </c>
      <c r="J17" s="190" t="s">
        <v>63</v>
      </c>
      <c r="K17" s="191" t="s">
        <v>343</v>
      </c>
      <c r="L17" s="172" t="s">
        <v>256</v>
      </c>
      <c r="M17" s="178" t="s">
        <v>378</v>
      </c>
      <c r="N17" s="172" t="s">
        <v>362</v>
      </c>
      <c r="O17" s="172" t="s">
        <v>379</v>
      </c>
      <c r="P17" s="172" t="s">
        <v>351</v>
      </c>
      <c r="Q17" s="172" t="s">
        <v>325</v>
      </c>
      <c r="R17" s="172" t="s">
        <v>352</v>
      </c>
      <c r="S17" s="172" t="s">
        <v>750</v>
      </c>
      <c r="T17" s="172" t="s">
        <v>346</v>
      </c>
      <c r="U17" s="192" t="s">
        <v>311</v>
      </c>
      <c r="V17" s="193">
        <v>0.2</v>
      </c>
      <c r="W17" s="192" t="s">
        <v>51</v>
      </c>
      <c r="X17" s="193">
        <v>1</v>
      </c>
      <c r="Y17" s="67" t="s">
        <v>271</v>
      </c>
      <c r="Z17" s="172" t="s">
        <v>380</v>
      </c>
      <c r="AA17" s="192" t="s">
        <v>311</v>
      </c>
      <c r="AB17" s="195">
        <v>8.3999999999999991E-2</v>
      </c>
      <c r="AC17" s="192" t="s">
        <v>51</v>
      </c>
      <c r="AD17" s="195">
        <v>1</v>
      </c>
      <c r="AE17" s="67" t="s">
        <v>271</v>
      </c>
      <c r="AF17" s="172" t="s">
        <v>381</v>
      </c>
      <c r="AG17" s="190" t="s">
        <v>349</v>
      </c>
      <c r="AH17" s="194" t="s">
        <v>988</v>
      </c>
      <c r="AI17" s="194" t="s">
        <v>995</v>
      </c>
      <c r="AJ17" s="194" t="s">
        <v>989</v>
      </c>
      <c r="AK17" s="194" t="s">
        <v>996</v>
      </c>
      <c r="AL17" s="194" t="s">
        <v>939</v>
      </c>
      <c r="AM17" s="194" t="s">
        <v>990</v>
      </c>
      <c r="AN17" s="172" t="s">
        <v>645</v>
      </c>
      <c r="AO17" s="172" t="s">
        <v>360</v>
      </c>
      <c r="AP17" s="172" t="s">
        <v>646</v>
      </c>
      <c r="AQ17" s="173">
        <v>43496</v>
      </c>
      <c r="AR17" s="174" t="s">
        <v>326</v>
      </c>
      <c r="AS17" s="175" t="s">
        <v>353</v>
      </c>
      <c r="AT17" s="176">
        <v>43594</v>
      </c>
      <c r="AU17" s="177" t="s">
        <v>326</v>
      </c>
      <c r="AV17" s="178" t="s">
        <v>368</v>
      </c>
      <c r="AW17" s="176">
        <v>43917</v>
      </c>
      <c r="AX17" s="174" t="s">
        <v>355</v>
      </c>
      <c r="AY17" s="175" t="s">
        <v>382</v>
      </c>
      <c r="AZ17" s="176">
        <v>44022</v>
      </c>
      <c r="BA17" s="177" t="s">
        <v>332</v>
      </c>
      <c r="BB17" s="178" t="s">
        <v>363</v>
      </c>
      <c r="BC17" s="176">
        <v>44169</v>
      </c>
      <c r="BD17" s="174" t="s">
        <v>369</v>
      </c>
      <c r="BE17" s="175" t="s">
        <v>383</v>
      </c>
      <c r="BF17" s="176">
        <v>44249</v>
      </c>
      <c r="BG17" s="177" t="s">
        <v>326</v>
      </c>
      <c r="BH17" s="178" t="s">
        <v>384</v>
      </c>
      <c r="BI17" s="176">
        <v>44249</v>
      </c>
      <c r="BJ17" s="174" t="s">
        <v>332</v>
      </c>
      <c r="BK17" s="175" t="s">
        <v>385</v>
      </c>
      <c r="BL17" s="176">
        <v>44545</v>
      </c>
      <c r="BM17" s="177" t="s">
        <v>326</v>
      </c>
      <c r="BN17" s="178" t="s">
        <v>376</v>
      </c>
      <c r="BO17" s="176">
        <v>44897</v>
      </c>
      <c r="BP17" s="174" t="s">
        <v>356</v>
      </c>
      <c r="BQ17" s="175" t="s">
        <v>642</v>
      </c>
      <c r="BR17" s="176">
        <v>45037</v>
      </c>
      <c r="BS17" s="177" t="s">
        <v>877</v>
      </c>
      <c r="BT17" s="178" t="s">
        <v>878</v>
      </c>
      <c r="BU17" s="176" t="s">
        <v>340</v>
      </c>
      <c r="BV17" s="174" t="s">
        <v>341</v>
      </c>
      <c r="BW17" s="175" t="s">
        <v>340</v>
      </c>
      <c r="BX17" s="176" t="s">
        <v>340</v>
      </c>
      <c r="BY17" s="177" t="s">
        <v>341</v>
      </c>
      <c r="BZ17" s="179" t="s">
        <v>340</v>
      </c>
      <c r="CA17" s="147">
        <f t="shared" si="0"/>
        <v>4</v>
      </c>
      <c r="CB17" s="51" t="s">
        <v>1014</v>
      </c>
      <c r="CC17" s="51" t="s">
        <v>813</v>
      </c>
      <c r="CD17" s="51" t="s">
        <v>763</v>
      </c>
      <c r="CE17" s="51" t="s">
        <v>778</v>
      </c>
      <c r="CF17" s="51" t="s">
        <v>757</v>
      </c>
      <c r="CG17" s="51" t="s">
        <v>757</v>
      </c>
      <c r="CH17" s="51" t="s">
        <v>774</v>
      </c>
      <c r="CI17" s="51" t="s">
        <v>757</v>
      </c>
      <c r="CJ17" s="51" t="s">
        <v>778</v>
      </c>
      <c r="CK17" s="51"/>
      <c r="CL17" s="51" t="s">
        <v>778</v>
      </c>
      <c r="CM17" s="51" t="s">
        <v>785</v>
      </c>
      <c r="CN17" s="51" t="s">
        <v>778</v>
      </c>
      <c r="CO17" s="51" t="s">
        <v>778</v>
      </c>
      <c r="CP17" s="51" t="s">
        <v>778</v>
      </c>
      <c r="CQ17" s="51" t="s">
        <v>778</v>
      </c>
      <c r="CR17" s="51" t="s">
        <v>793</v>
      </c>
      <c r="CS17" s="51" t="s">
        <v>778</v>
      </c>
      <c r="CT17" s="51" t="s">
        <v>778</v>
      </c>
      <c r="CU17" s="51" t="s">
        <v>778</v>
      </c>
      <c r="CV17" s="51" t="s">
        <v>778</v>
      </c>
      <c r="CW17" s="51" t="s">
        <v>778</v>
      </c>
      <c r="CX17" s="51" t="s">
        <v>778</v>
      </c>
      <c r="CZ17" s="164" t="str">
        <f t="shared" si="1"/>
        <v>Corrupción</v>
      </c>
      <c r="DA17" s="214" t="str">
        <f t="shared" si="2"/>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v>
      </c>
      <c r="DB17" s="214"/>
      <c r="DC17" s="214"/>
      <c r="DD17" s="214"/>
      <c r="DE17" s="214"/>
      <c r="DF17" s="214"/>
      <c r="DG17" s="214"/>
      <c r="DH17" s="164" t="str">
        <f t="shared" si="3"/>
        <v>Extremo</v>
      </c>
      <c r="DI17" s="164" t="str">
        <f t="shared" si="4"/>
        <v>Extremo</v>
      </c>
      <c r="DK17" s="158" t="e">
        <f>SUM(LEN(#REF!)-LEN(SUBSTITUTE(#REF!,"- Preventivo","")))/LEN("- Preventivo")</f>
        <v>#REF!</v>
      </c>
      <c r="DL17" s="158" t="e">
        <f t="shared" si="5"/>
        <v>#REF!</v>
      </c>
      <c r="DM17" s="158" t="e">
        <f>SUM(LEN(#REF!)-LEN(SUBSTITUTE(#REF!,"- Detectivo","")))/LEN("- Detectivo")</f>
        <v>#REF!</v>
      </c>
      <c r="DN17" s="158" t="e">
        <f t="shared" si="6"/>
        <v>#REF!</v>
      </c>
      <c r="DO17" s="158" t="e">
        <f>SUM(LEN(#REF!)-LEN(SUBSTITUTE(#REF!,"- Correctivo","")))/LEN("- Correctivo")</f>
        <v>#REF!</v>
      </c>
      <c r="DP17" s="158" t="e">
        <f t="shared" si="7"/>
        <v>#REF!</v>
      </c>
      <c r="DQ17" s="158" t="e">
        <f t="shared" si="8"/>
        <v>#REF!</v>
      </c>
      <c r="DR17" s="158" t="e">
        <f t="shared" si="9"/>
        <v>#REF!</v>
      </c>
      <c r="DS17" s="158" t="e">
        <f>SUM(LEN(#REF!)-LEN(SUBSTITUTE(#REF!,"- Documentado","")))/LEN("- Documentado")</f>
        <v>#REF!</v>
      </c>
      <c r="DT17" s="158" t="e">
        <f>SUM(LEN(#REF!)-LEN(SUBSTITUTE(#REF!,"- Documentado","")))/LEN("- Documentado")</f>
        <v>#REF!</v>
      </c>
      <c r="DU17" s="158" t="e">
        <f t="shared" si="10"/>
        <v>#REF!</v>
      </c>
      <c r="DV17" s="158" t="e">
        <f>SUM(LEN(#REF!)-LEN(SUBSTITUTE(#REF!,"- Continua","")))/LEN("- Continua")</f>
        <v>#REF!</v>
      </c>
      <c r="DW17" s="158" t="e">
        <f>SUM(LEN(#REF!)-LEN(SUBSTITUTE(#REF!,"- Continua","")))/LEN("- Continua")</f>
        <v>#REF!</v>
      </c>
      <c r="DX17" s="158" t="e">
        <f t="shared" si="11"/>
        <v>#REF!</v>
      </c>
      <c r="DY17" s="158" t="e">
        <f>SUM(LEN(#REF!)-LEN(SUBSTITUTE(#REF!,"- Con registro","")))/LEN("- Con registro")</f>
        <v>#REF!</v>
      </c>
      <c r="DZ17" s="158" t="e">
        <f>SUM(LEN(#REF!)-LEN(SUBSTITUTE(#REF!,"- Con registro","")))/LEN("- Con registro")</f>
        <v>#REF!</v>
      </c>
      <c r="EA17" s="158" t="e">
        <f t="shared" si="12"/>
        <v>#REF!</v>
      </c>
      <c r="EB17" s="163" t="e">
        <f t="shared" si="13"/>
        <v>#REF!</v>
      </c>
      <c r="EC17" s="163" t="e">
        <f t="shared" si="14"/>
        <v>#REF!</v>
      </c>
      <c r="ED17" s="198" t="e">
        <f t="shared" si="15"/>
        <v>#REF!</v>
      </c>
      <c r="EE17" s="204" t="e">
        <f t="shared" si="16"/>
        <v>#REF!</v>
      </c>
      <c r="EF17" s="204"/>
      <c r="EG17" s="204"/>
      <c r="EH17" s="204"/>
      <c r="EI17" s="204"/>
      <c r="EJ17" s="204"/>
      <c r="EK17" s="204"/>
      <c r="EL17" s="204"/>
      <c r="EM17" s="204"/>
      <c r="EN17" s="204"/>
      <c r="EP17" s="185">
        <f t="shared" si="17"/>
        <v>45037</v>
      </c>
      <c r="EQ17" s="186">
        <f t="shared" si="18"/>
        <v>45169</v>
      </c>
      <c r="ER17" s="158" t="str">
        <f t="shared" si="19"/>
        <v>Riesgos</v>
      </c>
      <c r="ES17" s="197" t="str">
        <f t="shared" si="20"/>
        <v>ID_135: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v>
      </c>
      <c r="ET17" s="197" t="str">
        <f t="shared" si="21"/>
        <v>Ajuste en Establecimiento de controles en el Mapa de riesgos de Gestión de Contratación</v>
      </c>
      <c r="EU17" s="158" t="str">
        <f t="shared" si="22"/>
        <v>Solicitud de cambio realizada y aprobada por la Dirección de Contratación a través del Aplicativo DARUMA</v>
      </c>
    </row>
    <row r="18" spans="1:151" ht="399.95" customHeight="1" x14ac:dyDescent="0.2">
      <c r="A18" s="190" t="s">
        <v>190</v>
      </c>
      <c r="B18" s="172" t="s">
        <v>647</v>
      </c>
      <c r="C18" s="172" t="s">
        <v>648</v>
      </c>
      <c r="D18" s="190" t="s">
        <v>736</v>
      </c>
      <c r="E18" s="191" t="s">
        <v>640</v>
      </c>
      <c r="F18" s="172" t="s">
        <v>649</v>
      </c>
      <c r="G18" s="191">
        <v>141</v>
      </c>
      <c r="H18" s="191" t="s">
        <v>834</v>
      </c>
      <c r="I18" s="166" t="s">
        <v>426</v>
      </c>
      <c r="J18" s="190" t="s">
        <v>63</v>
      </c>
      <c r="K18" s="191" t="s">
        <v>343</v>
      </c>
      <c r="L18" s="172" t="s">
        <v>258</v>
      </c>
      <c r="M18" s="178" t="s">
        <v>427</v>
      </c>
      <c r="N18" s="172" t="s">
        <v>428</v>
      </c>
      <c r="O18" s="172" t="s">
        <v>429</v>
      </c>
      <c r="P18" s="172" t="s">
        <v>351</v>
      </c>
      <c r="Q18" s="172" t="s">
        <v>325</v>
      </c>
      <c r="R18" s="172" t="s">
        <v>421</v>
      </c>
      <c r="S18" s="172" t="s">
        <v>750</v>
      </c>
      <c r="T18" s="172" t="s">
        <v>346</v>
      </c>
      <c r="U18" s="192" t="s">
        <v>311</v>
      </c>
      <c r="V18" s="193">
        <v>0.2</v>
      </c>
      <c r="W18" s="192" t="s">
        <v>77</v>
      </c>
      <c r="X18" s="193">
        <v>0.8</v>
      </c>
      <c r="Y18" s="67" t="s">
        <v>270</v>
      </c>
      <c r="Z18" s="172" t="s">
        <v>430</v>
      </c>
      <c r="AA18" s="192" t="s">
        <v>311</v>
      </c>
      <c r="AB18" s="195">
        <v>1.48176E-2</v>
      </c>
      <c r="AC18" s="192" t="s">
        <v>77</v>
      </c>
      <c r="AD18" s="195">
        <v>0.8</v>
      </c>
      <c r="AE18" s="67" t="s">
        <v>270</v>
      </c>
      <c r="AF18" s="172" t="s">
        <v>390</v>
      </c>
      <c r="AG18" s="190" t="s">
        <v>349</v>
      </c>
      <c r="AH18" s="194" t="s">
        <v>991</v>
      </c>
      <c r="AI18" s="194" t="s">
        <v>993</v>
      </c>
      <c r="AJ18" s="194" t="s">
        <v>992</v>
      </c>
      <c r="AK18" s="194" t="s">
        <v>994</v>
      </c>
      <c r="AL18" s="194" t="s">
        <v>926</v>
      </c>
      <c r="AM18" s="194" t="s">
        <v>990</v>
      </c>
      <c r="AN18" s="172" t="s">
        <v>431</v>
      </c>
      <c r="AO18" s="172" t="s">
        <v>737</v>
      </c>
      <c r="AP18" s="172" t="s">
        <v>432</v>
      </c>
      <c r="AQ18" s="173">
        <v>43349</v>
      </c>
      <c r="AR18" s="174" t="s">
        <v>326</v>
      </c>
      <c r="AS18" s="175" t="s">
        <v>404</v>
      </c>
      <c r="AT18" s="176">
        <v>43592</v>
      </c>
      <c r="AU18" s="177" t="s">
        <v>405</v>
      </c>
      <c r="AV18" s="178" t="s">
        <v>433</v>
      </c>
      <c r="AW18" s="176">
        <v>43776</v>
      </c>
      <c r="AX18" s="174" t="s">
        <v>434</v>
      </c>
      <c r="AY18" s="175" t="s">
        <v>435</v>
      </c>
      <c r="AZ18" s="176">
        <v>43902</v>
      </c>
      <c r="BA18" s="177" t="s">
        <v>332</v>
      </c>
      <c r="BB18" s="178" t="s">
        <v>436</v>
      </c>
      <c r="BC18" s="176">
        <v>43923</v>
      </c>
      <c r="BD18" s="174" t="s">
        <v>422</v>
      </c>
      <c r="BE18" s="175" t="s">
        <v>437</v>
      </c>
      <c r="BF18" s="176">
        <v>44112</v>
      </c>
      <c r="BG18" s="177" t="s">
        <v>326</v>
      </c>
      <c r="BH18" s="178" t="s">
        <v>438</v>
      </c>
      <c r="BI18" s="176">
        <v>44168</v>
      </c>
      <c r="BJ18" s="174" t="s">
        <v>334</v>
      </c>
      <c r="BK18" s="175" t="s">
        <v>424</v>
      </c>
      <c r="BL18" s="176">
        <v>44251</v>
      </c>
      <c r="BM18" s="177" t="s">
        <v>356</v>
      </c>
      <c r="BN18" s="178" t="s">
        <v>439</v>
      </c>
      <c r="BO18" s="176">
        <v>44452</v>
      </c>
      <c r="BP18" s="174" t="s">
        <v>369</v>
      </c>
      <c r="BQ18" s="175" t="s">
        <v>440</v>
      </c>
      <c r="BR18" s="176">
        <v>44533</v>
      </c>
      <c r="BS18" s="177" t="s">
        <v>326</v>
      </c>
      <c r="BT18" s="178" t="s">
        <v>441</v>
      </c>
      <c r="BU18" s="176">
        <v>44898</v>
      </c>
      <c r="BV18" s="174" t="s">
        <v>326</v>
      </c>
      <c r="BW18" s="175" t="s">
        <v>650</v>
      </c>
      <c r="BX18" s="176" t="s">
        <v>340</v>
      </c>
      <c r="BY18" s="177" t="s">
        <v>341</v>
      </c>
      <c r="BZ18" s="179" t="s">
        <v>340</v>
      </c>
      <c r="CA18" s="147">
        <f t="shared" si="0"/>
        <v>2</v>
      </c>
      <c r="CB18" s="51"/>
      <c r="CC18" s="51" t="s">
        <v>1015</v>
      </c>
      <c r="CD18" s="51" t="s">
        <v>764</v>
      </c>
      <c r="CE18" s="51" t="s">
        <v>760</v>
      </c>
      <c r="CF18" s="51" t="s">
        <v>757</v>
      </c>
      <c r="CG18" s="51" t="s">
        <v>757</v>
      </c>
      <c r="CH18" s="51" t="s">
        <v>774</v>
      </c>
      <c r="CI18" s="51" t="s">
        <v>757</v>
      </c>
      <c r="CJ18" s="51" t="s">
        <v>778</v>
      </c>
      <c r="CK18" s="51"/>
      <c r="CL18" s="51" t="s">
        <v>778</v>
      </c>
      <c r="CM18" s="51" t="s">
        <v>785</v>
      </c>
      <c r="CN18" s="51" t="s">
        <v>778</v>
      </c>
      <c r="CO18" s="51" t="s">
        <v>778</v>
      </c>
      <c r="CP18" s="51" t="s">
        <v>778</v>
      </c>
      <c r="CQ18" s="51" t="s">
        <v>778</v>
      </c>
      <c r="CR18" s="51" t="s">
        <v>795</v>
      </c>
      <c r="CS18" s="51" t="s">
        <v>778</v>
      </c>
      <c r="CT18" s="51" t="s">
        <v>778</v>
      </c>
      <c r="CU18" s="51" t="s">
        <v>778</v>
      </c>
      <c r="CV18" s="51" t="s">
        <v>778</v>
      </c>
      <c r="CW18" s="51" t="s">
        <v>778</v>
      </c>
      <c r="CX18" s="51" t="s">
        <v>778</v>
      </c>
      <c r="CZ18" s="164" t="str">
        <f t="shared" si="1"/>
        <v>Corrupción</v>
      </c>
      <c r="DA18" s="214" t="str">
        <f t="shared" si="2"/>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18" s="214"/>
      <c r="DC18" s="214"/>
      <c r="DD18" s="214"/>
      <c r="DE18" s="214"/>
      <c r="DF18" s="214"/>
      <c r="DG18" s="214"/>
      <c r="DH18" s="164" t="str">
        <f t="shared" si="3"/>
        <v>Alto</v>
      </c>
      <c r="DI18" s="164" t="str">
        <f t="shared" si="4"/>
        <v>Alto</v>
      </c>
      <c r="DK18" s="158" t="e">
        <f>SUM(LEN(#REF!)-LEN(SUBSTITUTE(#REF!,"- Preventivo","")))/LEN("- Preventivo")</f>
        <v>#REF!</v>
      </c>
      <c r="DL18" s="158" t="e">
        <f t="shared" si="5"/>
        <v>#REF!</v>
      </c>
      <c r="DM18" s="158" t="e">
        <f>SUM(LEN(#REF!)-LEN(SUBSTITUTE(#REF!,"- Detectivo","")))/LEN("- Detectivo")</f>
        <v>#REF!</v>
      </c>
      <c r="DN18" s="158" t="e">
        <f t="shared" si="6"/>
        <v>#REF!</v>
      </c>
      <c r="DO18" s="158" t="e">
        <f>SUM(LEN(#REF!)-LEN(SUBSTITUTE(#REF!,"- Correctivo","")))/LEN("- Correctivo")</f>
        <v>#REF!</v>
      </c>
      <c r="DP18" s="158" t="e">
        <f t="shared" si="7"/>
        <v>#REF!</v>
      </c>
      <c r="DQ18" s="158" t="e">
        <f t="shared" si="8"/>
        <v>#REF!</v>
      </c>
      <c r="DR18" s="158" t="e">
        <f t="shared" si="9"/>
        <v>#REF!</v>
      </c>
      <c r="DS18" s="158" t="e">
        <f>SUM(LEN(#REF!)-LEN(SUBSTITUTE(#REF!,"- Documentado","")))/LEN("- Documentado")</f>
        <v>#REF!</v>
      </c>
      <c r="DT18" s="158" t="e">
        <f>SUM(LEN(#REF!)-LEN(SUBSTITUTE(#REF!,"- Documentado","")))/LEN("- Documentado")</f>
        <v>#REF!</v>
      </c>
      <c r="DU18" s="158" t="e">
        <f t="shared" si="10"/>
        <v>#REF!</v>
      </c>
      <c r="DV18" s="158" t="e">
        <f>SUM(LEN(#REF!)-LEN(SUBSTITUTE(#REF!,"- Continua","")))/LEN("- Continua")</f>
        <v>#REF!</v>
      </c>
      <c r="DW18" s="158" t="e">
        <f>SUM(LEN(#REF!)-LEN(SUBSTITUTE(#REF!,"- Continua","")))/LEN("- Continua")</f>
        <v>#REF!</v>
      </c>
      <c r="DX18" s="158" t="e">
        <f t="shared" si="11"/>
        <v>#REF!</v>
      </c>
      <c r="DY18" s="158" t="e">
        <f>SUM(LEN(#REF!)-LEN(SUBSTITUTE(#REF!,"- Con registro","")))/LEN("- Con registro")</f>
        <v>#REF!</v>
      </c>
      <c r="DZ18" s="158" t="e">
        <f>SUM(LEN(#REF!)-LEN(SUBSTITUTE(#REF!,"- Con registro","")))/LEN("- Con registro")</f>
        <v>#REF!</v>
      </c>
      <c r="EA18" s="158" t="e">
        <f t="shared" si="12"/>
        <v>#REF!</v>
      </c>
      <c r="EB18" s="163" t="e">
        <f t="shared" si="13"/>
        <v>#REF!</v>
      </c>
      <c r="EC18" s="163" t="e">
        <f t="shared" si="14"/>
        <v>#REF!</v>
      </c>
      <c r="ED18" s="198" t="e">
        <f t="shared" si="15"/>
        <v>#REF!</v>
      </c>
      <c r="EE18" s="204" t="e">
        <f t="shared" si="16"/>
        <v>#REF!</v>
      </c>
      <c r="EF18" s="204"/>
      <c r="EG18" s="204"/>
      <c r="EH18" s="204"/>
      <c r="EI18" s="204"/>
      <c r="EJ18" s="204"/>
      <c r="EK18" s="204"/>
      <c r="EL18" s="204"/>
      <c r="EM18" s="204"/>
      <c r="EN18" s="204"/>
      <c r="EP18" s="185" t="str">
        <f t="shared" si="17"/>
        <v/>
      </c>
      <c r="EQ18" s="186" t="str">
        <f t="shared" si="18"/>
        <v/>
      </c>
      <c r="ER18" s="158" t="str">
        <f t="shared" si="19"/>
        <v/>
      </c>
      <c r="ES18" s="197" t="str">
        <f t="shared" si="20"/>
        <v/>
      </c>
      <c r="ET18" s="197" t="str">
        <f t="shared" si="21"/>
        <v/>
      </c>
      <c r="EU18" s="158" t="str">
        <f t="shared" si="22"/>
        <v/>
      </c>
    </row>
    <row r="19" spans="1:151" ht="399.95" customHeight="1" x14ac:dyDescent="0.2">
      <c r="A19" s="190" t="s">
        <v>190</v>
      </c>
      <c r="B19" s="172" t="s">
        <v>647</v>
      </c>
      <c r="C19" s="172" t="s">
        <v>648</v>
      </c>
      <c r="D19" s="190" t="s">
        <v>736</v>
      </c>
      <c r="E19" s="191" t="s">
        <v>640</v>
      </c>
      <c r="F19" s="172" t="s">
        <v>649</v>
      </c>
      <c r="G19" s="191">
        <v>142</v>
      </c>
      <c r="H19" s="191" t="s">
        <v>835</v>
      </c>
      <c r="I19" s="166" t="s">
        <v>442</v>
      </c>
      <c r="J19" s="190" t="s">
        <v>63</v>
      </c>
      <c r="K19" s="191" t="s">
        <v>343</v>
      </c>
      <c r="L19" s="172" t="s">
        <v>258</v>
      </c>
      <c r="M19" s="178" t="s">
        <v>427</v>
      </c>
      <c r="N19" s="172" t="s">
        <v>428</v>
      </c>
      <c r="O19" s="172" t="s">
        <v>443</v>
      </c>
      <c r="P19" s="172" t="s">
        <v>351</v>
      </c>
      <c r="Q19" s="172" t="s">
        <v>325</v>
      </c>
      <c r="R19" s="172" t="s">
        <v>421</v>
      </c>
      <c r="S19" s="172" t="s">
        <v>750</v>
      </c>
      <c r="T19" s="172" t="s">
        <v>346</v>
      </c>
      <c r="U19" s="192" t="s">
        <v>311</v>
      </c>
      <c r="V19" s="193">
        <v>0.2</v>
      </c>
      <c r="W19" s="192" t="s">
        <v>77</v>
      </c>
      <c r="X19" s="193">
        <v>0.8</v>
      </c>
      <c r="Y19" s="67" t="s">
        <v>270</v>
      </c>
      <c r="Z19" s="172" t="s">
        <v>430</v>
      </c>
      <c r="AA19" s="192" t="s">
        <v>311</v>
      </c>
      <c r="AB19" s="195">
        <v>2.1167999999999999E-2</v>
      </c>
      <c r="AC19" s="192" t="s">
        <v>77</v>
      </c>
      <c r="AD19" s="195">
        <v>0.8</v>
      </c>
      <c r="AE19" s="67" t="s">
        <v>270</v>
      </c>
      <c r="AF19" s="172" t="s">
        <v>390</v>
      </c>
      <c r="AG19" s="190" t="s">
        <v>349</v>
      </c>
      <c r="AH19" s="194" t="s">
        <v>991</v>
      </c>
      <c r="AI19" s="194" t="s">
        <v>993</v>
      </c>
      <c r="AJ19" s="194" t="s">
        <v>992</v>
      </c>
      <c r="AK19" s="194" t="s">
        <v>994</v>
      </c>
      <c r="AL19" s="194" t="s">
        <v>926</v>
      </c>
      <c r="AM19" s="194" t="s">
        <v>990</v>
      </c>
      <c r="AN19" s="172" t="s">
        <v>444</v>
      </c>
      <c r="AO19" s="172" t="s">
        <v>738</v>
      </c>
      <c r="AP19" s="172" t="s">
        <v>445</v>
      </c>
      <c r="AQ19" s="173">
        <v>43349</v>
      </c>
      <c r="AR19" s="174" t="s">
        <v>326</v>
      </c>
      <c r="AS19" s="175" t="s">
        <v>404</v>
      </c>
      <c r="AT19" s="176">
        <v>43592</v>
      </c>
      <c r="AU19" s="177" t="s">
        <v>369</v>
      </c>
      <c r="AV19" s="178" t="s">
        <v>446</v>
      </c>
      <c r="AW19" s="176">
        <v>43776</v>
      </c>
      <c r="AX19" s="174" t="s">
        <v>422</v>
      </c>
      <c r="AY19" s="175" t="s">
        <v>447</v>
      </c>
      <c r="AZ19" s="176">
        <v>43902</v>
      </c>
      <c r="BA19" s="177" t="s">
        <v>422</v>
      </c>
      <c r="BB19" s="178" t="s">
        <v>423</v>
      </c>
      <c r="BC19" s="176">
        <v>44112</v>
      </c>
      <c r="BD19" s="174" t="s">
        <v>405</v>
      </c>
      <c r="BE19" s="175" t="s">
        <v>448</v>
      </c>
      <c r="BF19" s="176">
        <v>44168</v>
      </c>
      <c r="BG19" s="177" t="s">
        <v>334</v>
      </c>
      <c r="BH19" s="178" t="s">
        <v>424</v>
      </c>
      <c r="BI19" s="176">
        <v>44251</v>
      </c>
      <c r="BJ19" s="174" t="s">
        <v>332</v>
      </c>
      <c r="BK19" s="175" t="s">
        <v>425</v>
      </c>
      <c r="BL19" s="176">
        <v>44533</v>
      </c>
      <c r="BM19" s="177" t="s">
        <v>326</v>
      </c>
      <c r="BN19" s="178" t="s">
        <v>449</v>
      </c>
      <c r="BO19" s="176">
        <v>44898</v>
      </c>
      <c r="BP19" s="174" t="s">
        <v>326</v>
      </c>
      <c r="BQ19" s="175" t="s">
        <v>650</v>
      </c>
      <c r="BR19" s="176" t="s">
        <v>340</v>
      </c>
      <c r="BS19" s="177" t="s">
        <v>341</v>
      </c>
      <c r="BT19" s="178" t="s">
        <v>340</v>
      </c>
      <c r="BU19" s="176" t="s">
        <v>340</v>
      </c>
      <c r="BV19" s="174" t="s">
        <v>341</v>
      </c>
      <c r="BW19" s="175" t="s">
        <v>340</v>
      </c>
      <c r="BX19" s="176" t="s">
        <v>340</v>
      </c>
      <c r="BY19" s="177" t="s">
        <v>341</v>
      </c>
      <c r="BZ19" s="179" t="s">
        <v>340</v>
      </c>
      <c r="CA19" s="147">
        <f t="shared" si="0"/>
        <v>6</v>
      </c>
      <c r="CB19" s="51"/>
      <c r="CC19" s="51" t="s">
        <v>1015</v>
      </c>
      <c r="CD19" s="51" t="s">
        <v>764</v>
      </c>
      <c r="CE19" s="51" t="s">
        <v>760</v>
      </c>
      <c r="CF19" s="51" t="s">
        <v>757</v>
      </c>
      <c r="CG19" s="51" t="s">
        <v>757</v>
      </c>
      <c r="CH19" s="51" t="s">
        <v>774</v>
      </c>
      <c r="CI19" s="51" t="s">
        <v>757</v>
      </c>
      <c r="CJ19" s="51" t="s">
        <v>778</v>
      </c>
      <c r="CK19" s="51"/>
      <c r="CL19" s="51" t="s">
        <v>778</v>
      </c>
      <c r="CM19" s="51" t="s">
        <v>785</v>
      </c>
      <c r="CN19" s="51" t="s">
        <v>778</v>
      </c>
      <c r="CO19" s="51" t="s">
        <v>778</v>
      </c>
      <c r="CP19" s="51" t="s">
        <v>778</v>
      </c>
      <c r="CQ19" s="51" t="s">
        <v>778</v>
      </c>
      <c r="CR19" s="51" t="s">
        <v>795</v>
      </c>
      <c r="CS19" s="51" t="s">
        <v>778</v>
      </c>
      <c r="CT19" s="51" t="s">
        <v>778</v>
      </c>
      <c r="CU19" s="51" t="s">
        <v>778</v>
      </c>
      <c r="CV19" s="51" t="s">
        <v>778</v>
      </c>
      <c r="CW19" s="51" t="s">
        <v>778</v>
      </c>
      <c r="CX19" s="51" t="s">
        <v>778</v>
      </c>
      <c r="CZ19" s="164" t="str">
        <f t="shared" si="1"/>
        <v>Corrupción</v>
      </c>
      <c r="DA19" s="214" t="str">
        <f t="shared" si="2"/>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19" s="214"/>
      <c r="DC19" s="214"/>
      <c r="DD19" s="214"/>
      <c r="DE19" s="214"/>
      <c r="DF19" s="214"/>
      <c r="DG19" s="214"/>
      <c r="DH19" s="164" t="str">
        <f t="shared" si="3"/>
        <v>Alto</v>
      </c>
      <c r="DI19" s="164" t="str">
        <f t="shared" si="4"/>
        <v>Alto</v>
      </c>
      <c r="DK19" s="158" t="e">
        <f>SUM(LEN(#REF!)-LEN(SUBSTITUTE(#REF!,"- Preventivo","")))/LEN("- Preventivo")</f>
        <v>#REF!</v>
      </c>
      <c r="DL19" s="158" t="e">
        <f t="shared" si="5"/>
        <v>#REF!</v>
      </c>
      <c r="DM19" s="158" t="e">
        <f>SUM(LEN(#REF!)-LEN(SUBSTITUTE(#REF!,"- Detectivo","")))/LEN("- Detectivo")</f>
        <v>#REF!</v>
      </c>
      <c r="DN19" s="158" t="e">
        <f t="shared" si="6"/>
        <v>#REF!</v>
      </c>
      <c r="DO19" s="158" t="e">
        <f>SUM(LEN(#REF!)-LEN(SUBSTITUTE(#REF!,"- Correctivo","")))/LEN("- Correctivo")</f>
        <v>#REF!</v>
      </c>
      <c r="DP19" s="158" t="e">
        <f t="shared" si="7"/>
        <v>#REF!</v>
      </c>
      <c r="DQ19" s="158" t="e">
        <f t="shared" si="8"/>
        <v>#REF!</v>
      </c>
      <c r="DR19" s="158" t="e">
        <f t="shared" si="9"/>
        <v>#REF!</v>
      </c>
      <c r="DS19" s="158" t="e">
        <f>SUM(LEN(#REF!)-LEN(SUBSTITUTE(#REF!,"- Documentado","")))/LEN("- Documentado")</f>
        <v>#REF!</v>
      </c>
      <c r="DT19" s="158" t="e">
        <f>SUM(LEN(#REF!)-LEN(SUBSTITUTE(#REF!,"- Documentado","")))/LEN("- Documentado")</f>
        <v>#REF!</v>
      </c>
      <c r="DU19" s="158" t="e">
        <f t="shared" si="10"/>
        <v>#REF!</v>
      </c>
      <c r="DV19" s="158" t="e">
        <f>SUM(LEN(#REF!)-LEN(SUBSTITUTE(#REF!,"- Continua","")))/LEN("- Continua")</f>
        <v>#REF!</v>
      </c>
      <c r="DW19" s="158" t="e">
        <f>SUM(LEN(#REF!)-LEN(SUBSTITUTE(#REF!,"- Continua","")))/LEN("- Continua")</f>
        <v>#REF!</v>
      </c>
      <c r="DX19" s="158" t="e">
        <f t="shared" si="11"/>
        <v>#REF!</v>
      </c>
      <c r="DY19" s="158" t="e">
        <f>SUM(LEN(#REF!)-LEN(SUBSTITUTE(#REF!,"- Con registro","")))/LEN("- Con registro")</f>
        <v>#REF!</v>
      </c>
      <c r="DZ19" s="158" t="e">
        <f>SUM(LEN(#REF!)-LEN(SUBSTITUTE(#REF!,"- Con registro","")))/LEN("- Con registro")</f>
        <v>#REF!</v>
      </c>
      <c r="EA19" s="158" t="e">
        <f t="shared" si="12"/>
        <v>#REF!</v>
      </c>
      <c r="EB19" s="163" t="e">
        <f t="shared" si="13"/>
        <v>#REF!</v>
      </c>
      <c r="EC19" s="163" t="e">
        <f t="shared" si="14"/>
        <v>#REF!</v>
      </c>
      <c r="ED19" s="198" t="e">
        <f t="shared" si="15"/>
        <v>#REF!</v>
      </c>
      <c r="EE19" s="204" t="e">
        <f t="shared" si="16"/>
        <v>#REF!</v>
      </c>
      <c r="EF19" s="204"/>
      <c r="EG19" s="204"/>
      <c r="EH19" s="204"/>
      <c r="EI19" s="204"/>
      <c r="EJ19" s="204"/>
      <c r="EK19" s="204"/>
      <c r="EL19" s="204"/>
      <c r="EM19" s="204"/>
      <c r="EN19" s="204"/>
      <c r="EP19" s="185" t="str">
        <f t="shared" si="17"/>
        <v/>
      </c>
      <c r="EQ19" s="186" t="str">
        <f t="shared" si="18"/>
        <v/>
      </c>
      <c r="ER19" s="158" t="str">
        <f t="shared" si="19"/>
        <v/>
      </c>
      <c r="ES19" s="197" t="str">
        <f t="shared" si="20"/>
        <v/>
      </c>
      <c r="ET19" s="197" t="str">
        <f t="shared" si="21"/>
        <v/>
      </c>
      <c r="EU19" s="158" t="str">
        <f t="shared" si="22"/>
        <v/>
      </c>
    </row>
    <row r="20" spans="1:151" ht="399.95" customHeight="1" x14ac:dyDescent="0.2">
      <c r="A20" s="190" t="s">
        <v>739</v>
      </c>
      <c r="B20" s="172" t="s">
        <v>651</v>
      </c>
      <c r="C20" s="172" t="s">
        <v>652</v>
      </c>
      <c r="D20" s="190" t="s">
        <v>736</v>
      </c>
      <c r="E20" s="191" t="s">
        <v>640</v>
      </c>
      <c r="F20" s="172" t="s">
        <v>653</v>
      </c>
      <c r="G20" s="191">
        <v>146</v>
      </c>
      <c r="H20" s="191" t="s">
        <v>836</v>
      </c>
      <c r="I20" s="166" t="s">
        <v>654</v>
      </c>
      <c r="J20" s="190" t="s">
        <v>63</v>
      </c>
      <c r="K20" s="191" t="s">
        <v>343</v>
      </c>
      <c r="L20" s="172" t="s">
        <v>258</v>
      </c>
      <c r="M20" s="178" t="s">
        <v>525</v>
      </c>
      <c r="N20" s="172" t="s">
        <v>526</v>
      </c>
      <c r="O20" s="172" t="s">
        <v>527</v>
      </c>
      <c r="P20" s="172" t="s">
        <v>351</v>
      </c>
      <c r="Q20" s="172" t="s">
        <v>325</v>
      </c>
      <c r="R20" s="172" t="s">
        <v>352</v>
      </c>
      <c r="S20" s="172" t="s">
        <v>750</v>
      </c>
      <c r="T20" s="172" t="s">
        <v>346</v>
      </c>
      <c r="U20" s="192" t="s">
        <v>311</v>
      </c>
      <c r="V20" s="193">
        <v>0.2</v>
      </c>
      <c r="W20" s="192" t="s">
        <v>77</v>
      </c>
      <c r="X20" s="193">
        <v>0.8</v>
      </c>
      <c r="Y20" s="67" t="s">
        <v>270</v>
      </c>
      <c r="Z20" s="172" t="s">
        <v>528</v>
      </c>
      <c r="AA20" s="192" t="s">
        <v>311</v>
      </c>
      <c r="AB20" s="195">
        <v>2.4695999999999999E-2</v>
      </c>
      <c r="AC20" s="192" t="s">
        <v>77</v>
      </c>
      <c r="AD20" s="195">
        <v>0.8</v>
      </c>
      <c r="AE20" s="67" t="s">
        <v>270</v>
      </c>
      <c r="AF20" s="172" t="s">
        <v>529</v>
      </c>
      <c r="AG20" s="190" t="s">
        <v>349</v>
      </c>
      <c r="AH20" s="194" t="s">
        <v>1008</v>
      </c>
      <c r="AI20" s="194" t="s">
        <v>931</v>
      </c>
      <c r="AJ20" s="194" t="s">
        <v>932</v>
      </c>
      <c r="AK20" s="194" t="s">
        <v>933</v>
      </c>
      <c r="AL20" s="194" t="s">
        <v>934</v>
      </c>
      <c r="AM20" s="194" t="s">
        <v>927</v>
      </c>
      <c r="AN20" s="172" t="s">
        <v>740</v>
      </c>
      <c r="AO20" s="172" t="s">
        <v>741</v>
      </c>
      <c r="AP20" s="172" t="s">
        <v>742</v>
      </c>
      <c r="AQ20" s="173">
        <v>43592</v>
      </c>
      <c r="AR20" s="174" t="s">
        <v>326</v>
      </c>
      <c r="AS20" s="175" t="s">
        <v>505</v>
      </c>
      <c r="AT20" s="176">
        <v>43768</v>
      </c>
      <c r="AU20" s="177" t="s">
        <v>373</v>
      </c>
      <c r="AV20" s="178" t="s">
        <v>530</v>
      </c>
      <c r="AW20" s="176">
        <v>43902</v>
      </c>
      <c r="AX20" s="174" t="s">
        <v>393</v>
      </c>
      <c r="AY20" s="175" t="s">
        <v>531</v>
      </c>
      <c r="AZ20" s="176">
        <v>44071</v>
      </c>
      <c r="BA20" s="177" t="s">
        <v>337</v>
      </c>
      <c r="BB20" s="178" t="s">
        <v>532</v>
      </c>
      <c r="BC20" s="176">
        <v>44167</v>
      </c>
      <c r="BD20" s="174" t="s">
        <v>403</v>
      </c>
      <c r="BE20" s="175" t="s">
        <v>533</v>
      </c>
      <c r="BF20" s="176">
        <v>44243</v>
      </c>
      <c r="BG20" s="177" t="s">
        <v>369</v>
      </c>
      <c r="BH20" s="178" t="s">
        <v>522</v>
      </c>
      <c r="BI20" s="176">
        <v>44316</v>
      </c>
      <c r="BJ20" s="174" t="s">
        <v>334</v>
      </c>
      <c r="BK20" s="175" t="s">
        <v>524</v>
      </c>
      <c r="BL20" s="176">
        <v>44407</v>
      </c>
      <c r="BM20" s="177" t="s">
        <v>369</v>
      </c>
      <c r="BN20" s="178" t="s">
        <v>523</v>
      </c>
      <c r="BO20" s="176">
        <v>44546</v>
      </c>
      <c r="BP20" s="174" t="s">
        <v>326</v>
      </c>
      <c r="BQ20" s="175" t="s">
        <v>534</v>
      </c>
      <c r="BR20" s="176">
        <v>44802</v>
      </c>
      <c r="BS20" s="177" t="s">
        <v>334</v>
      </c>
      <c r="BT20" s="178" t="s">
        <v>604</v>
      </c>
      <c r="BU20" s="176">
        <v>44909</v>
      </c>
      <c r="BV20" s="174" t="s">
        <v>356</v>
      </c>
      <c r="BW20" s="175" t="s">
        <v>655</v>
      </c>
      <c r="BX20" s="176">
        <v>45077</v>
      </c>
      <c r="BY20" s="177" t="s">
        <v>877</v>
      </c>
      <c r="BZ20" s="179" t="s">
        <v>898</v>
      </c>
      <c r="CA20" s="147">
        <f t="shared" si="0"/>
        <v>0</v>
      </c>
      <c r="CB20" s="51" t="s">
        <v>816</v>
      </c>
      <c r="CC20" s="51" t="s">
        <v>1015</v>
      </c>
      <c r="CD20" s="51" t="s">
        <v>765</v>
      </c>
      <c r="CE20" s="51" t="s">
        <v>778</v>
      </c>
      <c r="CF20" s="51" t="s">
        <v>757</v>
      </c>
      <c r="CG20" s="51" t="s">
        <v>757</v>
      </c>
      <c r="CH20" s="51" t="s">
        <v>774</v>
      </c>
      <c r="CI20" s="51" t="s">
        <v>757</v>
      </c>
      <c r="CJ20" s="51" t="s">
        <v>778</v>
      </c>
      <c r="CK20" s="51"/>
      <c r="CL20" s="51" t="s">
        <v>778</v>
      </c>
      <c r="CM20" s="51" t="s">
        <v>785</v>
      </c>
      <c r="CN20" s="51" t="s">
        <v>778</v>
      </c>
      <c r="CO20" s="51" t="s">
        <v>778</v>
      </c>
      <c r="CP20" s="51" t="s">
        <v>778</v>
      </c>
      <c r="CQ20" s="51" t="s">
        <v>778</v>
      </c>
      <c r="CR20" s="51" t="s">
        <v>796</v>
      </c>
      <c r="CS20" s="51" t="s">
        <v>778</v>
      </c>
      <c r="CT20" s="51" t="s">
        <v>778</v>
      </c>
      <c r="CU20" s="51" t="s">
        <v>778</v>
      </c>
      <c r="CV20" s="51" t="s">
        <v>778</v>
      </c>
      <c r="CW20" s="51" t="s">
        <v>778</v>
      </c>
      <c r="CX20" s="51" t="s">
        <v>778</v>
      </c>
      <c r="CZ20" s="164" t="str">
        <f t="shared" si="1"/>
        <v>Corrupción</v>
      </c>
      <c r="DA20" s="214" t="str">
        <f t="shared" si="2"/>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20" s="214"/>
      <c r="DC20" s="214"/>
      <c r="DD20" s="214"/>
      <c r="DE20" s="214"/>
      <c r="DF20" s="214"/>
      <c r="DG20" s="214"/>
      <c r="DH20" s="164" t="str">
        <f t="shared" si="3"/>
        <v>Alto</v>
      </c>
      <c r="DI20" s="164" t="str">
        <f t="shared" ref="DI20:DI26" si="23">AE20</f>
        <v>Alto</v>
      </c>
      <c r="DK20" s="158" t="e">
        <f>SUM(LEN(#REF!)-LEN(SUBSTITUTE(#REF!,"- Preventivo","")))/LEN("- Preventivo")</f>
        <v>#REF!</v>
      </c>
      <c r="DL20" s="158" t="e">
        <f t="shared" si="5"/>
        <v>#REF!</v>
      </c>
      <c r="DM20" s="158" t="e">
        <f>SUM(LEN(#REF!)-LEN(SUBSTITUTE(#REF!,"- Detectivo","")))/LEN("- Detectivo")</f>
        <v>#REF!</v>
      </c>
      <c r="DN20" s="158" t="e">
        <f t="shared" si="6"/>
        <v>#REF!</v>
      </c>
      <c r="DO20" s="158" t="e">
        <f>SUM(LEN(#REF!)-LEN(SUBSTITUTE(#REF!,"- Correctivo","")))/LEN("- Correctivo")</f>
        <v>#REF!</v>
      </c>
      <c r="DP20" s="158" t="e">
        <f t="shared" si="7"/>
        <v>#REF!</v>
      </c>
      <c r="DQ20" s="158" t="e">
        <f t="shared" si="8"/>
        <v>#REF!</v>
      </c>
      <c r="DR20" s="158" t="e">
        <f t="shared" si="9"/>
        <v>#REF!</v>
      </c>
      <c r="DS20" s="158" t="e">
        <f>SUM(LEN(#REF!)-LEN(SUBSTITUTE(#REF!,"- Documentado","")))/LEN("- Documentado")</f>
        <v>#REF!</v>
      </c>
      <c r="DT20" s="158" t="e">
        <f>SUM(LEN(#REF!)-LEN(SUBSTITUTE(#REF!,"- Documentado","")))/LEN("- Documentado")</f>
        <v>#REF!</v>
      </c>
      <c r="DU20" s="158" t="e">
        <f t="shared" si="10"/>
        <v>#REF!</v>
      </c>
      <c r="DV20" s="158" t="e">
        <f>SUM(LEN(#REF!)-LEN(SUBSTITUTE(#REF!,"- Continua","")))/LEN("- Continua")</f>
        <v>#REF!</v>
      </c>
      <c r="DW20" s="158" t="e">
        <f>SUM(LEN(#REF!)-LEN(SUBSTITUTE(#REF!,"- Continua","")))/LEN("- Continua")</f>
        <v>#REF!</v>
      </c>
      <c r="DX20" s="158" t="e">
        <f t="shared" si="11"/>
        <v>#REF!</v>
      </c>
      <c r="DY20" s="158" t="e">
        <f>SUM(LEN(#REF!)-LEN(SUBSTITUTE(#REF!,"- Con registro","")))/LEN("- Con registro")</f>
        <v>#REF!</v>
      </c>
      <c r="DZ20" s="158" t="e">
        <f>SUM(LEN(#REF!)-LEN(SUBSTITUTE(#REF!,"- Con registro","")))/LEN("- Con registro")</f>
        <v>#REF!</v>
      </c>
      <c r="EA20" s="158" t="e">
        <f t="shared" si="12"/>
        <v>#REF!</v>
      </c>
      <c r="EB20" s="163" t="e">
        <f t="shared" si="13"/>
        <v>#REF!</v>
      </c>
      <c r="EC20" s="163" t="e">
        <f t="shared" si="14"/>
        <v>#REF!</v>
      </c>
      <c r="ED20" s="198" t="e">
        <f t="shared" si="15"/>
        <v>#REF!</v>
      </c>
      <c r="EE20" s="204" t="e">
        <f t="shared" si="16"/>
        <v>#REF!</v>
      </c>
      <c r="EF20" s="204"/>
      <c r="EG20" s="204"/>
      <c r="EH20" s="204"/>
      <c r="EI20" s="204"/>
      <c r="EJ20" s="204"/>
      <c r="EK20" s="204"/>
      <c r="EL20" s="204"/>
      <c r="EM20" s="204"/>
      <c r="EN20" s="204"/>
      <c r="EP20" s="185">
        <f t="shared" si="17"/>
        <v>45077</v>
      </c>
      <c r="EQ20" s="186">
        <f t="shared" si="18"/>
        <v>45169</v>
      </c>
      <c r="ER20" s="158" t="str">
        <f t="shared" si="19"/>
        <v>Riesgos</v>
      </c>
      <c r="ES20" s="197" t="str">
        <f t="shared" si="20"/>
        <v>ID_146: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ET20" s="197" t="str">
        <f t="shared" si="21"/>
        <v>Ajuste en Establecimiento de controles en el Mapa de riesgos de Gestión de Servicios Administrativos y Tecnológicos</v>
      </c>
      <c r="EU20" s="158" t="str">
        <f t="shared" si="22"/>
        <v>Solicitud de cambio realizada y aprobada por la Subdirección de Servicios Administrativos a través del Aplicativo DARUMA</v>
      </c>
    </row>
    <row r="21" spans="1:151" ht="399.95" customHeight="1" x14ac:dyDescent="0.2">
      <c r="A21" s="190" t="s">
        <v>739</v>
      </c>
      <c r="B21" s="172" t="s">
        <v>651</v>
      </c>
      <c r="C21" s="172" t="s">
        <v>652</v>
      </c>
      <c r="D21" s="190" t="s">
        <v>736</v>
      </c>
      <c r="E21" s="191" t="s">
        <v>640</v>
      </c>
      <c r="F21" s="172" t="s">
        <v>656</v>
      </c>
      <c r="G21" s="191">
        <v>147</v>
      </c>
      <c r="H21" s="191" t="s">
        <v>837</v>
      </c>
      <c r="I21" s="166" t="s">
        <v>657</v>
      </c>
      <c r="J21" s="190" t="s">
        <v>63</v>
      </c>
      <c r="K21" s="191" t="s">
        <v>343</v>
      </c>
      <c r="L21" s="172" t="s">
        <v>755</v>
      </c>
      <c r="M21" s="178" t="s">
        <v>658</v>
      </c>
      <c r="N21" s="172" t="s">
        <v>659</v>
      </c>
      <c r="O21" s="172" t="s">
        <v>660</v>
      </c>
      <c r="P21" s="172" t="s">
        <v>351</v>
      </c>
      <c r="Q21" s="172" t="s">
        <v>325</v>
      </c>
      <c r="R21" s="172" t="s">
        <v>352</v>
      </c>
      <c r="S21" s="172" t="s">
        <v>750</v>
      </c>
      <c r="T21" s="172" t="s">
        <v>346</v>
      </c>
      <c r="U21" s="192" t="s">
        <v>311</v>
      </c>
      <c r="V21" s="193">
        <v>0.2</v>
      </c>
      <c r="W21" s="192" t="s">
        <v>77</v>
      </c>
      <c r="X21" s="193">
        <v>0.8</v>
      </c>
      <c r="Y21" s="67" t="s">
        <v>270</v>
      </c>
      <c r="Z21" s="172" t="s">
        <v>536</v>
      </c>
      <c r="AA21" s="192" t="s">
        <v>311</v>
      </c>
      <c r="AB21" s="195">
        <v>8.3999999999999991E-2</v>
      </c>
      <c r="AC21" s="192" t="s">
        <v>77</v>
      </c>
      <c r="AD21" s="195">
        <v>0.8</v>
      </c>
      <c r="AE21" s="67" t="s">
        <v>270</v>
      </c>
      <c r="AF21" s="172" t="s">
        <v>390</v>
      </c>
      <c r="AG21" s="190" t="s">
        <v>349</v>
      </c>
      <c r="AH21" s="194" t="s">
        <v>935</v>
      </c>
      <c r="AI21" s="194" t="s">
        <v>936</v>
      </c>
      <c r="AJ21" s="194" t="s">
        <v>937</v>
      </c>
      <c r="AK21" s="194" t="s">
        <v>938</v>
      </c>
      <c r="AL21" s="194" t="s">
        <v>939</v>
      </c>
      <c r="AM21" s="194" t="s">
        <v>940</v>
      </c>
      <c r="AN21" s="172" t="s">
        <v>743</v>
      </c>
      <c r="AO21" s="172" t="s">
        <v>744</v>
      </c>
      <c r="AP21" s="172" t="s">
        <v>745</v>
      </c>
      <c r="AQ21" s="173">
        <v>43593</v>
      </c>
      <c r="AR21" s="174" t="s">
        <v>326</v>
      </c>
      <c r="AS21" s="175" t="s">
        <v>357</v>
      </c>
      <c r="AT21" s="176">
        <v>43783</v>
      </c>
      <c r="AU21" s="177" t="s">
        <v>326</v>
      </c>
      <c r="AV21" s="178" t="s">
        <v>537</v>
      </c>
      <c r="AW21" s="176">
        <v>43914</v>
      </c>
      <c r="AX21" s="174" t="s">
        <v>393</v>
      </c>
      <c r="AY21" s="175" t="s">
        <v>661</v>
      </c>
      <c r="AZ21" s="176">
        <v>44074</v>
      </c>
      <c r="BA21" s="177" t="s">
        <v>354</v>
      </c>
      <c r="BB21" s="178" t="s">
        <v>535</v>
      </c>
      <c r="BC21" s="176">
        <v>44909</v>
      </c>
      <c r="BD21" s="174" t="s">
        <v>475</v>
      </c>
      <c r="BE21" s="175" t="s">
        <v>662</v>
      </c>
      <c r="BF21" s="176">
        <v>45063</v>
      </c>
      <c r="BG21" s="177" t="s">
        <v>877</v>
      </c>
      <c r="BH21" s="178" t="s">
        <v>892</v>
      </c>
      <c r="BI21" s="176" t="s">
        <v>340</v>
      </c>
      <c r="BJ21" s="174" t="s">
        <v>341</v>
      </c>
      <c r="BK21" s="175" t="s">
        <v>340</v>
      </c>
      <c r="BL21" s="176" t="s">
        <v>340</v>
      </c>
      <c r="BM21" s="177" t="s">
        <v>341</v>
      </c>
      <c r="BN21" s="178" t="s">
        <v>340</v>
      </c>
      <c r="BO21" s="176" t="s">
        <v>340</v>
      </c>
      <c r="BP21" s="174" t="s">
        <v>341</v>
      </c>
      <c r="BQ21" s="175" t="s">
        <v>340</v>
      </c>
      <c r="BR21" s="176" t="s">
        <v>340</v>
      </c>
      <c r="BS21" s="177" t="s">
        <v>341</v>
      </c>
      <c r="BT21" s="178" t="s">
        <v>340</v>
      </c>
      <c r="BU21" s="176" t="s">
        <v>340</v>
      </c>
      <c r="BV21" s="174" t="s">
        <v>341</v>
      </c>
      <c r="BW21" s="175" t="s">
        <v>340</v>
      </c>
      <c r="BX21" s="176" t="s">
        <v>340</v>
      </c>
      <c r="BY21" s="177" t="s">
        <v>341</v>
      </c>
      <c r="BZ21" s="179" t="s">
        <v>340</v>
      </c>
      <c r="CA21" s="147">
        <f t="shared" si="0"/>
        <v>12</v>
      </c>
      <c r="CB21" s="51" t="s">
        <v>848</v>
      </c>
      <c r="CC21" s="51" t="s">
        <v>817</v>
      </c>
      <c r="CD21" s="51" t="s">
        <v>765</v>
      </c>
      <c r="CE21" s="51" t="s">
        <v>760</v>
      </c>
      <c r="CF21" s="51" t="s">
        <v>757</v>
      </c>
      <c r="CG21" s="51" t="s">
        <v>757</v>
      </c>
      <c r="CH21" s="51" t="s">
        <v>774</v>
      </c>
      <c r="CI21" s="51" t="s">
        <v>757</v>
      </c>
      <c r="CJ21" s="51" t="s">
        <v>778</v>
      </c>
      <c r="CK21" s="51"/>
      <c r="CL21" s="51" t="s">
        <v>778</v>
      </c>
      <c r="CM21" s="51" t="s">
        <v>785</v>
      </c>
      <c r="CN21" s="51" t="s">
        <v>778</v>
      </c>
      <c r="CO21" s="51" t="s">
        <v>778</v>
      </c>
      <c r="CP21" s="51" t="s">
        <v>778</v>
      </c>
      <c r="CQ21" s="51" t="s">
        <v>778</v>
      </c>
      <c r="CR21" s="51" t="s">
        <v>797</v>
      </c>
      <c r="CS21" s="51" t="s">
        <v>778</v>
      </c>
      <c r="CT21" s="51" t="s">
        <v>778</v>
      </c>
      <c r="CU21" s="51" t="s">
        <v>778</v>
      </c>
      <c r="CV21" s="51" t="s">
        <v>778</v>
      </c>
      <c r="CW21" s="51" t="s">
        <v>778</v>
      </c>
      <c r="CX21" s="51" t="s">
        <v>778</v>
      </c>
      <c r="CZ21" s="164" t="str">
        <f t="shared" si="1"/>
        <v>Corrupción</v>
      </c>
      <c r="DA21" s="214" t="str">
        <f t="shared" si="2"/>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21" s="214"/>
      <c r="DC21" s="214"/>
      <c r="DD21" s="214"/>
      <c r="DE21" s="214"/>
      <c r="DF21" s="214"/>
      <c r="DG21" s="214"/>
      <c r="DH21" s="164" t="str">
        <f t="shared" si="3"/>
        <v>Alto</v>
      </c>
      <c r="DI21" s="164" t="str">
        <f t="shared" si="23"/>
        <v>Alto</v>
      </c>
      <c r="DK21" s="158" t="e">
        <f>SUM(LEN(#REF!)-LEN(SUBSTITUTE(#REF!,"- Preventivo","")))/LEN("- Preventivo")</f>
        <v>#REF!</v>
      </c>
      <c r="DL21" s="158" t="e">
        <f t="shared" si="5"/>
        <v>#REF!</v>
      </c>
      <c r="DM21" s="158" t="e">
        <f>SUM(LEN(#REF!)-LEN(SUBSTITUTE(#REF!,"- Detectivo","")))/LEN("- Detectivo")</f>
        <v>#REF!</v>
      </c>
      <c r="DN21" s="158" t="e">
        <f t="shared" si="6"/>
        <v>#REF!</v>
      </c>
      <c r="DO21" s="158" t="e">
        <f>SUM(LEN(#REF!)-LEN(SUBSTITUTE(#REF!,"- Correctivo","")))/LEN("- Correctivo")</f>
        <v>#REF!</v>
      </c>
      <c r="DP21" s="158" t="e">
        <f t="shared" si="7"/>
        <v>#REF!</v>
      </c>
      <c r="DQ21" s="158" t="e">
        <f t="shared" si="8"/>
        <v>#REF!</v>
      </c>
      <c r="DR21" s="158" t="e">
        <f t="shared" si="9"/>
        <v>#REF!</v>
      </c>
      <c r="DS21" s="158" t="e">
        <f>SUM(LEN(#REF!)-LEN(SUBSTITUTE(#REF!,"- Documentado","")))/LEN("- Documentado")</f>
        <v>#REF!</v>
      </c>
      <c r="DT21" s="158" t="e">
        <f>SUM(LEN(#REF!)-LEN(SUBSTITUTE(#REF!,"- Documentado","")))/LEN("- Documentado")</f>
        <v>#REF!</v>
      </c>
      <c r="DU21" s="158" t="e">
        <f t="shared" si="10"/>
        <v>#REF!</v>
      </c>
      <c r="DV21" s="158" t="e">
        <f>SUM(LEN(#REF!)-LEN(SUBSTITUTE(#REF!,"- Continua","")))/LEN("- Continua")</f>
        <v>#REF!</v>
      </c>
      <c r="DW21" s="158" t="e">
        <f>SUM(LEN(#REF!)-LEN(SUBSTITUTE(#REF!,"- Continua","")))/LEN("- Continua")</f>
        <v>#REF!</v>
      </c>
      <c r="DX21" s="158" t="e">
        <f t="shared" si="11"/>
        <v>#REF!</v>
      </c>
      <c r="DY21" s="158" t="e">
        <f>SUM(LEN(#REF!)-LEN(SUBSTITUTE(#REF!,"- Con registro","")))/LEN("- Con registro")</f>
        <v>#REF!</v>
      </c>
      <c r="DZ21" s="158" t="e">
        <f>SUM(LEN(#REF!)-LEN(SUBSTITUTE(#REF!,"- Con registro","")))/LEN("- Con registro")</f>
        <v>#REF!</v>
      </c>
      <c r="EA21" s="158" t="e">
        <f t="shared" si="12"/>
        <v>#REF!</v>
      </c>
      <c r="EB21" s="163" t="e">
        <f t="shared" si="13"/>
        <v>#REF!</v>
      </c>
      <c r="EC21" s="163" t="e">
        <f t="shared" si="14"/>
        <v>#REF!</v>
      </c>
      <c r="ED21" s="198" t="e">
        <f t="shared" si="15"/>
        <v>#REF!</v>
      </c>
      <c r="EE21" s="204" t="e">
        <f t="shared" si="16"/>
        <v>#REF!</v>
      </c>
      <c r="EF21" s="204"/>
      <c r="EG21" s="204"/>
      <c r="EH21" s="204"/>
      <c r="EI21" s="204"/>
      <c r="EJ21" s="204"/>
      <c r="EK21" s="204"/>
      <c r="EL21" s="204"/>
      <c r="EM21" s="204"/>
      <c r="EN21" s="204"/>
      <c r="EP21" s="185">
        <f t="shared" si="17"/>
        <v>45063</v>
      </c>
      <c r="EQ21" s="186">
        <f t="shared" si="18"/>
        <v>45169</v>
      </c>
      <c r="ER21" s="158" t="str">
        <f t="shared" si="19"/>
        <v>Riesgos</v>
      </c>
      <c r="ES21" s="197" t="str">
        <f t="shared" si="20"/>
        <v>ID_147: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ET21" s="197" t="str">
        <f t="shared" si="21"/>
        <v>Ajuste en Establecimiento de controles en el Mapa de riesgos de Gestión de Servicios Administrativos y Tecnológicos</v>
      </c>
      <c r="EU21" s="158" t="str">
        <f t="shared" si="22"/>
        <v>Solicitud de cambio realizada y aprobada por la Subdirección de Gestión Documental a través del Aplicativo DARUMA</v>
      </c>
    </row>
    <row r="22" spans="1:151" ht="399.95" customHeight="1" x14ac:dyDescent="0.2">
      <c r="A22" s="190" t="s">
        <v>663</v>
      </c>
      <c r="B22" s="172" t="s">
        <v>664</v>
      </c>
      <c r="C22" s="172" t="s">
        <v>665</v>
      </c>
      <c r="D22" s="190" t="s">
        <v>197</v>
      </c>
      <c r="E22" s="191" t="s">
        <v>640</v>
      </c>
      <c r="F22" s="172" t="s">
        <v>666</v>
      </c>
      <c r="G22" s="191">
        <v>154</v>
      </c>
      <c r="H22" s="191" t="s">
        <v>838</v>
      </c>
      <c r="I22" s="166" t="s">
        <v>539</v>
      </c>
      <c r="J22" s="190" t="s">
        <v>63</v>
      </c>
      <c r="K22" s="191" t="s">
        <v>343</v>
      </c>
      <c r="L22" s="172" t="s">
        <v>246</v>
      </c>
      <c r="M22" s="178" t="s">
        <v>540</v>
      </c>
      <c r="N22" s="172" t="s">
        <v>541</v>
      </c>
      <c r="O22" s="172" t="s">
        <v>542</v>
      </c>
      <c r="P22" s="172" t="s">
        <v>538</v>
      </c>
      <c r="Q22" s="172" t="s">
        <v>325</v>
      </c>
      <c r="R22" s="172" t="s">
        <v>345</v>
      </c>
      <c r="S22" s="172" t="s">
        <v>750</v>
      </c>
      <c r="T22" s="172" t="s">
        <v>346</v>
      </c>
      <c r="U22" s="192" t="s">
        <v>311</v>
      </c>
      <c r="V22" s="193">
        <v>0.2</v>
      </c>
      <c r="W22" s="192" t="s">
        <v>77</v>
      </c>
      <c r="X22" s="193">
        <v>0.8</v>
      </c>
      <c r="Y22" s="67" t="s">
        <v>270</v>
      </c>
      <c r="Z22" s="172" t="s">
        <v>543</v>
      </c>
      <c r="AA22" s="192" t="s">
        <v>311</v>
      </c>
      <c r="AB22" s="195">
        <v>2.1167999999999999E-2</v>
      </c>
      <c r="AC22" s="192" t="s">
        <v>77</v>
      </c>
      <c r="AD22" s="195">
        <v>0.8</v>
      </c>
      <c r="AE22" s="67" t="s">
        <v>270</v>
      </c>
      <c r="AF22" s="172" t="s">
        <v>544</v>
      </c>
      <c r="AG22" s="190" t="s">
        <v>349</v>
      </c>
      <c r="AH22" s="194" t="s">
        <v>1009</v>
      </c>
      <c r="AI22" s="194" t="s">
        <v>941</v>
      </c>
      <c r="AJ22" s="194" t="s">
        <v>942</v>
      </c>
      <c r="AK22" s="194" t="s">
        <v>943</v>
      </c>
      <c r="AL22" s="196" t="s">
        <v>944</v>
      </c>
      <c r="AM22" s="196" t="s">
        <v>930</v>
      </c>
      <c r="AN22" s="172" t="s">
        <v>667</v>
      </c>
      <c r="AO22" s="172" t="s">
        <v>668</v>
      </c>
      <c r="AP22" s="172" t="s">
        <v>669</v>
      </c>
      <c r="AQ22" s="173">
        <v>43496</v>
      </c>
      <c r="AR22" s="174" t="s">
        <v>326</v>
      </c>
      <c r="AS22" s="175" t="s">
        <v>353</v>
      </c>
      <c r="AT22" s="176">
        <v>43594</v>
      </c>
      <c r="AU22" s="177" t="s">
        <v>401</v>
      </c>
      <c r="AV22" s="178" t="s">
        <v>545</v>
      </c>
      <c r="AW22" s="176">
        <v>43769</v>
      </c>
      <c r="AX22" s="174" t="s">
        <v>354</v>
      </c>
      <c r="AY22" s="175" t="s">
        <v>546</v>
      </c>
      <c r="AZ22" s="176">
        <v>43921</v>
      </c>
      <c r="BA22" s="177" t="s">
        <v>511</v>
      </c>
      <c r="BB22" s="178" t="s">
        <v>670</v>
      </c>
      <c r="BC22" s="176">
        <v>44025</v>
      </c>
      <c r="BD22" s="174" t="s">
        <v>332</v>
      </c>
      <c r="BE22" s="175" t="s">
        <v>547</v>
      </c>
      <c r="BF22" s="176">
        <v>44534</v>
      </c>
      <c r="BG22" s="177" t="s">
        <v>369</v>
      </c>
      <c r="BH22" s="178" t="s">
        <v>548</v>
      </c>
      <c r="BI22" s="176">
        <v>44249</v>
      </c>
      <c r="BJ22" s="174" t="s">
        <v>355</v>
      </c>
      <c r="BK22" s="175" t="s">
        <v>549</v>
      </c>
      <c r="BL22" s="176">
        <v>44302</v>
      </c>
      <c r="BM22" s="177" t="s">
        <v>369</v>
      </c>
      <c r="BN22" s="178" t="s">
        <v>550</v>
      </c>
      <c r="BO22" s="176">
        <v>44543</v>
      </c>
      <c r="BP22" s="174" t="s">
        <v>326</v>
      </c>
      <c r="BQ22" s="175" t="s">
        <v>551</v>
      </c>
      <c r="BR22" s="176">
        <v>44911</v>
      </c>
      <c r="BS22" s="177" t="s">
        <v>355</v>
      </c>
      <c r="BT22" s="178" t="s">
        <v>671</v>
      </c>
      <c r="BU22" s="176" t="s">
        <v>340</v>
      </c>
      <c r="BV22" s="174" t="s">
        <v>341</v>
      </c>
      <c r="BW22" s="175" t="s">
        <v>340</v>
      </c>
      <c r="BX22" s="176" t="s">
        <v>340</v>
      </c>
      <c r="BY22" s="177" t="s">
        <v>341</v>
      </c>
      <c r="BZ22" s="179" t="s">
        <v>340</v>
      </c>
      <c r="CA22" s="147">
        <f t="shared" si="0"/>
        <v>4</v>
      </c>
      <c r="CB22" s="51" t="s">
        <v>814</v>
      </c>
      <c r="CC22" s="51" t="s">
        <v>815</v>
      </c>
      <c r="CD22" s="51" t="s">
        <v>766</v>
      </c>
      <c r="CE22" s="51" t="s">
        <v>778</v>
      </c>
      <c r="CF22" s="51" t="s">
        <v>757</v>
      </c>
      <c r="CG22" s="51" t="s">
        <v>757</v>
      </c>
      <c r="CH22" s="51" t="s">
        <v>774</v>
      </c>
      <c r="CI22" s="51" t="s">
        <v>757</v>
      </c>
      <c r="CJ22" s="51" t="s">
        <v>778</v>
      </c>
      <c r="CK22" s="51"/>
      <c r="CL22" s="51" t="s">
        <v>778</v>
      </c>
      <c r="CM22" s="51" t="s">
        <v>785</v>
      </c>
      <c r="CN22" s="51" t="s">
        <v>778</v>
      </c>
      <c r="CO22" s="51" t="s">
        <v>778</v>
      </c>
      <c r="CP22" s="51" t="s">
        <v>778</v>
      </c>
      <c r="CQ22" s="51" t="s">
        <v>778</v>
      </c>
      <c r="CR22" s="51" t="s">
        <v>798</v>
      </c>
      <c r="CS22" s="51" t="s">
        <v>778</v>
      </c>
      <c r="CT22" s="51"/>
      <c r="CU22" s="51"/>
      <c r="CV22" s="51"/>
      <c r="CW22" s="51"/>
      <c r="CX22" s="51" t="s">
        <v>778</v>
      </c>
      <c r="CZ22" s="164" t="str">
        <f t="shared" si="1"/>
        <v>Corrupción</v>
      </c>
      <c r="DA22" s="214" t="str">
        <f t="shared" si="2"/>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22" s="214"/>
      <c r="DC22" s="214"/>
      <c r="DD22" s="214"/>
      <c r="DE22" s="214"/>
      <c r="DF22" s="214"/>
      <c r="DG22" s="214"/>
      <c r="DH22" s="164" t="str">
        <f t="shared" si="3"/>
        <v>Alto</v>
      </c>
      <c r="DI22" s="164" t="str">
        <f t="shared" si="23"/>
        <v>Alto</v>
      </c>
      <c r="DK22" s="158" t="e">
        <f>SUM(LEN(#REF!)-LEN(SUBSTITUTE(#REF!,"- Preventivo","")))/LEN("- Preventivo")</f>
        <v>#REF!</v>
      </c>
      <c r="DL22" s="158" t="e">
        <f t="shared" si="5"/>
        <v>#REF!</v>
      </c>
      <c r="DM22" s="158" t="e">
        <f>SUM(LEN(#REF!)-LEN(SUBSTITUTE(#REF!,"- Detectivo","")))/LEN("- Detectivo")</f>
        <v>#REF!</v>
      </c>
      <c r="DN22" s="158" t="e">
        <f t="shared" si="6"/>
        <v>#REF!</v>
      </c>
      <c r="DO22" s="158" t="e">
        <f>SUM(LEN(#REF!)-LEN(SUBSTITUTE(#REF!,"- Correctivo","")))/LEN("- Correctivo")</f>
        <v>#REF!</v>
      </c>
      <c r="DP22" s="158" t="e">
        <f t="shared" si="7"/>
        <v>#REF!</v>
      </c>
      <c r="DQ22" s="158" t="e">
        <f t="shared" si="8"/>
        <v>#REF!</v>
      </c>
      <c r="DR22" s="158" t="e">
        <f t="shared" si="9"/>
        <v>#REF!</v>
      </c>
      <c r="DS22" s="158" t="e">
        <f>SUM(LEN(#REF!)-LEN(SUBSTITUTE(#REF!,"- Documentado","")))/LEN("- Documentado")</f>
        <v>#REF!</v>
      </c>
      <c r="DT22" s="158" t="e">
        <f>SUM(LEN(#REF!)-LEN(SUBSTITUTE(#REF!,"- Documentado","")))/LEN("- Documentado")</f>
        <v>#REF!</v>
      </c>
      <c r="DU22" s="158" t="e">
        <f t="shared" si="10"/>
        <v>#REF!</v>
      </c>
      <c r="DV22" s="158" t="e">
        <f>SUM(LEN(#REF!)-LEN(SUBSTITUTE(#REF!,"- Continua","")))/LEN("- Continua")</f>
        <v>#REF!</v>
      </c>
      <c r="DW22" s="158" t="e">
        <f>SUM(LEN(#REF!)-LEN(SUBSTITUTE(#REF!,"- Continua","")))/LEN("- Continua")</f>
        <v>#REF!</v>
      </c>
      <c r="DX22" s="158" t="e">
        <f t="shared" si="11"/>
        <v>#REF!</v>
      </c>
      <c r="DY22" s="158" t="e">
        <f>SUM(LEN(#REF!)-LEN(SUBSTITUTE(#REF!,"- Con registro","")))/LEN("- Con registro")</f>
        <v>#REF!</v>
      </c>
      <c r="DZ22" s="158" t="e">
        <f>SUM(LEN(#REF!)-LEN(SUBSTITUTE(#REF!,"- Con registro","")))/LEN("- Con registro")</f>
        <v>#REF!</v>
      </c>
      <c r="EA22" s="158" t="e">
        <f t="shared" si="12"/>
        <v>#REF!</v>
      </c>
      <c r="EB22" s="163" t="e">
        <f t="shared" si="13"/>
        <v>#REF!</v>
      </c>
      <c r="EC22" s="163" t="e">
        <f t="shared" si="14"/>
        <v>#REF!</v>
      </c>
      <c r="ED22" s="198" t="e">
        <f t="shared" si="15"/>
        <v>#REF!</v>
      </c>
      <c r="EE22" s="204" t="e">
        <f t="shared" si="16"/>
        <v>#REF!</v>
      </c>
      <c r="EF22" s="204"/>
      <c r="EG22" s="204"/>
      <c r="EH22" s="204"/>
      <c r="EI22" s="204"/>
      <c r="EJ22" s="204"/>
      <c r="EK22" s="204"/>
      <c r="EL22" s="204"/>
      <c r="EM22" s="204"/>
      <c r="EN22" s="204"/>
      <c r="EP22" s="185" t="str">
        <f t="shared" si="17"/>
        <v/>
      </c>
      <c r="EQ22" s="186" t="str">
        <f t="shared" si="18"/>
        <v/>
      </c>
      <c r="ER22" s="158" t="str">
        <f t="shared" si="19"/>
        <v/>
      </c>
      <c r="ES22" s="197" t="str">
        <f t="shared" si="20"/>
        <v/>
      </c>
      <c r="ET22" s="197" t="str">
        <f t="shared" si="21"/>
        <v/>
      </c>
      <c r="EU22" s="158" t="str">
        <f t="shared" si="22"/>
        <v/>
      </c>
    </row>
    <row r="23" spans="1:151" ht="399.95" customHeight="1" x14ac:dyDescent="0.2">
      <c r="A23" s="190" t="s">
        <v>663</v>
      </c>
      <c r="B23" s="172" t="s">
        <v>664</v>
      </c>
      <c r="C23" s="172" t="s">
        <v>665</v>
      </c>
      <c r="D23" s="190" t="s">
        <v>197</v>
      </c>
      <c r="E23" s="191" t="s">
        <v>640</v>
      </c>
      <c r="F23" s="172" t="s">
        <v>672</v>
      </c>
      <c r="G23" s="191">
        <v>155</v>
      </c>
      <c r="H23" s="191" t="s">
        <v>839</v>
      </c>
      <c r="I23" s="166" t="s">
        <v>552</v>
      </c>
      <c r="J23" s="190" t="s">
        <v>63</v>
      </c>
      <c r="K23" s="191" t="s">
        <v>343</v>
      </c>
      <c r="L23" s="172" t="s">
        <v>246</v>
      </c>
      <c r="M23" s="178" t="s">
        <v>673</v>
      </c>
      <c r="N23" s="172" t="s">
        <v>541</v>
      </c>
      <c r="O23" s="172" t="s">
        <v>553</v>
      </c>
      <c r="P23" s="172" t="s">
        <v>538</v>
      </c>
      <c r="Q23" s="172" t="s">
        <v>325</v>
      </c>
      <c r="R23" s="172" t="s">
        <v>345</v>
      </c>
      <c r="S23" s="172" t="s">
        <v>750</v>
      </c>
      <c r="T23" s="172" t="s">
        <v>346</v>
      </c>
      <c r="U23" s="192" t="s">
        <v>311</v>
      </c>
      <c r="V23" s="193">
        <v>0.2</v>
      </c>
      <c r="W23" s="192" t="s">
        <v>77</v>
      </c>
      <c r="X23" s="193">
        <v>0.8</v>
      </c>
      <c r="Y23" s="67" t="s">
        <v>270</v>
      </c>
      <c r="Z23" s="172" t="s">
        <v>543</v>
      </c>
      <c r="AA23" s="192" t="s">
        <v>311</v>
      </c>
      <c r="AB23" s="195">
        <v>1.8143999999999997E-2</v>
      </c>
      <c r="AC23" s="192" t="s">
        <v>77</v>
      </c>
      <c r="AD23" s="195">
        <v>0.8</v>
      </c>
      <c r="AE23" s="67" t="s">
        <v>270</v>
      </c>
      <c r="AF23" s="172" t="s">
        <v>544</v>
      </c>
      <c r="AG23" s="190" t="s">
        <v>349</v>
      </c>
      <c r="AH23" s="194" t="s">
        <v>945</v>
      </c>
      <c r="AI23" s="194" t="s">
        <v>946</v>
      </c>
      <c r="AJ23" s="194" t="s">
        <v>947</v>
      </c>
      <c r="AK23" s="194" t="s">
        <v>948</v>
      </c>
      <c r="AL23" s="196" t="s">
        <v>934</v>
      </c>
      <c r="AM23" s="194" t="s">
        <v>929</v>
      </c>
      <c r="AN23" s="172" t="s">
        <v>674</v>
      </c>
      <c r="AO23" s="172" t="s">
        <v>675</v>
      </c>
      <c r="AP23" s="172" t="s">
        <v>676</v>
      </c>
      <c r="AQ23" s="173">
        <v>43496</v>
      </c>
      <c r="AR23" s="174" t="s">
        <v>326</v>
      </c>
      <c r="AS23" s="175" t="s">
        <v>353</v>
      </c>
      <c r="AT23" s="176">
        <v>43593</v>
      </c>
      <c r="AU23" s="177" t="s">
        <v>401</v>
      </c>
      <c r="AV23" s="178" t="s">
        <v>554</v>
      </c>
      <c r="AW23" s="176">
        <v>43769</v>
      </c>
      <c r="AX23" s="174" t="s">
        <v>355</v>
      </c>
      <c r="AY23" s="175" t="s">
        <v>555</v>
      </c>
      <c r="AZ23" s="176">
        <v>43921</v>
      </c>
      <c r="BA23" s="177" t="s">
        <v>511</v>
      </c>
      <c r="BB23" s="178" t="s">
        <v>556</v>
      </c>
      <c r="BC23" s="176">
        <v>44025</v>
      </c>
      <c r="BD23" s="174" t="s">
        <v>332</v>
      </c>
      <c r="BE23" s="175" t="s">
        <v>557</v>
      </c>
      <c r="BF23" s="176">
        <v>44169</v>
      </c>
      <c r="BG23" s="177" t="s">
        <v>355</v>
      </c>
      <c r="BH23" s="178" t="s">
        <v>677</v>
      </c>
      <c r="BI23" s="176">
        <v>44249</v>
      </c>
      <c r="BJ23" s="174" t="s">
        <v>355</v>
      </c>
      <c r="BK23" s="175" t="s">
        <v>558</v>
      </c>
      <c r="BL23" s="176">
        <v>44302</v>
      </c>
      <c r="BM23" s="177" t="s">
        <v>369</v>
      </c>
      <c r="BN23" s="178" t="s">
        <v>559</v>
      </c>
      <c r="BO23" s="176">
        <v>44543</v>
      </c>
      <c r="BP23" s="174" t="s">
        <v>326</v>
      </c>
      <c r="BQ23" s="175" t="s">
        <v>560</v>
      </c>
      <c r="BR23" s="176">
        <v>44909</v>
      </c>
      <c r="BS23" s="177" t="s">
        <v>355</v>
      </c>
      <c r="BT23" s="178" t="s">
        <v>678</v>
      </c>
      <c r="BU23" s="176">
        <v>44911</v>
      </c>
      <c r="BV23" s="174" t="s">
        <v>355</v>
      </c>
      <c r="BW23" s="175" t="s">
        <v>679</v>
      </c>
      <c r="BX23" s="176" t="s">
        <v>340</v>
      </c>
      <c r="BY23" s="177" t="s">
        <v>341</v>
      </c>
      <c r="BZ23" s="179" t="s">
        <v>340</v>
      </c>
      <c r="CA23" s="147">
        <f t="shared" si="0"/>
        <v>2</v>
      </c>
      <c r="CB23" s="51" t="s">
        <v>814</v>
      </c>
      <c r="CC23" s="51" t="s">
        <v>815</v>
      </c>
      <c r="CD23" s="51" t="s">
        <v>766</v>
      </c>
      <c r="CE23" s="51" t="s">
        <v>778</v>
      </c>
      <c r="CF23" s="51" t="s">
        <v>757</v>
      </c>
      <c r="CG23" s="51" t="s">
        <v>757</v>
      </c>
      <c r="CH23" s="51" t="s">
        <v>774</v>
      </c>
      <c r="CI23" s="51" t="s">
        <v>757</v>
      </c>
      <c r="CJ23" s="51" t="s">
        <v>778</v>
      </c>
      <c r="CK23" s="51"/>
      <c r="CL23" s="51" t="s">
        <v>778</v>
      </c>
      <c r="CM23" s="51" t="s">
        <v>785</v>
      </c>
      <c r="CN23" s="51" t="s">
        <v>778</v>
      </c>
      <c r="CO23" s="51" t="s">
        <v>778</v>
      </c>
      <c r="CP23" s="51" t="s">
        <v>778</v>
      </c>
      <c r="CQ23" s="51" t="s">
        <v>778</v>
      </c>
      <c r="CR23" s="51" t="s">
        <v>799</v>
      </c>
      <c r="CS23" s="51" t="s">
        <v>778</v>
      </c>
      <c r="CT23" s="51"/>
      <c r="CU23" s="51"/>
      <c r="CV23" s="51"/>
      <c r="CW23" s="51"/>
      <c r="CX23" s="51" t="s">
        <v>778</v>
      </c>
      <c r="CZ23" s="164" t="str">
        <f t="shared" si="1"/>
        <v>Corrupción</v>
      </c>
      <c r="DA23" s="214" t="str">
        <f t="shared" si="2"/>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23" s="214"/>
      <c r="DC23" s="214"/>
      <c r="DD23" s="214"/>
      <c r="DE23" s="214"/>
      <c r="DF23" s="214"/>
      <c r="DG23" s="214"/>
      <c r="DH23" s="164" t="str">
        <f t="shared" si="3"/>
        <v>Alto</v>
      </c>
      <c r="DI23" s="164" t="str">
        <f t="shared" si="23"/>
        <v>Alto</v>
      </c>
      <c r="DK23" s="158" t="e">
        <f>SUM(LEN(#REF!)-LEN(SUBSTITUTE(#REF!,"- Preventivo","")))/LEN("- Preventivo")</f>
        <v>#REF!</v>
      </c>
      <c r="DL23" s="158" t="e">
        <f t="shared" si="5"/>
        <v>#REF!</v>
      </c>
      <c r="DM23" s="158" t="e">
        <f>SUM(LEN(#REF!)-LEN(SUBSTITUTE(#REF!,"- Detectivo","")))/LEN("- Detectivo")</f>
        <v>#REF!</v>
      </c>
      <c r="DN23" s="158" t="e">
        <f t="shared" si="6"/>
        <v>#REF!</v>
      </c>
      <c r="DO23" s="158" t="e">
        <f>SUM(LEN(#REF!)-LEN(SUBSTITUTE(#REF!,"- Correctivo","")))/LEN("- Correctivo")</f>
        <v>#REF!</v>
      </c>
      <c r="DP23" s="158" t="e">
        <f t="shared" si="7"/>
        <v>#REF!</v>
      </c>
      <c r="DQ23" s="158" t="e">
        <f t="shared" si="8"/>
        <v>#REF!</v>
      </c>
      <c r="DR23" s="158" t="e">
        <f t="shared" si="9"/>
        <v>#REF!</v>
      </c>
      <c r="DS23" s="158" t="e">
        <f>SUM(LEN(#REF!)-LEN(SUBSTITUTE(#REF!,"- Documentado","")))/LEN("- Documentado")</f>
        <v>#REF!</v>
      </c>
      <c r="DT23" s="158" t="e">
        <f>SUM(LEN(#REF!)-LEN(SUBSTITUTE(#REF!,"- Documentado","")))/LEN("- Documentado")</f>
        <v>#REF!</v>
      </c>
      <c r="DU23" s="158" t="e">
        <f t="shared" si="10"/>
        <v>#REF!</v>
      </c>
      <c r="DV23" s="158" t="e">
        <f>SUM(LEN(#REF!)-LEN(SUBSTITUTE(#REF!,"- Continua","")))/LEN("- Continua")</f>
        <v>#REF!</v>
      </c>
      <c r="DW23" s="158" t="e">
        <f>SUM(LEN(#REF!)-LEN(SUBSTITUTE(#REF!,"- Continua","")))/LEN("- Continua")</f>
        <v>#REF!</v>
      </c>
      <c r="DX23" s="158" t="e">
        <f t="shared" si="11"/>
        <v>#REF!</v>
      </c>
      <c r="DY23" s="158" t="e">
        <f>SUM(LEN(#REF!)-LEN(SUBSTITUTE(#REF!,"- Con registro","")))/LEN("- Con registro")</f>
        <v>#REF!</v>
      </c>
      <c r="DZ23" s="158" t="e">
        <f>SUM(LEN(#REF!)-LEN(SUBSTITUTE(#REF!,"- Con registro","")))/LEN("- Con registro")</f>
        <v>#REF!</v>
      </c>
      <c r="EA23" s="158" t="e">
        <f t="shared" si="12"/>
        <v>#REF!</v>
      </c>
      <c r="EB23" s="163" t="e">
        <f t="shared" si="13"/>
        <v>#REF!</v>
      </c>
      <c r="EC23" s="163" t="e">
        <f t="shared" si="14"/>
        <v>#REF!</v>
      </c>
      <c r="ED23" s="198" t="e">
        <f t="shared" si="15"/>
        <v>#REF!</v>
      </c>
      <c r="EE23" s="204" t="e">
        <f t="shared" si="16"/>
        <v>#REF!</v>
      </c>
      <c r="EF23" s="204"/>
      <c r="EG23" s="204"/>
      <c r="EH23" s="204"/>
      <c r="EI23" s="204"/>
      <c r="EJ23" s="204"/>
      <c r="EK23" s="204"/>
      <c r="EL23" s="204"/>
      <c r="EM23" s="204"/>
      <c r="EN23" s="204"/>
      <c r="EP23" s="185" t="str">
        <f t="shared" si="17"/>
        <v/>
      </c>
      <c r="EQ23" s="186" t="str">
        <f t="shared" si="18"/>
        <v/>
      </c>
      <c r="ER23" s="158" t="str">
        <f t="shared" si="19"/>
        <v/>
      </c>
      <c r="ES23" s="197" t="str">
        <f t="shared" si="20"/>
        <v/>
      </c>
      <c r="ET23" s="197" t="str">
        <f t="shared" si="21"/>
        <v/>
      </c>
      <c r="EU23" s="158" t="str">
        <f t="shared" si="22"/>
        <v/>
      </c>
    </row>
    <row r="24" spans="1:151" ht="399.95" customHeight="1" x14ac:dyDescent="0.2">
      <c r="A24" s="190" t="s">
        <v>663</v>
      </c>
      <c r="B24" s="172" t="s">
        <v>664</v>
      </c>
      <c r="C24" s="172" t="s">
        <v>665</v>
      </c>
      <c r="D24" s="190" t="s">
        <v>197</v>
      </c>
      <c r="E24" s="191" t="s">
        <v>640</v>
      </c>
      <c r="F24" s="172" t="s">
        <v>680</v>
      </c>
      <c r="G24" s="191">
        <v>156</v>
      </c>
      <c r="H24" s="191" t="s">
        <v>840</v>
      </c>
      <c r="I24" s="166" t="s">
        <v>519</v>
      </c>
      <c r="J24" s="190" t="s">
        <v>63</v>
      </c>
      <c r="K24" s="191" t="s">
        <v>343</v>
      </c>
      <c r="L24" s="172" t="s">
        <v>246</v>
      </c>
      <c r="M24" s="178" t="s">
        <v>681</v>
      </c>
      <c r="N24" s="172" t="s">
        <v>344</v>
      </c>
      <c r="O24" s="172" t="s">
        <v>682</v>
      </c>
      <c r="P24" s="172" t="s">
        <v>351</v>
      </c>
      <c r="Q24" s="172" t="s">
        <v>325</v>
      </c>
      <c r="R24" s="172" t="s">
        <v>345</v>
      </c>
      <c r="S24" s="172" t="s">
        <v>750</v>
      </c>
      <c r="T24" s="172" t="s">
        <v>346</v>
      </c>
      <c r="U24" s="192" t="s">
        <v>311</v>
      </c>
      <c r="V24" s="193">
        <v>0.2</v>
      </c>
      <c r="W24" s="192" t="s">
        <v>77</v>
      </c>
      <c r="X24" s="193">
        <v>0.8</v>
      </c>
      <c r="Y24" s="67" t="s">
        <v>270</v>
      </c>
      <c r="Z24" s="172" t="s">
        <v>389</v>
      </c>
      <c r="AA24" s="192" t="s">
        <v>311</v>
      </c>
      <c r="AB24" s="195">
        <v>5.8799999999999991E-2</v>
      </c>
      <c r="AC24" s="192" t="s">
        <v>77</v>
      </c>
      <c r="AD24" s="195">
        <v>0.8</v>
      </c>
      <c r="AE24" s="67" t="s">
        <v>270</v>
      </c>
      <c r="AF24" s="172" t="s">
        <v>520</v>
      </c>
      <c r="AG24" s="190" t="s">
        <v>349</v>
      </c>
      <c r="AH24" s="194" t="s">
        <v>949</v>
      </c>
      <c r="AI24" s="194" t="s">
        <v>950</v>
      </c>
      <c r="AJ24" s="194" t="s">
        <v>951</v>
      </c>
      <c r="AK24" s="194" t="s">
        <v>952</v>
      </c>
      <c r="AL24" s="194" t="s">
        <v>934</v>
      </c>
      <c r="AM24" s="194" t="s">
        <v>953</v>
      </c>
      <c r="AN24" s="172" t="s">
        <v>683</v>
      </c>
      <c r="AO24" s="172" t="s">
        <v>684</v>
      </c>
      <c r="AP24" s="172" t="s">
        <v>685</v>
      </c>
      <c r="AQ24" s="173">
        <v>44547</v>
      </c>
      <c r="AR24" s="174" t="s">
        <v>326</v>
      </c>
      <c r="AS24" s="175" t="s">
        <v>505</v>
      </c>
      <c r="AT24" s="176">
        <v>44600</v>
      </c>
      <c r="AU24" s="177" t="s">
        <v>369</v>
      </c>
      <c r="AV24" s="178" t="s">
        <v>521</v>
      </c>
      <c r="AW24" s="176">
        <v>44911</v>
      </c>
      <c r="AX24" s="174" t="s">
        <v>402</v>
      </c>
      <c r="AY24" s="175" t="s">
        <v>686</v>
      </c>
      <c r="AZ24" s="176">
        <v>45035</v>
      </c>
      <c r="BA24" s="177" t="s">
        <v>880</v>
      </c>
      <c r="BB24" s="178" t="s">
        <v>879</v>
      </c>
      <c r="BC24" s="176" t="s">
        <v>340</v>
      </c>
      <c r="BD24" s="174" t="s">
        <v>341</v>
      </c>
      <c r="BE24" s="175" t="s">
        <v>340</v>
      </c>
      <c r="BF24" s="176" t="s">
        <v>340</v>
      </c>
      <c r="BG24" s="177" t="s">
        <v>341</v>
      </c>
      <c r="BH24" s="178" t="s">
        <v>340</v>
      </c>
      <c r="BI24" s="176" t="s">
        <v>340</v>
      </c>
      <c r="BJ24" s="174" t="s">
        <v>341</v>
      </c>
      <c r="BK24" s="175" t="s">
        <v>340</v>
      </c>
      <c r="BL24" s="176" t="s">
        <v>340</v>
      </c>
      <c r="BM24" s="177" t="s">
        <v>341</v>
      </c>
      <c r="BN24" s="178" t="s">
        <v>340</v>
      </c>
      <c r="BO24" s="176" t="s">
        <v>340</v>
      </c>
      <c r="BP24" s="174" t="s">
        <v>341</v>
      </c>
      <c r="BQ24" s="175" t="s">
        <v>340</v>
      </c>
      <c r="BR24" s="176" t="s">
        <v>340</v>
      </c>
      <c r="BS24" s="177" t="s">
        <v>341</v>
      </c>
      <c r="BT24" s="178" t="s">
        <v>340</v>
      </c>
      <c r="BU24" s="176" t="s">
        <v>340</v>
      </c>
      <c r="BV24" s="174" t="s">
        <v>341</v>
      </c>
      <c r="BW24" s="175" t="s">
        <v>340</v>
      </c>
      <c r="BX24" s="176" t="s">
        <v>340</v>
      </c>
      <c r="BY24" s="177" t="s">
        <v>341</v>
      </c>
      <c r="BZ24" s="179" t="s">
        <v>340</v>
      </c>
      <c r="CA24" s="147">
        <f t="shared" si="0"/>
        <v>16</v>
      </c>
      <c r="CB24" s="51" t="s">
        <v>814</v>
      </c>
      <c r="CC24" s="51" t="s">
        <v>815</v>
      </c>
      <c r="CD24" s="51" t="s">
        <v>766</v>
      </c>
      <c r="CE24" s="51" t="s">
        <v>778</v>
      </c>
      <c r="CF24" s="51" t="s">
        <v>757</v>
      </c>
      <c r="CG24" s="51" t="s">
        <v>757</v>
      </c>
      <c r="CH24" s="51" t="s">
        <v>774</v>
      </c>
      <c r="CI24" s="51" t="s">
        <v>757</v>
      </c>
      <c r="CJ24" s="51" t="s">
        <v>778</v>
      </c>
      <c r="CK24" s="51"/>
      <c r="CL24" s="51" t="s">
        <v>778</v>
      </c>
      <c r="CM24" s="51" t="s">
        <v>785</v>
      </c>
      <c r="CN24" s="51" t="s">
        <v>778</v>
      </c>
      <c r="CO24" s="51" t="s">
        <v>778</v>
      </c>
      <c r="CP24" s="51" t="s">
        <v>778</v>
      </c>
      <c r="CQ24" s="51" t="s">
        <v>778</v>
      </c>
      <c r="CR24" s="51" t="s">
        <v>800</v>
      </c>
      <c r="CS24" s="51" t="s">
        <v>778</v>
      </c>
      <c r="CT24" s="51"/>
      <c r="CU24" s="51"/>
      <c r="CV24" s="51"/>
      <c r="CW24" s="51"/>
      <c r="CX24" s="51" t="s">
        <v>778</v>
      </c>
      <c r="CZ24" s="164" t="str">
        <f t="shared" si="1"/>
        <v>Corrupción</v>
      </c>
      <c r="DA24" s="214" t="str">
        <f t="shared" si="2"/>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24" s="214"/>
      <c r="DC24" s="214"/>
      <c r="DD24" s="214"/>
      <c r="DE24" s="214"/>
      <c r="DF24" s="214"/>
      <c r="DG24" s="214"/>
      <c r="DH24" s="164" t="str">
        <f t="shared" si="3"/>
        <v>Alto</v>
      </c>
      <c r="DI24" s="164" t="str">
        <f t="shared" si="23"/>
        <v>Alto</v>
      </c>
      <c r="DK24" s="158" t="e">
        <f>SUM(LEN(#REF!)-LEN(SUBSTITUTE(#REF!,"- Preventivo","")))/LEN("- Preventivo")</f>
        <v>#REF!</v>
      </c>
      <c r="DL24" s="158" t="e">
        <f t="shared" si="5"/>
        <v>#REF!</v>
      </c>
      <c r="DM24" s="158" t="e">
        <f>SUM(LEN(#REF!)-LEN(SUBSTITUTE(#REF!,"- Detectivo","")))/LEN("- Detectivo")</f>
        <v>#REF!</v>
      </c>
      <c r="DN24" s="158" t="e">
        <f t="shared" si="6"/>
        <v>#REF!</v>
      </c>
      <c r="DO24" s="158" t="e">
        <f>SUM(LEN(#REF!)-LEN(SUBSTITUTE(#REF!,"- Correctivo","")))/LEN("- Correctivo")</f>
        <v>#REF!</v>
      </c>
      <c r="DP24" s="158" t="e">
        <f t="shared" si="7"/>
        <v>#REF!</v>
      </c>
      <c r="DQ24" s="158" t="e">
        <f t="shared" si="8"/>
        <v>#REF!</v>
      </c>
      <c r="DR24" s="158" t="e">
        <f t="shared" si="9"/>
        <v>#REF!</v>
      </c>
      <c r="DS24" s="158" t="e">
        <f>SUM(LEN(#REF!)-LEN(SUBSTITUTE(#REF!,"- Documentado","")))/LEN("- Documentado")</f>
        <v>#REF!</v>
      </c>
      <c r="DT24" s="158" t="e">
        <f>SUM(LEN(#REF!)-LEN(SUBSTITUTE(#REF!,"- Documentado","")))/LEN("- Documentado")</f>
        <v>#REF!</v>
      </c>
      <c r="DU24" s="158" t="e">
        <f t="shared" si="10"/>
        <v>#REF!</v>
      </c>
      <c r="DV24" s="158" t="e">
        <f>SUM(LEN(#REF!)-LEN(SUBSTITUTE(#REF!,"- Continua","")))/LEN("- Continua")</f>
        <v>#REF!</v>
      </c>
      <c r="DW24" s="158" t="e">
        <f>SUM(LEN(#REF!)-LEN(SUBSTITUTE(#REF!,"- Continua","")))/LEN("- Continua")</f>
        <v>#REF!</v>
      </c>
      <c r="DX24" s="158" t="e">
        <f t="shared" si="11"/>
        <v>#REF!</v>
      </c>
      <c r="DY24" s="158" t="e">
        <f>SUM(LEN(#REF!)-LEN(SUBSTITUTE(#REF!,"- Con registro","")))/LEN("- Con registro")</f>
        <v>#REF!</v>
      </c>
      <c r="DZ24" s="158" t="e">
        <f>SUM(LEN(#REF!)-LEN(SUBSTITUTE(#REF!,"- Con registro","")))/LEN("- Con registro")</f>
        <v>#REF!</v>
      </c>
      <c r="EA24" s="158" t="e">
        <f t="shared" si="12"/>
        <v>#REF!</v>
      </c>
      <c r="EB24" s="163" t="e">
        <f t="shared" si="13"/>
        <v>#REF!</v>
      </c>
      <c r="EC24" s="163" t="e">
        <f t="shared" si="14"/>
        <v>#REF!</v>
      </c>
      <c r="ED24" s="198" t="e">
        <f t="shared" si="15"/>
        <v>#REF!</v>
      </c>
      <c r="EE24" s="204" t="e">
        <f t="shared" si="16"/>
        <v>#REF!</v>
      </c>
      <c r="EF24" s="204"/>
      <c r="EG24" s="204"/>
      <c r="EH24" s="204"/>
      <c r="EI24" s="204"/>
      <c r="EJ24" s="204"/>
      <c r="EK24" s="204"/>
      <c r="EL24" s="204"/>
      <c r="EM24" s="204"/>
      <c r="EN24" s="204"/>
      <c r="EP24" s="185">
        <f t="shared" si="17"/>
        <v>45035</v>
      </c>
      <c r="EQ24" s="186">
        <f t="shared" si="18"/>
        <v>45169</v>
      </c>
      <c r="ER24" s="158" t="str">
        <f t="shared" si="19"/>
        <v>Riesgos</v>
      </c>
      <c r="ES24" s="197" t="str">
        <f t="shared" si="20"/>
        <v>ID_156: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ET24" s="197" t="str">
        <f t="shared" si="21"/>
        <v>Ajuste en 
Establecimiento de controles
Evaluación de controles
 en el Mapa de riesgos de Gestión del Talento Humano</v>
      </c>
      <c r="EU24" s="158" t="str">
        <f t="shared" si="22"/>
        <v>Solicitud de cambio realizada y aprobada por la Dirección de Talento Humano a través del Aplicativo DARUMA</v>
      </c>
    </row>
    <row r="25" spans="1:151" ht="399.95" customHeight="1" x14ac:dyDescent="0.2">
      <c r="A25" s="190" t="s">
        <v>274</v>
      </c>
      <c r="B25" s="172" t="s">
        <v>687</v>
      </c>
      <c r="C25" s="172" t="s">
        <v>688</v>
      </c>
      <c r="D25" s="190" t="s">
        <v>689</v>
      </c>
      <c r="E25" s="191" t="s">
        <v>640</v>
      </c>
      <c r="F25" s="172" t="s">
        <v>782</v>
      </c>
      <c r="G25" s="191">
        <v>169</v>
      </c>
      <c r="H25" s="191" t="s">
        <v>841</v>
      </c>
      <c r="I25" s="166" t="s">
        <v>563</v>
      </c>
      <c r="J25" s="190" t="s">
        <v>63</v>
      </c>
      <c r="K25" s="191" t="s">
        <v>350</v>
      </c>
      <c r="L25" s="172" t="s">
        <v>257</v>
      </c>
      <c r="M25" s="178" t="s">
        <v>564</v>
      </c>
      <c r="N25" s="172" t="s">
        <v>565</v>
      </c>
      <c r="O25" s="172" t="s">
        <v>566</v>
      </c>
      <c r="P25" s="172" t="s">
        <v>690</v>
      </c>
      <c r="Q25" s="172" t="s">
        <v>325</v>
      </c>
      <c r="R25" s="172" t="s">
        <v>567</v>
      </c>
      <c r="S25" s="172" t="s">
        <v>750</v>
      </c>
      <c r="T25" s="172" t="s">
        <v>346</v>
      </c>
      <c r="U25" s="192" t="s">
        <v>311</v>
      </c>
      <c r="V25" s="193">
        <v>0.2</v>
      </c>
      <c r="W25" s="192" t="s">
        <v>51</v>
      </c>
      <c r="X25" s="193">
        <v>1</v>
      </c>
      <c r="Y25" s="67" t="s">
        <v>271</v>
      </c>
      <c r="Z25" s="172" t="s">
        <v>568</v>
      </c>
      <c r="AA25" s="192" t="s">
        <v>311</v>
      </c>
      <c r="AB25" s="195">
        <v>3.5279999999999999E-2</v>
      </c>
      <c r="AC25" s="192" t="s">
        <v>51</v>
      </c>
      <c r="AD25" s="195">
        <v>1</v>
      </c>
      <c r="AE25" s="67" t="s">
        <v>271</v>
      </c>
      <c r="AF25" s="172" t="s">
        <v>896</v>
      </c>
      <c r="AG25" s="190" t="s">
        <v>349</v>
      </c>
      <c r="AH25" s="194" t="s">
        <v>954</v>
      </c>
      <c r="AI25" s="194" t="s">
        <v>955</v>
      </c>
      <c r="AJ25" s="194" t="s">
        <v>956</v>
      </c>
      <c r="AK25" s="194" t="s">
        <v>957</v>
      </c>
      <c r="AL25" s="194" t="s">
        <v>939</v>
      </c>
      <c r="AM25" s="194" t="s">
        <v>958</v>
      </c>
      <c r="AN25" s="172" t="s">
        <v>569</v>
      </c>
      <c r="AO25" s="172" t="s">
        <v>691</v>
      </c>
      <c r="AP25" s="172" t="s">
        <v>570</v>
      </c>
      <c r="AQ25" s="173">
        <v>44013</v>
      </c>
      <c r="AR25" s="174" t="s">
        <v>326</v>
      </c>
      <c r="AS25" s="175" t="s">
        <v>571</v>
      </c>
      <c r="AT25" s="176">
        <v>44167</v>
      </c>
      <c r="AU25" s="177" t="s">
        <v>403</v>
      </c>
      <c r="AV25" s="178" t="s">
        <v>572</v>
      </c>
      <c r="AW25" s="176">
        <v>44245</v>
      </c>
      <c r="AX25" s="174" t="s">
        <v>356</v>
      </c>
      <c r="AY25" s="175" t="s">
        <v>573</v>
      </c>
      <c r="AZ25" s="176">
        <v>44319</v>
      </c>
      <c r="BA25" s="177" t="s">
        <v>369</v>
      </c>
      <c r="BB25" s="178" t="s">
        <v>574</v>
      </c>
      <c r="BC25" s="176">
        <v>44392</v>
      </c>
      <c r="BD25" s="174" t="s">
        <v>369</v>
      </c>
      <c r="BE25" s="175" t="s">
        <v>574</v>
      </c>
      <c r="BF25" s="176">
        <v>44449</v>
      </c>
      <c r="BG25" s="177" t="s">
        <v>562</v>
      </c>
      <c r="BH25" s="178" t="s">
        <v>575</v>
      </c>
      <c r="BI25" s="176">
        <v>44532</v>
      </c>
      <c r="BJ25" s="174" t="s">
        <v>326</v>
      </c>
      <c r="BK25" s="175" t="s">
        <v>576</v>
      </c>
      <c r="BL25" s="176">
        <v>44907</v>
      </c>
      <c r="BM25" s="177" t="s">
        <v>356</v>
      </c>
      <c r="BN25" s="178" t="s">
        <v>801</v>
      </c>
      <c r="BO25" s="176">
        <v>45103</v>
      </c>
      <c r="BP25" s="174" t="s">
        <v>893</v>
      </c>
      <c r="BQ25" s="175" t="s">
        <v>897</v>
      </c>
      <c r="BR25" s="176" t="s">
        <v>340</v>
      </c>
      <c r="BS25" s="177" t="s">
        <v>341</v>
      </c>
      <c r="BT25" s="178" t="s">
        <v>340</v>
      </c>
      <c r="BU25" s="176" t="s">
        <v>340</v>
      </c>
      <c r="BV25" s="174" t="s">
        <v>341</v>
      </c>
      <c r="BW25" s="175" t="s">
        <v>340</v>
      </c>
      <c r="BX25" s="176" t="s">
        <v>340</v>
      </c>
      <c r="BY25" s="177" t="s">
        <v>341</v>
      </c>
      <c r="BZ25" s="179" t="s">
        <v>340</v>
      </c>
      <c r="CA25" s="147">
        <f t="shared" si="0"/>
        <v>6</v>
      </c>
      <c r="CB25" s="51" t="s">
        <v>849</v>
      </c>
      <c r="CC25" s="51" t="s">
        <v>819</v>
      </c>
      <c r="CD25" s="51" t="s">
        <v>767</v>
      </c>
      <c r="CE25" s="51" t="s">
        <v>760</v>
      </c>
      <c r="CF25" s="51" t="s">
        <v>757</v>
      </c>
      <c r="CG25" s="51" t="s">
        <v>757</v>
      </c>
      <c r="CH25" s="51" t="s">
        <v>774</v>
      </c>
      <c r="CI25" s="51" t="s">
        <v>757</v>
      </c>
      <c r="CJ25" s="51" t="s">
        <v>778</v>
      </c>
      <c r="CK25" s="51" t="s">
        <v>781</v>
      </c>
      <c r="CL25" s="51" t="s">
        <v>778</v>
      </c>
      <c r="CM25" s="51" t="s">
        <v>785</v>
      </c>
      <c r="CN25" s="51" t="s">
        <v>778</v>
      </c>
      <c r="CO25" s="51" t="s">
        <v>778</v>
      </c>
      <c r="CP25" s="51" t="s">
        <v>778</v>
      </c>
      <c r="CQ25" s="51" t="s">
        <v>778</v>
      </c>
      <c r="CR25" s="51" t="s">
        <v>802</v>
      </c>
      <c r="CS25" s="51" t="s">
        <v>778</v>
      </c>
      <c r="CT25" s="51" t="s">
        <v>778</v>
      </c>
      <c r="CU25" s="51" t="s">
        <v>778</v>
      </c>
      <c r="CV25" s="51" t="s">
        <v>778</v>
      </c>
      <c r="CW25" s="51" t="s">
        <v>778</v>
      </c>
      <c r="CX25" s="51" t="s">
        <v>778</v>
      </c>
      <c r="CZ25" s="164" t="str">
        <f t="shared" si="1"/>
        <v>Corrupción</v>
      </c>
      <c r="DA25" s="214" t="str">
        <f t="shared" si="2"/>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25" s="214"/>
      <c r="DC25" s="214"/>
      <c r="DD25" s="214"/>
      <c r="DE25" s="214"/>
      <c r="DF25" s="214"/>
      <c r="DG25" s="214"/>
      <c r="DH25" s="164" t="str">
        <f t="shared" si="3"/>
        <v>Extremo</v>
      </c>
      <c r="DI25" s="164" t="str">
        <f t="shared" si="23"/>
        <v>Extremo</v>
      </c>
      <c r="DK25" s="158" t="e">
        <f>SUM(LEN(#REF!)-LEN(SUBSTITUTE(#REF!,"- Preventivo","")))/LEN("- Preventivo")</f>
        <v>#REF!</v>
      </c>
      <c r="DL25" s="158" t="e">
        <f t="shared" si="5"/>
        <v>#REF!</v>
      </c>
      <c r="DM25" s="158" t="e">
        <f>SUM(LEN(#REF!)-LEN(SUBSTITUTE(#REF!,"- Detectivo","")))/LEN("- Detectivo")</f>
        <v>#REF!</v>
      </c>
      <c r="DN25" s="158" t="e">
        <f t="shared" si="6"/>
        <v>#REF!</v>
      </c>
      <c r="DO25" s="158" t="e">
        <f>SUM(LEN(#REF!)-LEN(SUBSTITUTE(#REF!,"- Correctivo","")))/LEN("- Correctivo")</f>
        <v>#REF!</v>
      </c>
      <c r="DP25" s="158" t="e">
        <f t="shared" si="7"/>
        <v>#REF!</v>
      </c>
      <c r="DQ25" s="158" t="e">
        <f t="shared" si="8"/>
        <v>#REF!</v>
      </c>
      <c r="DR25" s="158" t="e">
        <f t="shared" si="9"/>
        <v>#REF!</v>
      </c>
      <c r="DS25" s="158" t="e">
        <f>SUM(LEN(#REF!)-LEN(SUBSTITUTE(#REF!,"- Documentado","")))/LEN("- Documentado")</f>
        <v>#REF!</v>
      </c>
      <c r="DT25" s="158" t="e">
        <f>SUM(LEN(#REF!)-LEN(SUBSTITUTE(#REF!,"- Documentado","")))/LEN("- Documentado")</f>
        <v>#REF!</v>
      </c>
      <c r="DU25" s="158" t="e">
        <f t="shared" si="10"/>
        <v>#REF!</v>
      </c>
      <c r="DV25" s="158" t="e">
        <f>SUM(LEN(#REF!)-LEN(SUBSTITUTE(#REF!,"- Continua","")))/LEN("- Continua")</f>
        <v>#REF!</v>
      </c>
      <c r="DW25" s="158" t="e">
        <f>SUM(LEN(#REF!)-LEN(SUBSTITUTE(#REF!,"- Continua","")))/LEN("- Continua")</f>
        <v>#REF!</v>
      </c>
      <c r="DX25" s="158" t="e">
        <f t="shared" si="11"/>
        <v>#REF!</v>
      </c>
      <c r="DY25" s="158" t="e">
        <f>SUM(LEN(#REF!)-LEN(SUBSTITUTE(#REF!,"- Con registro","")))/LEN("- Con registro")</f>
        <v>#REF!</v>
      </c>
      <c r="DZ25" s="158" t="e">
        <f>SUM(LEN(#REF!)-LEN(SUBSTITUTE(#REF!,"- Con registro","")))/LEN("- Con registro")</f>
        <v>#REF!</v>
      </c>
      <c r="EA25" s="158" t="e">
        <f t="shared" si="12"/>
        <v>#REF!</v>
      </c>
      <c r="EB25" s="163" t="e">
        <f t="shared" si="13"/>
        <v>#REF!</v>
      </c>
      <c r="EC25" s="163" t="e">
        <f t="shared" si="14"/>
        <v>#REF!</v>
      </c>
      <c r="ED25" s="198" t="e">
        <f t="shared" si="15"/>
        <v>#REF!</v>
      </c>
      <c r="EE25" s="204" t="e">
        <f t="shared" si="16"/>
        <v>#REF!</v>
      </c>
      <c r="EF25" s="204"/>
      <c r="EG25" s="204"/>
      <c r="EH25" s="204"/>
      <c r="EI25" s="204"/>
      <c r="EJ25" s="204"/>
      <c r="EK25" s="204"/>
      <c r="EL25" s="204"/>
      <c r="EM25" s="204"/>
      <c r="EN25" s="204"/>
      <c r="EP25" s="185">
        <f t="shared" si="17"/>
        <v>45103</v>
      </c>
      <c r="EQ25" s="186">
        <f t="shared" si="18"/>
        <v>45169</v>
      </c>
      <c r="ER25" s="158" t="str">
        <f t="shared" si="19"/>
        <v>Riesgos</v>
      </c>
      <c r="ES25" s="197" t="str">
        <f t="shared" si="20"/>
        <v xml:space="preserve">ID_169: 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ET25" s="197" t="str">
        <f t="shared" si="21"/>
        <v>Ajuste en Establecimiento de controles
Evaluación de controles
Tratamiento del riesgo en el Mapa de riesgos de Gestión Financiera</v>
      </c>
      <c r="EU25" s="158" t="str">
        <f t="shared" si="22"/>
        <v>Solicitud de cambio realizada y aprobada por la Subdirección Financiera a través del Aplicativo DARUMA</v>
      </c>
    </row>
    <row r="26" spans="1:151" ht="399.95" customHeight="1" x14ac:dyDescent="0.2">
      <c r="A26" s="190" t="s">
        <v>274</v>
      </c>
      <c r="B26" s="172" t="s">
        <v>687</v>
      </c>
      <c r="C26" s="172" t="s">
        <v>688</v>
      </c>
      <c r="D26" s="190" t="s">
        <v>689</v>
      </c>
      <c r="E26" s="191" t="s">
        <v>640</v>
      </c>
      <c r="F26" s="172" t="s">
        <v>780</v>
      </c>
      <c r="G26" s="191">
        <v>170</v>
      </c>
      <c r="H26" s="191" t="s">
        <v>842</v>
      </c>
      <c r="I26" s="166" t="s">
        <v>577</v>
      </c>
      <c r="J26" s="190" t="s">
        <v>63</v>
      </c>
      <c r="K26" s="191" t="s">
        <v>350</v>
      </c>
      <c r="L26" s="172" t="s">
        <v>257</v>
      </c>
      <c r="M26" s="178" t="s">
        <v>578</v>
      </c>
      <c r="N26" s="172" t="s">
        <v>565</v>
      </c>
      <c r="O26" s="172" t="s">
        <v>579</v>
      </c>
      <c r="P26" s="172" t="s">
        <v>690</v>
      </c>
      <c r="Q26" s="172" t="s">
        <v>325</v>
      </c>
      <c r="R26" s="172" t="s">
        <v>580</v>
      </c>
      <c r="S26" s="172" t="s">
        <v>750</v>
      </c>
      <c r="T26" s="172" t="s">
        <v>346</v>
      </c>
      <c r="U26" s="192" t="s">
        <v>311</v>
      </c>
      <c r="V26" s="193">
        <v>0.2</v>
      </c>
      <c r="W26" s="192" t="s">
        <v>51</v>
      </c>
      <c r="X26" s="193">
        <v>1</v>
      </c>
      <c r="Y26" s="67" t="s">
        <v>271</v>
      </c>
      <c r="Z26" s="172" t="s">
        <v>487</v>
      </c>
      <c r="AA26" s="192" t="s">
        <v>311</v>
      </c>
      <c r="AB26" s="195">
        <v>3.5279999999999992E-2</v>
      </c>
      <c r="AC26" s="192" t="s">
        <v>51</v>
      </c>
      <c r="AD26" s="195">
        <v>1</v>
      </c>
      <c r="AE26" s="67" t="s">
        <v>271</v>
      </c>
      <c r="AF26" s="172" t="s">
        <v>894</v>
      </c>
      <c r="AG26" s="190" t="s">
        <v>349</v>
      </c>
      <c r="AH26" s="194" t="s">
        <v>959</v>
      </c>
      <c r="AI26" s="194" t="s">
        <v>955</v>
      </c>
      <c r="AJ26" s="194" t="s">
        <v>961</v>
      </c>
      <c r="AK26" s="194" t="s">
        <v>960</v>
      </c>
      <c r="AL26" s="194" t="s">
        <v>939</v>
      </c>
      <c r="AM26" s="194" t="s">
        <v>958</v>
      </c>
      <c r="AN26" s="172" t="s">
        <v>581</v>
      </c>
      <c r="AO26" s="172" t="s">
        <v>693</v>
      </c>
      <c r="AP26" s="172" t="s">
        <v>582</v>
      </c>
      <c r="AQ26" s="173">
        <v>44013</v>
      </c>
      <c r="AR26" s="174" t="s">
        <v>326</v>
      </c>
      <c r="AS26" s="175" t="s">
        <v>571</v>
      </c>
      <c r="AT26" s="176">
        <v>44167</v>
      </c>
      <c r="AU26" s="177" t="s">
        <v>403</v>
      </c>
      <c r="AV26" s="178" t="s">
        <v>572</v>
      </c>
      <c r="AW26" s="176">
        <v>44245</v>
      </c>
      <c r="AX26" s="174" t="s">
        <v>356</v>
      </c>
      <c r="AY26" s="175" t="s">
        <v>583</v>
      </c>
      <c r="AZ26" s="176">
        <v>44315</v>
      </c>
      <c r="BA26" s="177" t="s">
        <v>369</v>
      </c>
      <c r="BB26" s="178" t="s">
        <v>584</v>
      </c>
      <c r="BC26" s="176">
        <v>44319</v>
      </c>
      <c r="BD26" s="174" t="s">
        <v>369</v>
      </c>
      <c r="BE26" s="175" t="s">
        <v>585</v>
      </c>
      <c r="BF26" s="176">
        <v>44392</v>
      </c>
      <c r="BG26" s="177" t="s">
        <v>369</v>
      </c>
      <c r="BH26" s="178" t="s">
        <v>586</v>
      </c>
      <c r="BI26" s="176">
        <v>44449</v>
      </c>
      <c r="BJ26" s="174" t="s">
        <v>562</v>
      </c>
      <c r="BK26" s="175" t="s">
        <v>587</v>
      </c>
      <c r="BL26" s="176">
        <v>44532</v>
      </c>
      <c r="BM26" s="177" t="s">
        <v>326</v>
      </c>
      <c r="BN26" s="178" t="s">
        <v>561</v>
      </c>
      <c r="BO26" s="176">
        <v>44907</v>
      </c>
      <c r="BP26" s="174" t="s">
        <v>356</v>
      </c>
      <c r="BQ26" s="175" t="s">
        <v>692</v>
      </c>
      <c r="BR26" s="176">
        <v>45103</v>
      </c>
      <c r="BS26" s="177" t="s">
        <v>893</v>
      </c>
      <c r="BT26" s="178" t="s">
        <v>895</v>
      </c>
      <c r="BU26" s="176" t="s">
        <v>340</v>
      </c>
      <c r="BV26" s="174" t="s">
        <v>341</v>
      </c>
      <c r="BW26" s="175" t="s">
        <v>340</v>
      </c>
      <c r="BX26" s="176" t="s">
        <v>340</v>
      </c>
      <c r="BY26" s="177" t="s">
        <v>341</v>
      </c>
      <c r="BZ26" s="179" t="s">
        <v>340</v>
      </c>
      <c r="CA26" s="147">
        <f t="shared" si="0"/>
        <v>4</v>
      </c>
      <c r="CB26" s="51" t="s">
        <v>849</v>
      </c>
      <c r="CC26" s="51" t="s">
        <v>819</v>
      </c>
      <c r="CD26" s="51" t="s">
        <v>767</v>
      </c>
      <c r="CE26" s="51" t="s">
        <v>760</v>
      </c>
      <c r="CF26" s="51" t="s">
        <v>757</v>
      </c>
      <c r="CG26" s="51" t="s">
        <v>757</v>
      </c>
      <c r="CH26" s="51" t="s">
        <v>774</v>
      </c>
      <c r="CI26" s="51" t="s">
        <v>757</v>
      </c>
      <c r="CJ26" s="51" t="s">
        <v>778</v>
      </c>
      <c r="CK26" s="51" t="s">
        <v>781</v>
      </c>
      <c r="CL26" s="51" t="s">
        <v>778</v>
      </c>
      <c r="CM26" s="51" t="s">
        <v>785</v>
      </c>
      <c r="CN26" s="51" t="s">
        <v>778</v>
      </c>
      <c r="CO26" s="51" t="s">
        <v>778</v>
      </c>
      <c r="CP26" s="51" t="s">
        <v>778</v>
      </c>
      <c r="CQ26" s="51" t="s">
        <v>778</v>
      </c>
      <c r="CR26" s="51" t="s">
        <v>802</v>
      </c>
      <c r="CS26" s="51" t="s">
        <v>778</v>
      </c>
      <c r="CT26" s="51" t="s">
        <v>778</v>
      </c>
      <c r="CU26" s="51" t="s">
        <v>778</v>
      </c>
      <c r="CV26" s="51" t="s">
        <v>778</v>
      </c>
      <c r="CW26" s="51" t="s">
        <v>778</v>
      </c>
      <c r="CX26" s="51" t="s">
        <v>778</v>
      </c>
      <c r="CZ26" s="164" t="str">
        <f t="shared" si="1"/>
        <v>Corrupción</v>
      </c>
      <c r="DA26" s="214" t="str">
        <f t="shared" si="2"/>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26" s="214"/>
      <c r="DC26" s="214"/>
      <c r="DD26" s="214"/>
      <c r="DE26" s="214"/>
      <c r="DF26" s="214"/>
      <c r="DG26" s="214"/>
      <c r="DH26" s="164" t="str">
        <f t="shared" si="3"/>
        <v>Extremo</v>
      </c>
      <c r="DI26" s="164" t="str">
        <f t="shared" si="23"/>
        <v>Extremo</v>
      </c>
      <c r="DK26" s="158" t="e">
        <f>SUM(LEN(#REF!)-LEN(SUBSTITUTE(#REF!,"- Preventivo","")))/LEN("- Preventivo")</f>
        <v>#REF!</v>
      </c>
      <c r="DL26" s="158" t="e">
        <f t="shared" si="5"/>
        <v>#REF!</v>
      </c>
      <c r="DM26" s="158" t="e">
        <f>SUM(LEN(#REF!)-LEN(SUBSTITUTE(#REF!,"- Detectivo","")))/LEN("- Detectivo")</f>
        <v>#REF!</v>
      </c>
      <c r="DN26" s="158" t="e">
        <f t="shared" si="6"/>
        <v>#REF!</v>
      </c>
      <c r="DO26" s="158" t="e">
        <f>SUM(LEN(#REF!)-LEN(SUBSTITUTE(#REF!,"- Correctivo","")))/LEN("- Correctivo")</f>
        <v>#REF!</v>
      </c>
      <c r="DP26" s="158" t="e">
        <f t="shared" si="7"/>
        <v>#REF!</v>
      </c>
      <c r="DQ26" s="158" t="e">
        <f t="shared" si="8"/>
        <v>#REF!</v>
      </c>
      <c r="DR26" s="158" t="e">
        <f t="shared" si="9"/>
        <v>#REF!</v>
      </c>
      <c r="DS26" s="158" t="e">
        <f>SUM(LEN(#REF!)-LEN(SUBSTITUTE(#REF!,"- Documentado","")))/LEN("- Documentado")</f>
        <v>#REF!</v>
      </c>
      <c r="DT26" s="158" t="e">
        <f>SUM(LEN(#REF!)-LEN(SUBSTITUTE(#REF!,"- Documentado","")))/LEN("- Documentado")</f>
        <v>#REF!</v>
      </c>
      <c r="DU26" s="158" t="e">
        <f t="shared" si="10"/>
        <v>#REF!</v>
      </c>
      <c r="DV26" s="158" t="e">
        <f>SUM(LEN(#REF!)-LEN(SUBSTITUTE(#REF!,"- Continua","")))/LEN("- Continua")</f>
        <v>#REF!</v>
      </c>
      <c r="DW26" s="158" t="e">
        <f>SUM(LEN(#REF!)-LEN(SUBSTITUTE(#REF!,"- Continua","")))/LEN("- Continua")</f>
        <v>#REF!</v>
      </c>
      <c r="DX26" s="158" t="e">
        <f t="shared" si="11"/>
        <v>#REF!</v>
      </c>
      <c r="DY26" s="158" t="e">
        <f>SUM(LEN(#REF!)-LEN(SUBSTITUTE(#REF!,"- Con registro","")))/LEN("- Con registro")</f>
        <v>#REF!</v>
      </c>
      <c r="DZ26" s="158" t="e">
        <f>SUM(LEN(#REF!)-LEN(SUBSTITUTE(#REF!,"- Con registro","")))/LEN("- Con registro")</f>
        <v>#REF!</v>
      </c>
      <c r="EA26" s="158" t="e">
        <f t="shared" si="12"/>
        <v>#REF!</v>
      </c>
      <c r="EB26" s="163" t="e">
        <f t="shared" si="13"/>
        <v>#REF!</v>
      </c>
      <c r="EC26" s="163" t="e">
        <f t="shared" si="14"/>
        <v>#REF!</v>
      </c>
      <c r="ED26" s="198" t="e">
        <f t="shared" si="15"/>
        <v>#REF!</v>
      </c>
      <c r="EE26" s="204" t="e">
        <f t="shared" si="16"/>
        <v>#REF!</v>
      </c>
      <c r="EF26" s="204"/>
      <c r="EG26" s="204"/>
      <c r="EH26" s="204"/>
      <c r="EI26" s="204"/>
      <c r="EJ26" s="204"/>
      <c r="EK26" s="204"/>
      <c r="EL26" s="204"/>
      <c r="EM26" s="204"/>
      <c r="EN26" s="204"/>
      <c r="EP26" s="185">
        <f t="shared" si="17"/>
        <v>45103</v>
      </c>
      <c r="EQ26" s="186">
        <f t="shared" si="18"/>
        <v>45169</v>
      </c>
      <c r="ER26" s="158" t="str">
        <f t="shared" si="19"/>
        <v>Riesgos</v>
      </c>
      <c r="ES26" s="197" t="str">
        <f t="shared" si="20"/>
        <v xml:space="preserve">ID_170: Posibilidad de afectación reputacional por  hallazgos y sanciones impuestas por órganos de control, debido a uso indebido de información privilegiada para el inadecuado registro de los hechos económicos, con el fin de obtener beneficios propios o de terceros  </v>
      </c>
      <c r="ET26" s="197" t="str">
        <f t="shared" si="21"/>
        <v>Ajuste en Establecimiento de controles
Evaluación de controles
Tratamiento del riesgo en el Mapa de riesgos de Gestión Financiera</v>
      </c>
      <c r="EU26" s="158" t="str">
        <f t="shared" si="22"/>
        <v>Solicitud de cambio realizada y aprobada por la Subdirección Financiera a través del Aplicativo DARUMA</v>
      </c>
    </row>
    <row r="27" spans="1:151" ht="399.95" customHeight="1" x14ac:dyDescent="0.2">
      <c r="A27" s="190" t="s">
        <v>275</v>
      </c>
      <c r="B27" s="172" t="s">
        <v>694</v>
      </c>
      <c r="C27" s="172" t="s">
        <v>695</v>
      </c>
      <c r="D27" s="190" t="s">
        <v>605</v>
      </c>
      <c r="E27" s="191" t="s">
        <v>640</v>
      </c>
      <c r="F27" s="172" t="s">
        <v>696</v>
      </c>
      <c r="G27" s="191">
        <v>175</v>
      </c>
      <c r="H27" s="191" t="s">
        <v>843</v>
      </c>
      <c r="I27" s="166" t="s">
        <v>512</v>
      </c>
      <c r="J27" s="190" t="s">
        <v>63</v>
      </c>
      <c r="K27" s="191" t="s">
        <v>343</v>
      </c>
      <c r="L27" s="172" t="s">
        <v>606</v>
      </c>
      <c r="M27" s="178" t="s">
        <v>513</v>
      </c>
      <c r="N27" s="172" t="s">
        <v>504</v>
      </c>
      <c r="O27" s="172" t="s">
        <v>514</v>
      </c>
      <c r="P27" s="172" t="s">
        <v>351</v>
      </c>
      <c r="Q27" s="172" t="s">
        <v>325</v>
      </c>
      <c r="R27" s="172" t="s">
        <v>352</v>
      </c>
      <c r="S27" s="172" t="s">
        <v>750</v>
      </c>
      <c r="T27" s="172" t="s">
        <v>346</v>
      </c>
      <c r="U27" s="192" t="s">
        <v>311</v>
      </c>
      <c r="V27" s="193">
        <v>0.2</v>
      </c>
      <c r="W27" s="192" t="s">
        <v>101</v>
      </c>
      <c r="X27" s="193">
        <v>0.6</v>
      </c>
      <c r="Y27" s="67" t="s">
        <v>84</v>
      </c>
      <c r="Z27" s="172" t="s">
        <v>697</v>
      </c>
      <c r="AA27" s="192" t="s">
        <v>311</v>
      </c>
      <c r="AB27" s="195">
        <v>3.0239999999999996E-2</v>
      </c>
      <c r="AC27" s="192" t="s">
        <v>101</v>
      </c>
      <c r="AD27" s="195">
        <v>0.6</v>
      </c>
      <c r="AE27" s="67" t="s">
        <v>84</v>
      </c>
      <c r="AF27" s="172" t="s">
        <v>698</v>
      </c>
      <c r="AG27" s="190" t="s">
        <v>349</v>
      </c>
      <c r="AH27" s="194" t="s">
        <v>962</v>
      </c>
      <c r="AI27" s="194" t="s">
        <v>963</v>
      </c>
      <c r="AJ27" s="194" t="s">
        <v>965</v>
      </c>
      <c r="AK27" s="194" t="s">
        <v>964</v>
      </c>
      <c r="AL27" s="196" t="s">
        <v>966</v>
      </c>
      <c r="AM27" s="196" t="s">
        <v>967</v>
      </c>
      <c r="AN27" s="172" t="s">
        <v>699</v>
      </c>
      <c r="AO27" s="172" t="s">
        <v>700</v>
      </c>
      <c r="AP27" s="172" t="s">
        <v>701</v>
      </c>
      <c r="AQ27" s="173">
        <v>43599</v>
      </c>
      <c r="AR27" s="174" t="s">
        <v>326</v>
      </c>
      <c r="AS27" s="175" t="s">
        <v>505</v>
      </c>
      <c r="AT27" s="176">
        <v>43767</v>
      </c>
      <c r="AU27" s="177" t="s">
        <v>373</v>
      </c>
      <c r="AV27" s="178" t="s">
        <v>515</v>
      </c>
      <c r="AW27" s="176">
        <v>43901</v>
      </c>
      <c r="AX27" s="174" t="s">
        <v>356</v>
      </c>
      <c r="AY27" s="175" t="s">
        <v>516</v>
      </c>
      <c r="AZ27" s="176">
        <v>44074</v>
      </c>
      <c r="BA27" s="177" t="s">
        <v>334</v>
      </c>
      <c r="BB27" s="178" t="s">
        <v>506</v>
      </c>
      <c r="BC27" s="176">
        <v>44169</v>
      </c>
      <c r="BD27" s="174" t="s">
        <v>369</v>
      </c>
      <c r="BE27" s="175" t="s">
        <v>517</v>
      </c>
      <c r="BF27" s="176">
        <v>44244</v>
      </c>
      <c r="BG27" s="177" t="s">
        <v>369</v>
      </c>
      <c r="BH27" s="178" t="s">
        <v>518</v>
      </c>
      <c r="BI27" s="176">
        <v>44249</v>
      </c>
      <c r="BJ27" s="174" t="s">
        <v>332</v>
      </c>
      <c r="BK27" s="175" t="s">
        <v>507</v>
      </c>
      <c r="BL27" s="176">
        <v>44419</v>
      </c>
      <c r="BM27" s="177" t="s">
        <v>334</v>
      </c>
      <c r="BN27" s="178" t="s">
        <v>508</v>
      </c>
      <c r="BO27" s="176">
        <v>44544</v>
      </c>
      <c r="BP27" s="174" t="s">
        <v>326</v>
      </c>
      <c r="BQ27" s="175" t="s">
        <v>509</v>
      </c>
      <c r="BR27" s="176">
        <v>44645</v>
      </c>
      <c r="BS27" s="177" t="s">
        <v>332</v>
      </c>
      <c r="BT27" s="178" t="s">
        <v>510</v>
      </c>
      <c r="BU27" s="176">
        <v>44897</v>
      </c>
      <c r="BV27" s="174" t="s">
        <v>355</v>
      </c>
      <c r="BW27" s="175" t="s">
        <v>702</v>
      </c>
      <c r="BX27" s="176">
        <v>45042</v>
      </c>
      <c r="BY27" s="174" t="s">
        <v>881</v>
      </c>
      <c r="BZ27" s="179" t="s">
        <v>882</v>
      </c>
      <c r="CA27" s="147">
        <f t="shared" si="0"/>
        <v>0</v>
      </c>
      <c r="CB27" s="51" t="s">
        <v>823</v>
      </c>
      <c r="CC27" s="51" t="s">
        <v>824</v>
      </c>
      <c r="CD27" s="51" t="s">
        <v>768</v>
      </c>
      <c r="CE27" s="51" t="s">
        <v>778</v>
      </c>
      <c r="CF27" s="51" t="s">
        <v>757</v>
      </c>
      <c r="CG27" s="51" t="s">
        <v>757</v>
      </c>
      <c r="CH27" s="51" t="s">
        <v>774</v>
      </c>
      <c r="CI27" s="51" t="s">
        <v>757</v>
      </c>
      <c r="CJ27" s="51" t="s">
        <v>778</v>
      </c>
      <c r="CK27" s="51"/>
      <c r="CL27" s="51" t="s">
        <v>778</v>
      </c>
      <c r="CM27" s="51" t="s">
        <v>785</v>
      </c>
      <c r="CN27" s="51" t="s">
        <v>778</v>
      </c>
      <c r="CO27" s="51" t="s">
        <v>778</v>
      </c>
      <c r="CP27" s="51" t="s">
        <v>778</v>
      </c>
      <c r="CQ27" s="51" t="s">
        <v>778</v>
      </c>
      <c r="CR27" s="51" t="s">
        <v>803</v>
      </c>
      <c r="CS27" s="51" t="s">
        <v>778</v>
      </c>
      <c r="CT27" s="51" t="s">
        <v>778</v>
      </c>
      <c r="CU27" s="51" t="s">
        <v>778</v>
      </c>
      <c r="CV27" s="51" t="s">
        <v>778</v>
      </c>
      <c r="CW27" s="51" t="s">
        <v>778</v>
      </c>
      <c r="CX27" s="51" t="s">
        <v>778</v>
      </c>
      <c r="CZ27" s="164" t="str">
        <f t="shared" si="1"/>
        <v>Corrupción</v>
      </c>
      <c r="DA27" s="214" t="str">
        <f t="shared" si="2"/>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v>
      </c>
      <c r="DB27" s="214"/>
      <c r="DC27" s="214"/>
      <c r="DD27" s="214"/>
      <c r="DE27" s="214"/>
      <c r="DF27" s="214"/>
      <c r="DG27" s="214"/>
      <c r="DH27" s="164" t="str">
        <f t="shared" si="3"/>
        <v>Moderado</v>
      </c>
      <c r="DI27" s="164" t="str">
        <f t="shared" ref="DI27:DI31" si="24">AE27</f>
        <v>Moderado</v>
      </c>
      <c r="DK27" s="158" t="e">
        <f>SUM(LEN(#REF!)-LEN(SUBSTITUTE(#REF!,"- Preventivo","")))/LEN("- Preventivo")</f>
        <v>#REF!</v>
      </c>
      <c r="DL27" s="158" t="e">
        <f t="shared" si="5"/>
        <v>#REF!</v>
      </c>
      <c r="DM27" s="158" t="e">
        <f>SUM(LEN(#REF!)-LEN(SUBSTITUTE(#REF!,"- Detectivo","")))/LEN("- Detectivo")</f>
        <v>#REF!</v>
      </c>
      <c r="DN27" s="158" t="e">
        <f t="shared" si="6"/>
        <v>#REF!</v>
      </c>
      <c r="DO27" s="158" t="e">
        <f>SUM(LEN(#REF!)-LEN(SUBSTITUTE(#REF!,"- Correctivo","")))/LEN("- Correctivo")</f>
        <v>#REF!</v>
      </c>
      <c r="DP27" s="158" t="e">
        <f t="shared" si="7"/>
        <v>#REF!</v>
      </c>
      <c r="DQ27" s="158" t="e">
        <f t="shared" si="8"/>
        <v>#REF!</v>
      </c>
      <c r="DR27" s="158" t="e">
        <f t="shared" si="9"/>
        <v>#REF!</v>
      </c>
      <c r="DS27" s="158" t="e">
        <f>SUM(LEN(#REF!)-LEN(SUBSTITUTE(#REF!,"- Documentado","")))/LEN("- Documentado")</f>
        <v>#REF!</v>
      </c>
      <c r="DT27" s="158" t="e">
        <f>SUM(LEN(#REF!)-LEN(SUBSTITUTE(#REF!,"- Documentado","")))/LEN("- Documentado")</f>
        <v>#REF!</v>
      </c>
      <c r="DU27" s="158" t="e">
        <f t="shared" si="10"/>
        <v>#REF!</v>
      </c>
      <c r="DV27" s="158" t="e">
        <f>SUM(LEN(#REF!)-LEN(SUBSTITUTE(#REF!,"- Continua","")))/LEN("- Continua")</f>
        <v>#REF!</v>
      </c>
      <c r="DW27" s="158" t="e">
        <f>SUM(LEN(#REF!)-LEN(SUBSTITUTE(#REF!,"- Continua","")))/LEN("- Continua")</f>
        <v>#REF!</v>
      </c>
      <c r="DX27" s="158" t="e">
        <f t="shared" si="11"/>
        <v>#REF!</v>
      </c>
      <c r="DY27" s="158" t="e">
        <f>SUM(LEN(#REF!)-LEN(SUBSTITUTE(#REF!,"- Con registro","")))/LEN("- Con registro")</f>
        <v>#REF!</v>
      </c>
      <c r="DZ27" s="158" t="e">
        <f>SUM(LEN(#REF!)-LEN(SUBSTITUTE(#REF!,"- Con registro","")))/LEN("- Con registro")</f>
        <v>#REF!</v>
      </c>
      <c r="EA27" s="158" t="e">
        <f t="shared" si="12"/>
        <v>#REF!</v>
      </c>
      <c r="EB27" s="163" t="e">
        <f t="shared" si="13"/>
        <v>#REF!</v>
      </c>
      <c r="EC27" s="163" t="e">
        <f t="shared" si="14"/>
        <v>#REF!</v>
      </c>
      <c r="ED27" s="198" t="e">
        <f t="shared" si="15"/>
        <v>#REF!</v>
      </c>
      <c r="EE27" s="204" t="e">
        <f t="shared" si="16"/>
        <v>#REF!</v>
      </c>
      <c r="EF27" s="204"/>
      <c r="EG27" s="204"/>
      <c r="EH27" s="204"/>
      <c r="EI27" s="204"/>
      <c r="EJ27" s="204"/>
      <c r="EK27" s="204"/>
      <c r="EL27" s="204"/>
      <c r="EM27" s="204"/>
      <c r="EN27" s="204"/>
      <c r="EP27" s="185">
        <f t="shared" si="17"/>
        <v>45042</v>
      </c>
      <c r="EQ27" s="186">
        <f t="shared" si="18"/>
        <v>45169</v>
      </c>
      <c r="ER27" s="158" t="str">
        <f t="shared" si="19"/>
        <v>Riesgos</v>
      </c>
      <c r="ES27" s="197" t="str">
        <f t="shared" si="20"/>
        <v>ID_175: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v>
      </c>
      <c r="ET27" s="197" t="str">
        <f t="shared" si="21"/>
        <v>Ajuste en Establecimiento de controles
Evaluación de controles en el Mapa de riesgos de Gestión Jurídica</v>
      </c>
      <c r="EU27" s="158" t="str">
        <f t="shared" si="22"/>
        <v>Solicitud de cambio realizada y aprobada por la Oficina Jurídica a través del Aplicativo DARUMA</v>
      </c>
    </row>
    <row r="28" spans="1:151" ht="399.95" customHeight="1" x14ac:dyDescent="0.2">
      <c r="A28" s="190" t="s">
        <v>703</v>
      </c>
      <c r="B28" s="172" t="s">
        <v>704</v>
      </c>
      <c r="C28" s="172" t="s">
        <v>705</v>
      </c>
      <c r="D28" s="190" t="s">
        <v>706</v>
      </c>
      <c r="E28" s="191" t="s">
        <v>38</v>
      </c>
      <c r="F28" s="172" t="s">
        <v>707</v>
      </c>
      <c r="G28" s="191">
        <v>179</v>
      </c>
      <c r="H28" s="191" t="s">
        <v>844</v>
      </c>
      <c r="I28" s="166" t="s">
        <v>456</v>
      </c>
      <c r="J28" s="190" t="s">
        <v>63</v>
      </c>
      <c r="K28" s="191" t="s">
        <v>343</v>
      </c>
      <c r="L28" s="172" t="s">
        <v>248</v>
      </c>
      <c r="M28" s="178" t="s">
        <v>457</v>
      </c>
      <c r="N28" s="172" t="s">
        <v>454</v>
      </c>
      <c r="O28" s="172" t="s">
        <v>708</v>
      </c>
      <c r="P28" s="172" t="s">
        <v>450</v>
      </c>
      <c r="Q28" s="172" t="s">
        <v>325</v>
      </c>
      <c r="R28" s="172" t="s">
        <v>458</v>
      </c>
      <c r="S28" s="172" t="s">
        <v>750</v>
      </c>
      <c r="T28" s="172" t="s">
        <v>346</v>
      </c>
      <c r="U28" s="192" t="s">
        <v>309</v>
      </c>
      <c r="V28" s="193">
        <v>0.4</v>
      </c>
      <c r="W28" s="192" t="s">
        <v>77</v>
      </c>
      <c r="X28" s="193">
        <v>0.8</v>
      </c>
      <c r="Y28" s="67" t="s">
        <v>270</v>
      </c>
      <c r="Z28" s="172" t="s">
        <v>459</v>
      </c>
      <c r="AA28" s="192" t="s">
        <v>311</v>
      </c>
      <c r="AB28" s="195">
        <v>0.11759999999999998</v>
      </c>
      <c r="AC28" s="192" t="s">
        <v>77</v>
      </c>
      <c r="AD28" s="195">
        <v>0.8</v>
      </c>
      <c r="AE28" s="67" t="s">
        <v>270</v>
      </c>
      <c r="AF28" s="172" t="s">
        <v>460</v>
      </c>
      <c r="AG28" s="190" t="s">
        <v>349</v>
      </c>
      <c r="AH28" s="194" t="s">
        <v>968</v>
      </c>
      <c r="AI28" s="194" t="s">
        <v>969</v>
      </c>
      <c r="AJ28" s="194" t="s">
        <v>970</v>
      </c>
      <c r="AK28" s="194" t="s">
        <v>971</v>
      </c>
      <c r="AL28" s="194" t="s">
        <v>939</v>
      </c>
      <c r="AM28" s="194" t="s">
        <v>929</v>
      </c>
      <c r="AN28" s="172" t="s">
        <v>709</v>
      </c>
      <c r="AO28" s="172" t="s">
        <v>710</v>
      </c>
      <c r="AP28" s="172" t="s">
        <v>711</v>
      </c>
      <c r="AQ28" s="173">
        <v>43496</v>
      </c>
      <c r="AR28" s="174" t="s">
        <v>326</v>
      </c>
      <c r="AS28" s="175" t="s">
        <v>461</v>
      </c>
      <c r="AT28" s="176">
        <v>43759</v>
      </c>
      <c r="AU28" s="177" t="s">
        <v>402</v>
      </c>
      <c r="AV28" s="178" t="s">
        <v>462</v>
      </c>
      <c r="AW28" s="176">
        <v>43909</v>
      </c>
      <c r="AX28" s="174" t="s">
        <v>393</v>
      </c>
      <c r="AY28" s="175" t="s">
        <v>463</v>
      </c>
      <c r="AZ28" s="176">
        <v>44074</v>
      </c>
      <c r="BA28" s="177" t="s">
        <v>337</v>
      </c>
      <c r="BB28" s="178" t="s">
        <v>464</v>
      </c>
      <c r="BC28" s="176">
        <v>44168</v>
      </c>
      <c r="BD28" s="174" t="s">
        <v>369</v>
      </c>
      <c r="BE28" s="175" t="s">
        <v>465</v>
      </c>
      <c r="BF28" s="176">
        <v>44249</v>
      </c>
      <c r="BG28" s="177" t="s">
        <v>355</v>
      </c>
      <c r="BH28" s="178" t="s">
        <v>466</v>
      </c>
      <c r="BI28" s="176">
        <v>44404</v>
      </c>
      <c r="BJ28" s="174" t="s">
        <v>354</v>
      </c>
      <c r="BK28" s="175" t="s">
        <v>467</v>
      </c>
      <c r="BL28" s="176">
        <v>44455</v>
      </c>
      <c r="BM28" s="177" t="s">
        <v>334</v>
      </c>
      <c r="BN28" s="178" t="s">
        <v>453</v>
      </c>
      <c r="BO28" s="176">
        <v>44540</v>
      </c>
      <c r="BP28" s="174" t="s">
        <v>326</v>
      </c>
      <c r="BQ28" s="175" t="s">
        <v>468</v>
      </c>
      <c r="BR28" s="176">
        <v>44897</v>
      </c>
      <c r="BS28" s="177" t="s">
        <v>355</v>
      </c>
      <c r="BT28" s="178" t="s">
        <v>712</v>
      </c>
      <c r="BU28" s="176" t="s">
        <v>340</v>
      </c>
      <c r="BV28" s="174" t="s">
        <v>341</v>
      </c>
      <c r="BW28" s="175" t="s">
        <v>340</v>
      </c>
      <c r="BX28" s="176" t="s">
        <v>340</v>
      </c>
      <c r="BY28" s="177" t="s">
        <v>341</v>
      </c>
      <c r="BZ28" s="179" t="s">
        <v>340</v>
      </c>
      <c r="CA28" s="147">
        <f t="shared" si="0"/>
        <v>4</v>
      </c>
      <c r="CB28" s="51" t="s">
        <v>810</v>
      </c>
      <c r="CC28" s="51" t="s">
        <v>811</v>
      </c>
      <c r="CD28" s="51" t="s">
        <v>769</v>
      </c>
      <c r="CE28" s="51" t="s">
        <v>778</v>
      </c>
      <c r="CF28" s="51" t="s">
        <v>757</v>
      </c>
      <c r="CG28" s="51" t="s">
        <v>757</v>
      </c>
      <c r="CH28" s="51" t="s">
        <v>774</v>
      </c>
      <c r="CI28" s="51" t="s">
        <v>757</v>
      </c>
      <c r="CJ28" s="51" t="s">
        <v>778</v>
      </c>
      <c r="CK28" s="51"/>
      <c r="CL28" s="51" t="s">
        <v>778</v>
      </c>
      <c r="CM28" s="51" t="s">
        <v>785</v>
      </c>
      <c r="CN28" s="51" t="s">
        <v>778</v>
      </c>
      <c r="CO28" s="51" t="s">
        <v>778</v>
      </c>
      <c r="CP28" s="51" t="s">
        <v>778</v>
      </c>
      <c r="CQ28" s="51" t="s">
        <v>778</v>
      </c>
      <c r="CR28" s="51" t="s">
        <v>804</v>
      </c>
      <c r="CS28" s="51" t="s">
        <v>778</v>
      </c>
      <c r="CT28" s="51" t="s">
        <v>778</v>
      </c>
      <c r="CU28" s="51" t="s">
        <v>778</v>
      </c>
      <c r="CV28" s="51" t="s">
        <v>778</v>
      </c>
      <c r="CW28" s="51" t="s">
        <v>778</v>
      </c>
      <c r="CX28" s="51" t="s">
        <v>778</v>
      </c>
      <c r="CZ28" s="164" t="str">
        <f t="shared" si="1"/>
        <v>Corrupción</v>
      </c>
      <c r="DA28" s="214" t="str">
        <f t="shared" si="2"/>
        <v>Posibilidad de afectación reputacional por pérdida de credibilidad y confianza en la Secretaría General, debido a realización de cobros indebidos durante la prestación del servicio en el canal presencial de la Red CADE dispuesto para el servicio a la ciudadanía</v>
      </c>
      <c r="DB28" s="214"/>
      <c r="DC28" s="214"/>
      <c r="DD28" s="214"/>
      <c r="DE28" s="214"/>
      <c r="DF28" s="214"/>
      <c r="DG28" s="214"/>
      <c r="DH28" s="164" t="str">
        <f t="shared" si="3"/>
        <v>Alto</v>
      </c>
      <c r="DI28" s="164" t="str">
        <f t="shared" si="24"/>
        <v>Alto</v>
      </c>
      <c r="DK28" s="158" t="e">
        <f>SUM(LEN(#REF!)-LEN(SUBSTITUTE(#REF!,"- Preventivo","")))/LEN("- Preventivo")</f>
        <v>#REF!</v>
      </c>
      <c r="DL28" s="158" t="e">
        <f t="shared" si="5"/>
        <v>#REF!</v>
      </c>
      <c r="DM28" s="158" t="e">
        <f>SUM(LEN(#REF!)-LEN(SUBSTITUTE(#REF!,"- Detectivo","")))/LEN("- Detectivo")</f>
        <v>#REF!</v>
      </c>
      <c r="DN28" s="158" t="e">
        <f t="shared" si="6"/>
        <v>#REF!</v>
      </c>
      <c r="DO28" s="158" t="e">
        <f>SUM(LEN(#REF!)-LEN(SUBSTITUTE(#REF!,"- Correctivo","")))/LEN("- Correctivo")</f>
        <v>#REF!</v>
      </c>
      <c r="DP28" s="158" t="e">
        <f t="shared" si="7"/>
        <v>#REF!</v>
      </c>
      <c r="DQ28" s="158" t="e">
        <f t="shared" ref="DQ28:DQ31" si="25">DK28+DM28+DO28</f>
        <v>#REF!</v>
      </c>
      <c r="DR28" s="158" t="e">
        <f t="shared" si="9"/>
        <v>#REF!</v>
      </c>
      <c r="DS28" s="158" t="e">
        <f>SUM(LEN(#REF!)-LEN(SUBSTITUTE(#REF!,"- Documentado","")))/LEN("- Documentado")</f>
        <v>#REF!</v>
      </c>
      <c r="DT28" s="158" t="e">
        <f>SUM(LEN(#REF!)-LEN(SUBSTITUTE(#REF!,"- Documentado","")))/LEN("- Documentado")</f>
        <v>#REF!</v>
      </c>
      <c r="DU28" s="158" t="e">
        <f t="shared" si="10"/>
        <v>#REF!</v>
      </c>
      <c r="DV28" s="158" t="e">
        <f>SUM(LEN(#REF!)-LEN(SUBSTITUTE(#REF!,"- Continua","")))/LEN("- Continua")</f>
        <v>#REF!</v>
      </c>
      <c r="DW28" s="158" t="e">
        <f>SUM(LEN(#REF!)-LEN(SUBSTITUTE(#REF!,"- Continua","")))/LEN("- Continua")</f>
        <v>#REF!</v>
      </c>
      <c r="DX28" s="158" t="e">
        <f t="shared" si="11"/>
        <v>#REF!</v>
      </c>
      <c r="DY28" s="158" t="e">
        <f>SUM(LEN(#REF!)-LEN(SUBSTITUTE(#REF!,"- Con registro","")))/LEN("- Con registro")</f>
        <v>#REF!</v>
      </c>
      <c r="DZ28" s="158" t="e">
        <f>SUM(LEN(#REF!)-LEN(SUBSTITUTE(#REF!,"- Con registro","")))/LEN("- Con registro")</f>
        <v>#REF!</v>
      </c>
      <c r="EA28" s="158" t="e">
        <f t="shared" si="12"/>
        <v>#REF!</v>
      </c>
      <c r="EB28" s="163" t="e">
        <f t="shared" ref="EB28:EB31" si="26">CONCATENATE("El proceso estableció ",DR28," controles frente a los riesgos identificados, de los cuales:
")</f>
        <v>#REF!</v>
      </c>
      <c r="EC28" s="163" t="e">
        <f t="shared" ref="EC28:EC31" si="27">CONCATENATE("- ",DL28," son preventivos, ",DN28," detectivos y ",DP28," correctivos.
")</f>
        <v>#REF!</v>
      </c>
      <c r="ED28" s="198" t="e">
        <f t="shared" ref="ED28:ED31" si="28">CONCATENATE("- ",DU28," están documentados, ",DX28," se aplican continuamente de acuerdo con la periodicidad establecida y en ",EA28," se deja registro de la aplicación.")</f>
        <v>#REF!</v>
      </c>
      <c r="EE28" s="204" t="e">
        <f t="shared" ref="EE28:EE31" si="29">CONCATENATE(EB28,EC28,ED28)</f>
        <v>#REF!</v>
      </c>
      <c r="EF28" s="204"/>
      <c r="EG28" s="204"/>
      <c r="EH28" s="204"/>
      <c r="EI28" s="204"/>
      <c r="EJ28" s="204"/>
      <c r="EK28" s="204"/>
      <c r="EL28" s="204"/>
      <c r="EM28" s="204"/>
      <c r="EN28" s="204"/>
      <c r="EP28" s="185" t="str">
        <f t="shared" ref="EP28:EP31" si="30">IF(AQ28&gt;=$EP$1,AQ28,IF(AT28&gt;=$EP$1,AT28,IF(AW28&gt;=$EP$1,AW28,IF(AZ28&gt;=$EP$1,AZ28,IF(BC28&gt;=$EP$1,BC28,IF(BF28&gt;=$EP$1,BF28,IF(BI28&gt;=$EP$1,BI28,IF(BL28&gt;=$EP$1,BL28,IF(BO28&gt;=$EP$1,BO28,IF(BR28&gt;=$EP$1,BR28,IF(BU28&gt;=$EP$1,BU28,IF(BX28&gt;=$EP$1,BX28,""))))))))))))</f>
        <v/>
      </c>
      <c r="EQ28" s="186" t="str">
        <f t="shared" ref="EQ28:EQ31" si="31">IF(EP28="","",$B$6)</f>
        <v/>
      </c>
      <c r="ER28" s="158" t="str">
        <f t="shared" ref="ER28:ER31" si="32">IF(EQ28="","","Riesgos")</f>
        <v/>
      </c>
      <c r="ES28" s="197" t="str">
        <f t="shared" si="20"/>
        <v/>
      </c>
      <c r="ET28" s="197" t="str">
        <f t="shared" si="21"/>
        <v/>
      </c>
      <c r="EU28" s="158" t="str">
        <f t="shared" si="22"/>
        <v/>
      </c>
    </row>
    <row r="29" spans="1:151" ht="399.95" customHeight="1" x14ac:dyDescent="0.2">
      <c r="A29" s="190" t="s">
        <v>703</v>
      </c>
      <c r="B29" s="172" t="s">
        <v>704</v>
      </c>
      <c r="C29" s="172" t="s">
        <v>705</v>
      </c>
      <c r="D29" s="190" t="s">
        <v>706</v>
      </c>
      <c r="E29" s="191" t="s">
        <v>38</v>
      </c>
      <c r="F29" s="172" t="s">
        <v>713</v>
      </c>
      <c r="G29" s="191">
        <v>180</v>
      </c>
      <c r="H29" s="191" t="s">
        <v>845</v>
      </c>
      <c r="I29" s="166" t="s">
        <v>469</v>
      </c>
      <c r="J29" s="190" t="s">
        <v>63</v>
      </c>
      <c r="K29" s="191" t="s">
        <v>324</v>
      </c>
      <c r="L29" s="172" t="s">
        <v>248</v>
      </c>
      <c r="M29" s="178" t="s">
        <v>452</v>
      </c>
      <c r="N29" s="172" t="s">
        <v>454</v>
      </c>
      <c r="O29" s="172" t="s">
        <v>470</v>
      </c>
      <c r="P29" s="172" t="s">
        <v>450</v>
      </c>
      <c r="Q29" s="172" t="s">
        <v>325</v>
      </c>
      <c r="R29" s="172" t="s">
        <v>420</v>
      </c>
      <c r="S29" s="172" t="s">
        <v>750</v>
      </c>
      <c r="T29" s="172" t="s">
        <v>346</v>
      </c>
      <c r="U29" s="192" t="s">
        <v>311</v>
      </c>
      <c r="V29" s="193">
        <v>0.2</v>
      </c>
      <c r="W29" s="192" t="s">
        <v>101</v>
      </c>
      <c r="X29" s="193">
        <v>0.6</v>
      </c>
      <c r="Y29" s="67" t="s">
        <v>84</v>
      </c>
      <c r="Z29" s="172" t="s">
        <v>471</v>
      </c>
      <c r="AA29" s="192" t="s">
        <v>311</v>
      </c>
      <c r="AB29" s="195">
        <v>8.3999999999999991E-2</v>
      </c>
      <c r="AC29" s="192" t="s">
        <v>101</v>
      </c>
      <c r="AD29" s="195">
        <v>0.6</v>
      </c>
      <c r="AE29" s="67" t="s">
        <v>84</v>
      </c>
      <c r="AF29" s="172" t="s">
        <v>472</v>
      </c>
      <c r="AG29" s="190" t="s">
        <v>349</v>
      </c>
      <c r="AH29" s="194" t="s">
        <v>972</v>
      </c>
      <c r="AI29" s="194" t="s">
        <v>973</v>
      </c>
      <c r="AJ29" s="194" t="s">
        <v>974</v>
      </c>
      <c r="AK29" s="194" t="s">
        <v>975</v>
      </c>
      <c r="AL29" s="194" t="s">
        <v>939</v>
      </c>
      <c r="AM29" s="194" t="s">
        <v>976</v>
      </c>
      <c r="AN29" s="172" t="s">
        <v>714</v>
      </c>
      <c r="AO29" s="172" t="s">
        <v>715</v>
      </c>
      <c r="AP29" s="172" t="s">
        <v>716</v>
      </c>
      <c r="AQ29" s="173">
        <v>43496</v>
      </c>
      <c r="AR29" s="174" t="s">
        <v>326</v>
      </c>
      <c r="AS29" s="175" t="s">
        <v>451</v>
      </c>
      <c r="AT29" s="176">
        <v>43593</v>
      </c>
      <c r="AU29" s="177" t="s">
        <v>326</v>
      </c>
      <c r="AV29" s="178" t="s">
        <v>473</v>
      </c>
      <c r="AW29" s="176">
        <v>43759</v>
      </c>
      <c r="AX29" s="174" t="s">
        <v>354</v>
      </c>
      <c r="AY29" s="175" t="s">
        <v>474</v>
      </c>
      <c r="AZ29" s="176">
        <v>43909</v>
      </c>
      <c r="BA29" s="177" t="s">
        <v>475</v>
      </c>
      <c r="BB29" s="178" t="s">
        <v>476</v>
      </c>
      <c r="BC29" s="176">
        <v>44074</v>
      </c>
      <c r="BD29" s="174" t="s">
        <v>337</v>
      </c>
      <c r="BE29" s="175" t="s">
        <v>477</v>
      </c>
      <c r="BF29" s="176">
        <v>44168</v>
      </c>
      <c r="BG29" s="177" t="s">
        <v>354</v>
      </c>
      <c r="BH29" s="178" t="s">
        <v>478</v>
      </c>
      <c r="BI29" s="176">
        <v>44249</v>
      </c>
      <c r="BJ29" s="174" t="s">
        <v>356</v>
      </c>
      <c r="BK29" s="175" t="s">
        <v>455</v>
      </c>
      <c r="BL29" s="176">
        <v>44540</v>
      </c>
      <c r="BM29" s="177" t="s">
        <v>326</v>
      </c>
      <c r="BN29" s="178" t="s">
        <v>479</v>
      </c>
      <c r="BO29" s="176">
        <v>44897</v>
      </c>
      <c r="BP29" s="174" t="s">
        <v>355</v>
      </c>
      <c r="BQ29" s="175" t="s">
        <v>717</v>
      </c>
      <c r="BR29" s="176">
        <v>45037</v>
      </c>
      <c r="BS29" s="174" t="s">
        <v>883</v>
      </c>
      <c r="BT29" s="175" t="s">
        <v>884</v>
      </c>
      <c r="BU29" s="176" t="s">
        <v>340</v>
      </c>
      <c r="BV29" s="174" t="s">
        <v>341</v>
      </c>
      <c r="BW29" s="175" t="s">
        <v>340</v>
      </c>
      <c r="BX29" s="176" t="s">
        <v>340</v>
      </c>
      <c r="BY29" s="177" t="s">
        <v>341</v>
      </c>
      <c r="BZ29" s="179" t="s">
        <v>340</v>
      </c>
      <c r="CA29" s="147">
        <f t="shared" si="0"/>
        <v>4</v>
      </c>
      <c r="CB29" s="51" t="s">
        <v>810</v>
      </c>
      <c r="CC29" s="51" t="s">
        <v>811</v>
      </c>
      <c r="CD29" s="51" t="s">
        <v>769</v>
      </c>
      <c r="CE29" s="51" t="s">
        <v>778</v>
      </c>
      <c r="CF29" s="51" t="s">
        <v>757</v>
      </c>
      <c r="CG29" s="51" t="s">
        <v>757</v>
      </c>
      <c r="CH29" s="51" t="s">
        <v>774</v>
      </c>
      <c r="CI29" s="51" t="s">
        <v>757</v>
      </c>
      <c r="CJ29" s="51" t="s">
        <v>778</v>
      </c>
      <c r="CK29" s="51"/>
      <c r="CL29" s="51" t="s">
        <v>778</v>
      </c>
      <c r="CM29" s="51" t="s">
        <v>785</v>
      </c>
      <c r="CN29" s="51" t="s">
        <v>778</v>
      </c>
      <c r="CO29" s="51" t="s">
        <v>778</v>
      </c>
      <c r="CP29" s="51" t="s">
        <v>778</v>
      </c>
      <c r="CQ29" s="51" t="s">
        <v>778</v>
      </c>
      <c r="CR29" s="51" t="s">
        <v>805</v>
      </c>
      <c r="CS29" s="51" t="s">
        <v>778</v>
      </c>
      <c r="CT29" s="51" t="s">
        <v>778</v>
      </c>
      <c r="CU29" s="51" t="s">
        <v>778</v>
      </c>
      <c r="CV29" s="51" t="s">
        <v>778</v>
      </c>
      <c r="CW29" s="51" t="s">
        <v>778</v>
      </c>
      <c r="CX29" s="51" t="s">
        <v>778</v>
      </c>
      <c r="CZ29" s="164" t="str">
        <f t="shared" si="1"/>
        <v>Corrupción</v>
      </c>
      <c r="DA29" s="214" t="str">
        <f t="shared" si="2"/>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29" s="214"/>
      <c r="DC29" s="214"/>
      <c r="DD29" s="214"/>
      <c r="DE29" s="214"/>
      <c r="DF29" s="214"/>
      <c r="DG29" s="214"/>
      <c r="DH29" s="164" t="str">
        <f t="shared" si="3"/>
        <v>Moderado</v>
      </c>
      <c r="DI29" s="164" t="str">
        <f t="shared" si="24"/>
        <v>Moderado</v>
      </c>
      <c r="DK29" s="158" t="e">
        <f>SUM(LEN(#REF!)-LEN(SUBSTITUTE(#REF!,"- Preventivo","")))/LEN("- Preventivo")</f>
        <v>#REF!</v>
      </c>
      <c r="DL29" s="158" t="e">
        <f t="shared" si="5"/>
        <v>#REF!</v>
      </c>
      <c r="DM29" s="158" t="e">
        <f>SUM(LEN(#REF!)-LEN(SUBSTITUTE(#REF!,"- Detectivo","")))/LEN("- Detectivo")</f>
        <v>#REF!</v>
      </c>
      <c r="DN29" s="158" t="e">
        <f t="shared" si="6"/>
        <v>#REF!</v>
      </c>
      <c r="DO29" s="158" t="e">
        <f>SUM(LEN(#REF!)-LEN(SUBSTITUTE(#REF!,"- Correctivo","")))/LEN("- Correctivo")</f>
        <v>#REF!</v>
      </c>
      <c r="DP29" s="158" t="e">
        <f t="shared" si="7"/>
        <v>#REF!</v>
      </c>
      <c r="DQ29" s="158" t="e">
        <f t="shared" si="25"/>
        <v>#REF!</v>
      </c>
      <c r="DR29" s="158" t="e">
        <f t="shared" si="9"/>
        <v>#REF!</v>
      </c>
      <c r="DS29" s="158" t="e">
        <f>SUM(LEN(#REF!)-LEN(SUBSTITUTE(#REF!,"- Documentado","")))/LEN("- Documentado")</f>
        <v>#REF!</v>
      </c>
      <c r="DT29" s="158" t="e">
        <f>SUM(LEN(#REF!)-LEN(SUBSTITUTE(#REF!,"- Documentado","")))/LEN("- Documentado")</f>
        <v>#REF!</v>
      </c>
      <c r="DU29" s="158" t="e">
        <f t="shared" si="10"/>
        <v>#REF!</v>
      </c>
      <c r="DV29" s="158" t="e">
        <f>SUM(LEN(#REF!)-LEN(SUBSTITUTE(#REF!,"- Continua","")))/LEN("- Continua")</f>
        <v>#REF!</v>
      </c>
      <c r="DW29" s="158" t="e">
        <f>SUM(LEN(#REF!)-LEN(SUBSTITUTE(#REF!,"- Continua","")))/LEN("- Continua")</f>
        <v>#REF!</v>
      </c>
      <c r="DX29" s="158" t="e">
        <f t="shared" si="11"/>
        <v>#REF!</v>
      </c>
      <c r="DY29" s="158" t="e">
        <f>SUM(LEN(#REF!)-LEN(SUBSTITUTE(#REF!,"- Con registro","")))/LEN("- Con registro")</f>
        <v>#REF!</v>
      </c>
      <c r="DZ29" s="158" t="e">
        <f>SUM(LEN(#REF!)-LEN(SUBSTITUTE(#REF!,"- Con registro","")))/LEN("- Con registro")</f>
        <v>#REF!</v>
      </c>
      <c r="EA29" s="158" t="e">
        <f t="shared" si="12"/>
        <v>#REF!</v>
      </c>
      <c r="EB29" s="163" t="e">
        <f t="shared" si="26"/>
        <v>#REF!</v>
      </c>
      <c r="EC29" s="163" t="e">
        <f t="shared" si="27"/>
        <v>#REF!</v>
      </c>
      <c r="ED29" s="198" t="e">
        <f t="shared" si="28"/>
        <v>#REF!</v>
      </c>
      <c r="EE29" s="204" t="e">
        <f t="shared" si="29"/>
        <v>#REF!</v>
      </c>
      <c r="EF29" s="204"/>
      <c r="EG29" s="204"/>
      <c r="EH29" s="204"/>
      <c r="EI29" s="204"/>
      <c r="EJ29" s="204"/>
      <c r="EK29" s="204"/>
      <c r="EL29" s="204"/>
      <c r="EM29" s="204"/>
      <c r="EN29" s="204"/>
      <c r="EP29" s="185">
        <f t="shared" si="30"/>
        <v>45037</v>
      </c>
      <c r="EQ29" s="186">
        <f t="shared" si="31"/>
        <v>45169</v>
      </c>
      <c r="ER29" s="158" t="str">
        <f t="shared" si="32"/>
        <v>Riesgos</v>
      </c>
      <c r="ES29" s="197" t="str">
        <f t="shared" si="20"/>
        <v>ID_180: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ET29" s="197" t="str">
        <f t="shared" si="21"/>
        <v>Ajuste en 
Establecimiento de controles
 en el Mapa de riesgos de Gobierno Abierto y Relacionamiento con la Ciudadanía</v>
      </c>
      <c r="EU29" s="158" t="str">
        <f t="shared" si="22"/>
        <v>Solicitud de cambio realizada y aprobada por la Subsecretaría de Servicio a la Ciudadanía a través del Aplicativo DARUMA</v>
      </c>
    </row>
    <row r="30" spans="1:151" ht="399.95" customHeight="1" x14ac:dyDescent="0.2">
      <c r="A30" s="190" t="s">
        <v>703</v>
      </c>
      <c r="B30" s="172" t="s">
        <v>704</v>
      </c>
      <c r="C30" s="172" t="s">
        <v>705</v>
      </c>
      <c r="D30" s="190" t="s">
        <v>706</v>
      </c>
      <c r="E30" s="191" t="s">
        <v>38</v>
      </c>
      <c r="F30" s="172" t="s">
        <v>719</v>
      </c>
      <c r="G30" s="191">
        <v>181</v>
      </c>
      <c r="H30" s="191" t="s">
        <v>846</v>
      </c>
      <c r="I30" s="166" t="s">
        <v>342</v>
      </c>
      <c r="J30" s="190" t="s">
        <v>63</v>
      </c>
      <c r="K30" s="191" t="s">
        <v>343</v>
      </c>
      <c r="L30" s="172" t="s">
        <v>754</v>
      </c>
      <c r="M30" s="178" t="s">
        <v>452</v>
      </c>
      <c r="N30" s="172" t="s">
        <v>454</v>
      </c>
      <c r="O30" s="172" t="s">
        <v>720</v>
      </c>
      <c r="P30" s="172" t="s">
        <v>450</v>
      </c>
      <c r="Q30" s="172" t="s">
        <v>325</v>
      </c>
      <c r="R30" s="172" t="s">
        <v>345</v>
      </c>
      <c r="S30" s="172" t="s">
        <v>750</v>
      </c>
      <c r="T30" s="172" t="s">
        <v>346</v>
      </c>
      <c r="U30" s="192" t="s">
        <v>311</v>
      </c>
      <c r="V30" s="193">
        <v>0.2</v>
      </c>
      <c r="W30" s="192" t="s">
        <v>51</v>
      </c>
      <c r="X30" s="193">
        <v>1</v>
      </c>
      <c r="Y30" s="67" t="s">
        <v>271</v>
      </c>
      <c r="Z30" s="172" t="s">
        <v>347</v>
      </c>
      <c r="AA30" s="192" t="s">
        <v>311</v>
      </c>
      <c r="AB30" s="195">
        <v>5.04E-2</v>
      </c>
      <c r="AC30" s="192" t="s">
        <v>51</v>
      </c>
      <c r="AD30" s="195">
        <v>1</v>
      </c>
      <c r="AE30" s="67" t="s">
        <v>271</v>
      </c>
      <c r="AF30" s="172" t="s">
        <v>348</v>
      </c>
      <c r="AG30" s="190" t="s">
        <v>349</v>
      </c>
      <c r="AH30" s="194" t="s">
        <v>1010</v>
      </c>
      <c r="AI30" s="194" t="s">
        <v>977</v>
      </c>
      <c r="AJ30" s="194" t="s">
        <v>978</v>
      </c>
      <c r="AK30" s="194" t="s">
        <v>979</v>
      </c>
      <c r="AL30" s="194" t="s">
        <v>980</v>
      </c>
      <c r="AM30" s="194" t="s">
        <v>929</v>
      </c>
      <c r="AN30" s="172" t="s">
        <v>721</v>
      </c>
      <c r="AO30" s="172" t="s">
        <v>722</v>
      </c>
      <c r="AP30" s="172" t="s">
        <v>723</v>
      </c>
      <c r="AQ30" s="173">
        <v>43350</v>
      </c>
      <c r="AR30" s="174" t="s">
        <v>326</v>
      </c>
      <c r="AS30" s="175" t="s">
        <v>327</v>
      </c>
      <c r="AT30" s="176">
        <v>43593</v>
      </c>
      <c r="AU30" s="177" t="s">
        <v>328</v>
      </c>
      <c r="AV30" s="178" t="s">
        <v>329</v>
      </c>
      <c r="AW30" s="176">
        <v>43755</v>
      </c>
      <c r="AX30" s="174" t="s">
        <v>330</v>
      </c>
      <c r="AY30" s="175" t="s">
        <v>331</v>
      </c>
      <c r="AZ30" s="176">
        <v>43896</v>
      </c>
      <c r="BA30" s="177" t="s">
        <v>332</v>
      </c>
      <c r="BB30" s="178" t="s">
        <v>333</v>
      </c>
      <c r="BC30" s="176">
        <v>44056</v>
      </c>
      <c r="BD30" s="174" t="s">
        <v>334</v>
      </c>
      <c r="BE30" s="175" t="s">
        <v>335</v>
      </c>
      <c r="BF30" s="176">
        <v>44168</v>
      </c>
      <c r="BG30" s="177" t="s">
        <v>330</v>
      </c>
      <c r="BH30" s="178" t="s">
        <v>336</v>
      </c>
      <c r="BI30" s="176">
        <v>44249</v>
      </c>
      <c r="BJ30" s="174" t="s">
        <v>337</v>
      </c>
      <c r="BK30" s="175" t="s">
        <v>718</v>
      </c>
      <c r="BL30" s="176">
        <v>44335</v>
      </c>
      <c r="BM30" s="177" t="s">
        <v>334</v>
      </c>
      <c r="BN30" s="178" t="s">
        <v>338</v>
      </c>
      <c r="BO30" s="176">
        <v>44530</v>
      </c>
      <c r="BP30" s="174" t="s">
        <v>326</v>
      </c>
      <c r="BQ30" s="175" t="s">
        <v>339</v>
      </c>
      <c r="BR30" s="176">
        <v>44690</v>
      </c>
      <c r="BS30" s="177" t="s">
        <v>334</v>
      </c>
      <c r="BT30" s="178" t="s">
        <v>610</v>
      </c>
      <c r="BU30" s="176">
        <v>44897</v>
      </c>
      <c r="BV30" s="174" t="s">
        <v>355</v>
      </c>
      <c r="BW30" s="175" t="s">
        <v>724</v>
      </c>
      <c r="BX30" s="176" t="s">
        <v>340</v>
      </c>
      <c r="BY30" s="177" t="s">
        <v>341</v>
      </c>
      <c r="BZ30" s="179" t="s">
        <v>340</v>
      </c>
      <c r="CA30" s="147">
        <f t="shared" si="0"/>
        <v>2</v>
      </c>
      <c r="CB30" s="51" t="s">
        <v>827</v>
      </c>
      <c r="CC30" s="51" t="s">
        <v>812</v>
      </c>
      <c r="CD30" s="51" t="s">
        <v>769</v>
      </c>
      <c r="CE30" s="51" t="s">
        <v>760</v>
      </c>
      <c r="CF30" s="51" t="s">
        <v>757</v>
      </c>
      <c r="CG30" s="51" t="s">
        <v>757</v>
      </c>
      <c r="CH30" s="51" t="s">
        <v>774</v>
      </c>
      <c r="CI30" s="51" t="s">
        <v>757</v>
      </c>
      <c r="CJ30" s="51" t="s">
        <v>778</v>
      </c>
      <c r="CK30" s="51"/>
      <c r="CL30" s="51" t="s">
        <v>778</v>
      </c>
      <c r="CM30" s="51" t="s">
        <v>785</v>
      </c>
      <c r="CN30" s="51" t="s">
        <v>778</v>
      </c>
      <c r="CO30" s="51" t="s">
        <v>778</v>
      </c>
      <c r="CP30" s="51" t="s">
        <v>778</v>
      </c>
      <c r="CQ30" s="51" t="s">
        <v>778</v>
      </c>
      <c r="CR30" s="51" t="s">
        <v>805</v>
      </c>
      <c r="CS30" s="51" t="s">
        <v>778</v>
      </c>
      <c r="CT30" s="51" t="s">
        <v>778</v>
      </c>
      <c r="CU30" s="51" t="s">
        <v>778</v>
      </c>
      <c r="CV30" s="51" t="s">
        <v>778</v>
      </c>
      <c r="CW30" s="51" t="s">
        <v>778</v>
      </c>
      <c r="CX30" s="51" t="s">
        <v>778</v>
      </c>
      <c r="CZ30" s="164" t="str">
        <f t="shared" si="1"/>
        <v>Corrupción</v>
      </c>
      <c r="DA30" s="214" t="str">
        <f t="shared" si="2"/>
        <v>Posibilidad de afectación económica (o presupuestal) por sanción de un ente de control o ente regulador, debido a decisiones ajustadas a intereses propios o de terceros en la ejecución de Proyectos en materia TIC y Transformación digital, para obtener dádivas o beneficios</v>
      </c>
      <c r="DB30" s="214"/>
      <c r="DC30" s="214"/>
      <c r="DD30" s="214"/>
      <c r="DE30" s="214"/>
      <c r="DF30" s="214"/>
      <c r="DG30" s="214"/>
      <c r="DH30" s="164" t="str">
        <f t="shared" si="3"/>
        <v>Extremo</v>
      </c>
      <c r="DI30" s="164" t="str">
        <f t="shared" si="24"/>
        <v>Extremo</v>
      </c>
      <c r="DK30" s="158" t="e">
        <f>SUM(LEN(#REF!)-LEN(SUBSTITUTE(#REF!,"- Preventivo","")))/LEN("- Preventivo")</f>
        <v>#REF!</v>
      </c>
      <c r="DL30" s="158" t="e">
        <f t="shared" si="5"/>
        <v>#REF!</v>
      </c>
      <c r="DM30" s="158" t="e">
        <f>SUM(LEN(#REF!)-LEN(SUBSTITUTE(#REF!,"- Detectivo","")))/LEN("- Detectivo")</f>
        <v>#REF!</v>
      </c>
      <c r="DN30" s="158" t="e">
        <f t="shared" si="6"/>
        <v>#REF!</v>
      </c>
      <c r="DO30" s="158" t="e">
        <f>SUM(LEN(#REF!)-LEN(SUBSTITUTE(#REF!,"- Correctivo","")))/LEN("- Correctivo")</f>
        <v>#REF!</v>
      </c>
      <c r="DP30" s="158" t="e">
        <f t="shared" si="7"/>
        <v>#REF!</v>
      </c>
      <c r="DQ30" s="158" t="e">
        <f t="shared" si="25"/>
        <v>#REF!</v>
      </c>
      <c r="DR30" s="158" t="e">
        <f t="shared" si="9"/>
        <v>#REF!</v>
      </c>
      <c r="DS30" s="158" t="e">
        <f>SUM(LEN(#REF!)-LEN(SUBSTITUTE(#REF!,"- Documentado","")))/LEN("- Documentado")</f>
        <v>#REF!</v>
      </c>
      <c r="DT30" s="158" t="e">
        <f>SUM(LEN(#REF!)-LEN(SUBSTITUTE(#REF!,"- Documentado","")))/LEN("- Documentado")</f>
        <v>#REF!</v>
      </c>
      <c r="DU30" s="158" t="e">
        <f t="shared" si="10"/>
        <v>#REF!</v>
      </c>
      <c r="DV30" s="158" t="e">
        <f>SUM(LEN(#REF!)-LEN(SUBSTITUTE(#REF!,"- Continua","")))/LEN("- Continua")</f>
        <v>#REF!</v>
      </c>
      <c r="DW30" s="158" t="e">
        <f>SUM(LEN(#REF!)-LEN(SUBSTITUTE(#REF!,"- Continua","")))/LEN("- Continua")</f>
        <v>#REF!</v>
      </c>
      <c r="DX30" s="158" t="e">
        <f t="shared" si="11"/>
        <v>#REF!</v>
      </c>
      <c r="DY30" s="158" t="e">
        <f>SUM(LEN(#REF!)-LEN(SUBSTITUTE(#REF!,"- Con registro","")))/LEN("- Con registro")</f>
        <v>#REF!</v>
      </c>
      <c r="DZ30" s="158" t="e">
        <f>SUM(LEN(#REF!)-LEN(SUBSTITUTE(#REF!,"- Con registro","")))/LEN("- Con registro")</f>
        <v>#REF!</v>
      </c>
      <c r="EA30" s="158" t="e">
        <f t="shared" si="12"/>
        <v>#REF!</v>
      </c>
      <c r="EB30" s="163" t="e">
        <f t="shared" si="26"/>
        <v>#REF!</v>
      </c>
      <c r="EC30" s="163" t="e">
        <f t="shared" si="27"/>
        <v>#REF!</v>
      </c>
      <c r="ED30" s="198" t="e">
        <f t="shared" si="28"/>
        <v>#REF!</v>
      </c>
      <c r="EE30" s="204" t="e">
        <f t="shared" si="29"/>
        <v>#REF!</v>
      </c>
      <c r="EF30" s="204"/>
      <c r="EG30" s="204"/>
      <c r="EH30" s="204"/>
      <c r="EI30" s="204"/>
      <c r="EJ30" s="204"/>
      <c r="EK30" s="204"/>
      <c r="EL30" s="204"/>
      <c r="EM30" s="204"/>
      <c r="EN30" s="204"/>
      <c r="EP30" s="185" t="str">
        <f t="shared" si="30"/>
        <v/>
      </c>
      <c r="EQ30" s="186" t="str">
        <f t="shared" si="31"/>
        <v/>
      </c>
      <c r="ER30" s="158" t="str">
        <f t="shared" si="32"/>
        <v/>
      </c>
      <c r="ES30" s="197" t="str">
        <f t="shared" si="20"/>
        <v/>
      </c>
      <c r="ET30" s="197" t="str">
        <f t="shared" si="21"/>
        <v/>
      </c>
      <c r="EU30" s="158" t="str">
        <f t="shared" si="22"/>
        <v/>
      </c>
    </row>
    <row r="31" spans="1:151" ht="399.95" customHeight="1" x14ac:dyDescent="0.2">
      <c r="A31" s="190" t="s">
        <v>725</v>
      </c>
      <c r="B31" s="172" t="s">
        <v>726</v>
      </c>
      <c r="C31" s="172" t="s">
        <v>727</v>
      </c>
      <c r="D31" s="190" t="s">
        <v>728</v>
      </c>
      <c r="E31" s="191" t="s">
        <v>38</v>
      </c>
      <c r="F31" s="172" t="s">
        <v>729</v>
      </c>
      <c r="G31" s="191">
        <v>197</v>
      </c>
      <c r="H31" s="191" t="s">
        <v>847</v>
      </c>
      <c r="I31" s="166" t="s">
        <v>591</v>
      </c>
      <c r="J31" s="190" t="s">
        <v>63</v>
      </c>
      <c r="K31" s="191" t="s">
        <v>343</v>
      </c>
      <c r="L31" s="172" t="s">
        <v>753</v>
      </c>
      <c r="M31" s="178" t="s">
        <v>592</v>
      </c>
      <c r="N31" s="172" t="s">
        <v>593</v>
      </c>
      <c r="O31" s="172" t="s">
        <v>594</v>
      </c>
      <c r="P31" s="172" t="s">
        <v>588</v>
      </c>
      <c r="Q31" s="172" t="s">
        <v>325</v>
      </c>
      <c r="R31" s="172" t="s">
        <v>345</v>
      </c>
      <c r="S31" s="172" t="s">
        <v>751</v>
      </c>
      <c r="T31" s="172" t="s">
        <v>589</v>
      </c>
      <c r="U31" s="192" t="s">
        <v>311</v>
      </c>
      <c r="V31" s="193">
        <v>0.2</v>
      </c>
      <c r="W31" s="192" t="s">
        <v>77</v>
      </c>
      <c r="X31" s="193">
        <v>0.8</v>
      </c>
      <c r="Y31" s="67" t="s">
        <v>270</v>
      </c>
      <c r="Z31" s="172" t="s">
        <v>389</v>
      </c>
      <c r="AA31" s="192" t="s">
        <v>311</v>
      </c>
      <c r="AB31" s="195">
        <v>2.4695999999999999E-2</v>
      </c>
      <c r="AC31" s="192" t="s">
        <v>77</v>
      </c>
      <c r="AD31" s="195">
        <v>0.8</v>
      </c>
      <c r="AE31" s="67" t="s">
        <v>270</v>
      </c>
      <c r="AF31" s="172" t="s">
        <v>390</v>
      </c>
      <c r="AG31" s="190" t="s">
        <v>349</v>
      </c>
      <c r="AH31" s="194" t="s">
        <v>1011</v>
      </c>
      <c r="AI31" s="194" t="s">
        <v>981</v>
      </c>
      <c r="AJ31" s="194" t="s">
        <v>982</v>
      </c>
      <c r="AK31" s="194" t="s">
        <v>983</v>
      </c>
      <c r="AL31" s="194" t="s">
        <v>926</v>
      </c>
      <c r="AM31" s="194" t="s">
        <v>984</v>
      </c>
      <c r="AN31" s="172" t="s">
        <v>730</v>
      </c>
      <c r="AO31" s="172" t="s">
        <v>731</v>
      </c>
      <c r="AP31" s="172" t="s">
        <v>732</v>
      </c>
      <c r="AQ31" s="173">
        <v>43496</v>
      </c>
      <c r="AR31" s="174" t="s">
        <v>326</v>
      </c>
      <c r="AS31" s="175" t="s">
        <v>505</v>
      </c>
      <c r="AT31" s="176">
        <v>43599</v>
      </c>
      <c r="AU31" s="177" t="s">
        <v>326</v>
      </c>
      <c r="AV31" s="178" t="s">
        <v>595</v>
      </c>
      <c r="AW31" s="176">
        <v>43759</v>
      </c>
      <c r="AX31" s="174" t="s">
        <v>403</v>
      </c>
      <c r="AY31" s="175" t="s">
        <v>596</v>
      </c>
      <c r="AZ31" s="176">
        <v>43896</v>
      </c>
      <c r="BA31" s="177" t="s">
        <v>402</v>
      </c>
      <c r="BB31" s="178" t="s">
        <v>597</v>
      </c>
      <c r="BC31" s="176">
        <v>44075</v>
      </c>
      <c r="BD31" s="174" t="s">
        <v>334</v>
      </c>
      <c r="BE31" s="175" t="s">
        <v>590</v>
      </c>
      <c r="BF31" s="176">
        <v>44168</v>
      </c>
      <c r="BG31" s="177" t="s">
        <v>369</v>
      </c>
      <c r="BH31" s="178" t="s">
        <v>517</v>
      </c>
      <c r="BI31" s="176">
        <v>44246</v>
      </c>
      <c r="BJ31" s="174" t="s">
        <v>562</v>
      </c>
      <c r="BK31" s="175" t="s">
        <v>598</v>
      </c>
      <c r="BL31" s="176">
        <v>44545</v>
      </c>
      <c r="BM31" s="177" t="s">
        <v>326</v>
      </c>
      <c r="BN31" s="178" t="s">
        <v>599</v>
      </c>
      <c r="BO31" s="176">
        <v>44904</v>
      </c>
      <c r="BP31" s="174" t="s">
        <v>355</v>
      </c>
      <c r="BQ31" s="175" t="s">
        <v>733</v>
      </c>
      <c r="BR31" s="176" t="s">
        <v>340</v>
      </c>
      <c r="BS31" s="177" t="s">
        <v>341</v>
      </c>
      <c r="BT31" s="178" t="s">
        <v>340</v>
      </c>
      <c r="BU31" s="176" t="s">
        <v>340</v>
      </c>
      <c r="BV31" s="174" t="s">
        <v>341</v>
      </c>
      <c r="BW31" s="175" t="s">
        <v>340</v>
      </c>
      <c r="BX31" s="176" t="s">
        <v>340</v>
      </c>
      <c r="BY31" s="177" t="s">
        <v>341</v>
      </c>
      <c r="BZ31" s="179" t="s">
        <v>340</v>
      </c>
      <c r="CA31" s="147">
        <f t="shared" si="0"/>
        <v>6</v>
      </c>
      <c r="CB31" s="51" t="s">
        <v>821</v>
      </c>
      <c r="CC31" s="51" t="s">
        <v>822</v>
      </c>
      <c r="CD31" s="51" t="s">
        <v>770</v>
      </c>
      <c r="CE31" s="51" t="s">
        <v>760</v>
      </c>
      <c r="CF31" s="51" t="s">
        <v>757</v>
      </c>
      <c r="CG31" s="51" t="s">
        <v>757</v>
      </c>
      <c r="CH31" s="51" t="s">
        <v>774</v>
      </c>
      <c r="CI31" s="51" t="s">
        <v>757</v>
      </c>
      <c r="CJ31" s="51" t="s">
        <v>778</v>
      </c>
      <c r="CK31" s="51"/>
      <c r="CL31" s="51" t="s">
        <v>778</v>
      </c>
      <c r="CM31" s="51" t="s">
        <v>785</v>
      </c>
      <c r="CN31" s="51" t="s">
        <v>778</v>
      </c>
      <c r="CO31" s="51" t="s">
        <v>778</v>
      </c>
      <c r="CP31" s="51" t="s">
        <v>778</v>
      </c>
      <c r="CQ31" s="51" t="s">
        <v>778</v>
      </c>
      <c r="CR31" s="51" t="s">
        <v>806</v>
      </c>
      <c r="CS31" s="51" t="s">
        <v>778</v>
      </c>
      <c r="CT31" s="51" t="s">
        <v>778</v>
      </c>
      <c r="CU31" s="51" t="s">
        <v>778</v>
      </c>
      <c r="CV31" s="51" t="s">
        <v>778</v>
      </c>
      <c r="CW31" s="51" t="s">
        <v>778</v>
      </c>
      <c r="CX31" s="51" t="s">
        <v>778</v>
      </c>
      <c r="CZ31" s="164" t="str">
        <f t="shared" si="1"/>
        <v>Corrupción</v>
      </c>
      <c r="DA31" s="214" t="str">
        <f t="shared" si="2"/>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31" s="214"/>
      <c r="DC31" s="214"/>
      <c r="DD31" s="214"/>
      <c r="DE31" s="214"/>
      <c r="DF31" s="214"/>
      <c r="DG31" s="214"/>
      <c r="DH31" s="164" t="str">
        <f t="shared" si="3"/>
        <v>Alto</v>
      </c>
      <c r="DI31" s="164" t="str">
        <f t="shared" si="24"/>
        <v>Alto</v>
      </c>
      <c r="DK31" s="158" t="e">
        <f>SUM(LEN(#REF!)-LEN(SUBSTITUTE(#REF!,"- Preventivo","")))/LEN("- Preventivo")</f>
        <v>#REF!</v>
      </c>
      <c r="DL31" s="158" t="e">
        <f t="shared" si="5"/>
        <v>#REF!</v>
      </c>
      <c r="DM31" s="158" t="e">
        <f>SUM(LEN(#REF!)-LEN(SUBSTITUTE(#REF!,"- Detectivo","")))/LEN("- Detectivo")</f>
        <v>#REF!</v>
      </c>
      <c r="DN31" s="158" t="e">
        <f t="shared" si="6"/>
        <v>#REF!</v>
      </c>
      <c r="DO31" s="158" t="e">
        <f>SUM(LEN(#REF!)-LEN(SUBSTITUTE(#REF!,"- Correctivo","")))/LEN("- Correctivo")</f>
        <v>#REF!</v>
      </c>
      <c r="DP31" s="158" t="e">
        <f t="shared" si="7"/>
        <v>#REF!</v>
      </c>
      <c r="DQ31" s="158" t="e">
        <f t="shared" si="25"/>
        <v>#REF!</v>
      </c>
      <c r="DR31" s="158" t="e">
        <f t="shared" si="9"/>
        <v>#REF!</v>
      </c>
      <c r="DS31" s="158" t="e">
        <f>SUM(LEN(#REF!)-LEN(SUBSTITUTE(#REF!,"- Documentado","")))/LEN("- Documentado")</f>
        <v>#REF!</v>
      </c>
      <c r="DT31" s="158" t="e">
        <f>SUM(LEN(#REF!)-LEN(SUBSTITUTE(#REF!,"- Documentado","")))/LEN("- Documentado")</f>
        <v>#REF!</v>
      </c>
      <c r="DU31" s="158" t="e">
        <f t="shared" si="10"/>
        <v>#REF!</v>
      </c>
      <c r="DV31" s="158" t="e">
        <f>SUM(LEN(#REF!)-LEN(SUBSTITUTE(#REF!,"- Continua","")))/LEN("- Continua")</f>
        <v>#REF!</v>
      </c>
      <c r="DW31" s="158" t="e">
        <f>SUM(LEN(#REF!)-LEN(SUBSTITUTE(#REF!,"- Continua","")))/LEN("- Continua")</f>
        <v>#REF!</v>
      </c>
      <c r="DX31" s="158" t="e">
        <f t="shared" si="11"/>
        <v>#REF!</v>
      </c>
      <c r="DY31" s="158" t="e">
        <f>SUM(LEN(#REF!)-LEN(SUBSTITUTE(#REF!,"- Con registro","")))/LEN("- Con registro")</f>
        <v>#REF!</v>
      </c>
      <c r="DZ31" s="158" t="e">
        <f>SUM(LEN(#REF!)-LEN(SUBSTITUTE(#REF!,"- Con registro","")))/LEN("- Con registro")</f>
        <v>#REF!</v>
      </c>
      <c r="EA31" s="158" t="e">
        <f t="shared" si="12"/>
        <v>#REF!</v>
      </c>
      <c r="EB31" s="163" t="e">
        <f t="shared" si="26"/>
        <v>#REF!</v>
      </c>
      <c r="EC31" s="163" t="e">
        <f t="shared" si="27"/>
        <v>#REF!</v>
      </c>
      <c r="ED31" s="198" t="e">
        <f t="shared" si="28"/>
        <v>#REF!</v>
      </c>
      <c r="EE31" s="204" t="e">
        <f t="shared" si="29"/>
        <v>#REF!</v>
      </c>
      <c r="EF31" s="204"/>
      <c r="EG31" s="204"/>
      <c r="EH31" s="204"/>
      <c r="EI31" s="204"/>
      <c r="EJ31" s="204"/>
      <c r="EK31" s="204"/>
      <c r="EL31" s="204"/>
      <c r="EM31" s="204"/>
      <c r="EN31" s="204"/>
      <c r="EP31" s="185" t="str">
        <f t="shared" si="30"/>
        <v/>
      </c>
      <c r="EQ31" s="186" t="str">
        <f t="shared" si="31"/>
        <v/>
      </c>
      <c r="ER31" s="158" t="str">
        <f t="shared" si="32"/>
        <v/>
      </c>
      <c r="ES31" s="197" t="str">
        <f t="shared" si="20"/>
        <v/>
      </c>
      <c r="ET31" s="197" t="str">
        <f t="shared" si="21"/>
        <v/>
      </c>
      <c r="EU31" s="158" t="str">
        <f t="shared" si="22"/>
        <v/>
      </c>
    </row>
    <row r="32" spans="1:151" x14ac:dyDescent="0.2">
      <c r="DA32" s="205"/>
      <c r="DB32" s="205"/>
      <c r="DC32" s="205"/>
      <c r="DD32" s="205"/>
      <c r="DE32" s="205"/>
      <c r="DF32" s="205"/>
      <c r="DG32" s="205"/>
      <c r="EE32" s="205"/>
      <c r="EF32" s="205"/>
      <c r="EG32" s="205"/>
      <c r="EH32" s="205"/>
      <c r="EI32" s="205"/>
      <c r="EJ32" s="205"/>
      <c r="EK32" s="205"/>
      <c r="EL32" s="205"/>
      <c r="EM32" s="205"/>
      <c r="EN32" s="205"/>
    </row>
    <row r="33" spans="105:144" x14ac:dyDescent="0.2">
      <c r="DA33" s="205"/>
      <c r="DB33" s="205"/>
      <c r="DC33" s="205"/>
      <c r="DD33" s="205"/>
      <c r="DE33" s="205"/>
      <c r="DF33" s="205"/>
      <c r="DG33" s="205"/>
      <c r="EE33" s="205"/>
      <c r="EF33" s="205"/>
      <c r="EG33" s="205"/>
      <c r="EH33" s="205"/>
      <c r="EI33" s="205"/>
      <c r="EJ33" s="205"/>
      <c r="EK33" s="205"/>
      <c r="EL33" s="205"/>
      <c r="EM33" s="205"/>
      <c r="EN33" s="205"/>
    </row>
    <row r="34" spans="105:144" x14ac:dyDescent="0.2">
      <c r="DA34" s="205"/>
      <c r="DB34" s="205"/>
      <c r="DC34" s="205"/>
      <c r="DD34" s="205"/>
      <c r="DE34" s="205"/>
      <c r="DF34" s="205"/>
      <c r="DG34" s="205"/>
      <c r="EE34" s="205"/>
      <c r="EF34" s="205"/>
      <c r="EG34" s="205"/>
      <c r="EH34" s="205"/>
      <c r="EI34" s="205"/>
      <c r="EJ34" s="205"/>
      <c r="EK34" s="205"/>
      <c r="EL34" s="205"/>
      <c r="EM34" s="205"/>
      <c r="EN34" s="205"/>
    </row>
    <row r="35" spans="105:144" x14ac:dyDescent="0.2">
      <c r="DA35" s="205"/>
      <c r="DB35" s="205"/>
      <c r="DC35" s="205"/>
      <c r="DD35" s="205"/>
      <c r="DE35" s="205"/>
      <c r="DF35" s="205"/>
      <c r="DG35" s="205"/>
      <c r="EE35" s="205"/>
      <c r="EF35" s="205"/>
      <c r="EG35" s="205"/>
      <c r="EH35" s="205"/>
      <c r="EI35" s="205"/>
      <c r="EJ35" s="205"/>
      <c r="EK35" s="205"/>
      <c r="EL35" s="205"/>
      <c r="EM35" s="205"/>
      <c r="EN35" s="205"/>
    </row>
  </sheetData>
  <sheetProtection formatColumns="0" formatRows="0" autoFilter="0"/>
  <autoFilter ref="A11:EU31">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76">
    <mergeCell ref="A1:AE1"/>
    <mergeCell ref="M9:O10"/>
    <mergeCell ref="P9:T10"/>
    <mergeCell ref="U9:V9"/>
    <mergeCell ref="W9:Z10"/>
    <mergeCell ref="AA9:AF10"/>
    <mergeCell ref="A2:AE4"/>
    <mergeCell ref="A5:AE5"/>
    <mergeCell ref="EP2:EP4"/>
    <mergeCell ref="EQ2:EQ4"/>
    <mergeCell ref="ES2:ES4"/>
    <mergeCell ref="AG9:AP9"/>
    <mergeCell ref="AQ9:BZ10"/>
    <mergeCell ref="AH10:AM10"/>
    <mergeCell ref="CV10:CW10"/>
    <mergeCell ref="AN10:AP10"/>
    <mergeCell ref="CN10:CO10"/>
    <mergeCell ref="CP10:CQ10"/>
    <mergeCell ref="CL10:CM10"/>
    <mergeCell ref="CG10:CH10"/>
    <mergeCell ref="CD10:CE10"/>
    <mergeCell ref="CI10:CK10"/>
    <mergeCell ref="CR10:CS10"/>
    <mergeCell ref="CT10:CU10"/>
    <mergeCell ref="DA14:DG14"/>
    <mergeCell ref="DA15:DG15"/>
    <mergeCell ref="DA13:DG13"/>
    <mergeCell ref="DA11:DG11"/>
    <mergeCell ref="DA12:DG12"/>
    <mergeCell ref="DA16:DG16"/>
    <mergeCell ref="DA17:DG17"/>
    <mergeCell ref="DA23:DG23"/>
    <mergeCell ref="DA24:DG24"/>
    <mergeCell ref="DA25:DG25"/>
    <mergeCell ref="DA18:DG18"/>
    <mergeCell ref="DA34:DG34"/>
    <mergeCell ref="DA27:DG27"/>
    <mergeCell ref="DA28:DG28"/>
    <mergeCell ref="DA29:DG29"/>
    <mergeCell ref="DA19:DG19"/>
    <mergeCell ref="DA20:DG20"/>
    <mergeCell ref="DA21:DG21"/>
    <mergeCell ref="DA22:DG22"/>
    <mergeCell ref="EE33:EN33"/>
    <mergeCell ref="EE27:EN27"/>
    <mergeCell ref="DA26:DG26"/>
    <mergeCell ref="DA30:DG30"/>
    <mergeCell ref="DA31:DG31"/>
    <mergeCell ref="DA32:DG32"/>
    <mergeCell ref="DA33:DG33"/>
    <mergeCell ref="EE26:EN26"/>
    <mergeCell ref="EE29:EN29"/>
    <mergeCell ref="EE30:EN30"/>
    <mergeCell ref="EE31:EN31"/>
    <mergeCell ref="EE32:EN32"/>
    <mergeCell ref="EE16:EN16"/>
    <mergeCell ref="EE22:EN22"/>
    <mergeCell ref="EE23:EN23"/>
    <mergeCell ref="EE24:EN24"/>
    <mergeCell ref="EE25:EN25"/>
    <mergeCell ref="EE28:EN28"/>
    <mergeCell ref="EE34:EN34"/>
    <mergeCell ref="EE35:EN35"/>
    <mergeCell ref="U6:AF7"/>
    <mergeCell ref="DA35:DG35"/>
    <mergeCell ref="EE13:EN13"/>
    <mergeCell ref="EE14:EN14"/>
    <mergeCell ref="EE15:EN15"/>
    <mergeCell ref="DK10:DR10"/>
    <mergeCell ref="EB11:EN11"/>
    <mergeCell ref="EE12:EN12"/>
    <mergeCell ref="EE17:EN17"/>
    <mergeCell ref="EE18:EN18"/>
    <mergeCell ref="EE19:EN19"/>
    <mergeCell ref="EE20:EN20"/>
    <mergeCell ref="EE21:EN21"/>
  </mergeCells>
  <conditionalFormatting sqref="Y12:Y31">
    <cfRule type="cellIs" dxfId="119" priority="593" operator="equal">
      <formula>"Bajo"</formula>
    </cfRule>
    <cfRule type="cellIs" dxfId="118" priority="594" operator="equal">
      <formula>"Alto"</formula>
    </cfRule>
    <cfRule type="cellIs" dxfId="117" priority="595" operator="equal">
      <formula>"Extremo"</formula>
    </cfRule>
    <cfRule type="cellIs" dxfId="116" priority="596" operator="equal">
      <formula>"Moderado"</formula>
    </cfRule>
  </conditionalFormatting>
  <conditionalFormatting sqref="AE12:AE31">
    <cfRule type="cellIs" dxfId="115" priority="589" operator="equal">
      <formula>"Alto"</formula>
    </cfRule>
    <cfRule type="cellIs" dxfId="114" priority="590" operator="equal">
      <formula>"Moderado"</formula>
    </cfRule>
    <cfRule type="cellIs" dxfId="113" priority="591" operator="equal">
      <formula>"Extremo"</formula>
    </cfRule>
    <cfRule type="cellIs" dxfId="112" priority="592" operator="equal">
      <formula>"Bajo"</formula>
    </cfRule>
  </conditionalFormatting>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5</oddFooter>
  </headerFooter>
  <colBreaks count="2" manualBreakCount="2">
    <brk id="33" max="121" man="1"/>
    <brk id="75"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'C:\Users\Cesar Arcos\Desktop\Alcaldía Bogotá\Metodología riesgos Alcaldía\Instrumento\Formatos\2021\Nuevos\[2210111-FT-471 Mapa de riesgos del proceso o proyecto de inversión V6.xlsx]Datos'!#REF!</xm:f>
            <x14:dxf>
              <fill>
                <patternFill>
                  <bgColor rgb="FFFF0000"/>
                </patternFill>
              </fill>
            </x14:dxf>
          </x14:cfRule>
          <xm:sqref>AE12:AE31 Y12:Y31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B2:E17"/>
  <sheetViews>
    <sheetView showGridLines="0" workbookViewId="0"/>
  </sheetViews>
  <sheetFormatPr baseColWidth="10" defaultColWidth="11.42578125" defaultRowHeight="15" x14ac:dyDescent="0.25"/>
  <cols>
    <col min="1" max="1" width="11.42578125" style="69"/>
    <col min="2" max="2" width="37.5703125" style="69" customWidth="1"/>
    <col min="3" max="3" width="48.7109375" style="69" customWidth="1"/>
    <col min="4" max="4" width="12.7109375" style="69" customWidth="1"/>
    <col min="5" max="16384" width="11.42578125" style="69"/>
  </cols>
  <sheetData>
    <row r="2" spans="2:5" x14ac:dyDescent="0.25">
      <c r="B2" s="111" t="s">
        <v>266</v>
      </c>
      <c r="C2" s="111" t="s">
        <v>235</v>
      </c>
      <c r="D2" s="111" t="s">
        <v>263</v>
      </c>
      <c r="E2" s="111" t="s">
        <v>267</v>
      </c>
    </row>
    <row r="3" spans="2:5" ht="15" customHeight="1" x14ac:dyDescent="0.25">
      <c r="B3" s="112" t="s">
        <v>63</v>
      </c>
      <c r="C3" s="107" t="s">
        <v>315</v>
      </c>
      <c r="D3" s="99">
        <v>13</v>
      </c>
      <c r="E3" s="113">
        <f>D3/$D$5</f>
        <v>0.65</v>
      </c>
    </row>
    <row r="4" spans="2:5" ht="15" customHeight="1" x14ac:dyDescent="0.25">
      <c r="B4" s="107"/>
      <c r="C4" s="107" t="s">
        <v>316</v>
      </c>
      <c r="D4" s="99">
        <v>7</v>
      </c>
      <c r="E4" s="113">
        <f>D4/$D$5</f>
        <v>0.35</v>
      </c>
    </row>
    <row r="5" spans="2:5" ht="15" customHeight="1" x14ac:dyDescent="0.25">
      <c r="B5" s="110" t="s">
        <v>265</v>
      </c>
      <c r="C5" s="108"/>
      <c r="D5" s="100">
        <f>SUM(D3:D4)</f>
        <v>20</v>
      </c>
      <c r="E5" s="114">
        <f>SUM(E3:E4)</f>
        <v>1</v>
      </c>
    </row>
    <row r="6" spans="2:5" x14ac:dyDescent="0.25">
      <c r="B6" s="107"/>
      <c r="C6" s="107"/>
      <c r="D6" s="107"/>
      <c r="E6" s="107"/>
    </row>
    <row r="7" spans="2:5" x14ac:dyDescent="0.25">
      <c r="B7" s="107"/>
      <c r="C7" s="107"/>
      <c r="D7" s="107"/>
      <c r="E7" s="107"/>
    </row>
    <row r="8" spans="2:5" x14ac:dyDescent="0.25">
      <c r="B8" s="107"/>
      <c r="C8" s="107"/>
      <c r="D8" s="107"/>
      <c r="E8" s="107"/>
    </row>
    <row r="9" spans="2:5" x14ac:dyDescent="0.25">
      <c r="B9" s="107"/>
      <c r="C9" s="107"/>
      <c r="D9" s="107"/>
      <c r="E9" s="107"/>
    </row>
    <row r="10" spans="2:5" x14ac:dyDescent="0.25">
      <c r="B10" s="107"/>
      <c r="C10" s="107"/>
      <c r="D10" s="107"/>
      <c r="E10" s="107"/>
    </row>
    <row r="11" spans="2:5" x14ac:dyDescent="0.25">
      <c r="B11" s="107"/>
      <c r="C11" s="107"/>
      <c r="D11" s="107"/>
      <c r="E11" s="107"/>
    </row>
    <row r="12" spans="2:5" x14ac:dyDescent="0.25">
      <c r="B12" s="107"/>
      <c r="C12" s="107"/>
      <c r="D12" s="107"/>
      <c r="E12" s="107"/>
    </row>
    <row r="13" spans="2:5" x14ac:dyDescent="0.25">
      <c r="B13" s="107"/>
      <c r="C13" s="107"/>
      <c r="D13" s="107"/>
    </row>
    <row r="14" spans="2:5" x14ac:dyDescent="0.25">
      <c r="B14" s="107"/>
      <c r="C14" s="107"/>
      <c r="D14" s="107"/>
    </row>
    <row r="15" spans="2:5" x14ac:dyDescent="0.25">
      <c r="B15" s="107"/>
      <c r="C15" s="107"/>
      <c r="D15" s="107"/>
    </row>
    <row r="16" spans="2:5" x14ac:dyDescent="0.25">
      <c r="B16" s="107"/>
      <c r="C16" s="107"/>
      <c r="D16" s="107"/>
    </row>
    <row r="17" spans="2:4" x14ac:dyDescent="0.25">
      <c r="B17" s="107"/>
      <c r="C17" s="107"/>
      <c r="D17" s="10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4:E139"/>
  <sheetViews>
    <sheetView showGridLines="0" zoomScale="110" zoomScaleNormal="110" workbookViewId="0"/>
  </sheetViews>
  <sheetFormatPr baseColWidth="10" defaultColWidth="87.140625" defaultRowHeight="15" x14ac:dyDescent="0.25"/>
  <cols>
    <col min="1" max="1" width="78.7109375" style="68" customWidth="1"/>
    <col min="2" max="2" width="14" style="68" bestFit="1" customWidth="1"/>
    <col min="3" max="3" width="7.7109375" style="68" customWidth="1"/>
    <col min="4" max="4" width="9.28515625" style="68" bestFit="1" customWidth="1"/>
    <col min="5" max="5" width="12.5703125" style="68" bestFit="1" customWidth="1"/>
    <col min="6" max="9" width="45.7109375" style="68" customWidth="1"/>
    <col min="10" max="16384" width="87.140625" style="68"/>
  </cols>
  <sheetData>
    <row r="4" spans="1:5" ht="30" x14ac:dyDescent="0.25">
      <c r="A4" s="150" t="s">
        <v>276</v>
      </c>
      <c r="B4" s="156" t="s">
        <v>888</v>
      </c>
      <c r="C4" s="157"/>
      <c r="D4"/>
      <c r="E4"/>
    </row>
    <row r="5" spans="1:5" ht="30" x14ac:dyDescent="0.25">
      <c r="A5" s="167" t="s">
        <v>284</v>
      </c>
      <c r="B5" s="181" t="s">
        <v>63</v>
      </c>
      <c r="C5" s="168" t="s">
        <v>243</v>
      </c>
      <c r="D5"/>
      <c r="E5"/>
    </row>
    <row r="6" spans="1:5" x14ac:dyDescent="0.25">
      <c r="A6" s="155" t="s">
        <v>272</v>
      </c>
      <c r="B6" s="152">
        <v>1</v>
      </c>
      <c r="C6" s="200">
        <v>1</v>
      </c>
      <c r="D6"/>
      <c r="E6"/>
    </row>
    <row r="7" spans="1:5" x14ac:dyDescent="0.25">
      <c r="A7" s="155" t="s">
        <v>273</v>
      </c>
      <c r="B7" s="152">
        <v>1</v>
      </c>
      <c r="C7" s="200">
        <v>1</v>
      </c>
      <c r="D7"/>
      <c r="E7"/>
    </row>
    <row r="8" spans="1:5" x14ac:dyDescent="0.25">
      <c r="A8" s="155" t="s">
        <v>190</v>
      </c>
      <c r="B8" s="152">
        <v>2</v>
      </c>
      <c r="C8" s="200">
        <v>2</v>
      </c>
      <c r="D8"/>
      <c r="E8"/>
    </row>
    <row r="9" spans="1:5" x14ac:dyDescent="0.25">
      <c r="A9" s="155" t="s">
        <v>274</v>
      </c>
      <c r="B9" s="152">
        <v>2</v>
      </c>
      <c r="C9" s="200">
        <v>2</v>
      </c>
      <c r="D9"/>
      <c r="E9"/>
    </row>
    <row r="10" spans="1:5" x14ac:dyDescent="0.25">
      <c r="A10" s="155" t="s">
        <v>275</v>
      </c>
      <c r="B10" s="152">
        <v>1</v>
      </c>
      <c r="C10" s="200">
        <v>1</v>
      </c>
      <c r="D10"/>
      <c r="E10"/>
    </row>
    <row r="11" spans="1:5" x14ac:dyDescent="0.25">
      <c r="A11" s="155" t="s">
        <v>624</v>
      </c>
      <c r="B11" s="152">
        <v>2</v>
      </c>
      <c r="C11" s="200">
        <v>2</v>
      </c>
      <c r="D11"/>
      <c r="E11"/>
    </row>
    <row r="12" spans="1:5" x14ac:dyDescent="0.25">
      <c r="A12" s="155" t="s">
        <v>637</v>
      </c>
      <c r="B12" s="152">
        <v>2</v>
      </c>
      <c r="C12" s="200">
        <v>2</v>
      </c>
      <c r="D12"/>
      <c r="E12"/>
    </row>
    <row r="13" spans="1:5" x14ac:dyDescent="0.25">
      <c r="A13" s="155" t="s">
        <v>739</v>
      </c>
      <c r="B13" s="152">
        <v>2</v>
      </c>
      <c r="C13" s="200">
        <v>2</v>
      </c>
      <c r="D13"/>
      <c r="E13"/>
    </row>
    <row r="14" spans="1:5" x14ac:dyDescent="0.25">
      <c r="A14" s="155" t="s">
        <v>663</v>
      </c>
      <c r="B14" s="152">
        <v>3</v>
      </c>
      <c r="C14" s="200">
        <v>3</v>
      </c>
      <c r="D14"/>
      <c r="E14"/>
    </row>
    <row r="15" spans="1:5" x14ac:dyDescent="0.25">
      <c r="A15" s="155" t="s">
        <v>703</v>
      </c>
      <c r="B15" s="152">
        <v>3</v>
      </c>
      <c r="C15" s="200">
        <v>3</v>
      </c>
      <c r="D15"/>
      <c r="E15"/>
    </row>
    <row r="16" spans="1:5" x14ac:dyDescent="0.25">
      <c r="A16" s="154" t="s">
        <v>725</v>
      </c>
      <c r="B16" s="153">
        <v>1</v>
      </c>
      <c r="C16" s="201">
        <v>1</v>
      </c>
      <c r="D16"/>
      <c r="E16"/>
    </row>
    <row r="17" spans="1:5" x14ac:dyDescent="0.25">
      <c r="A17" s="151" t="s">
        <v>243</v>
      </c>
      <c r="B17" s="170">
        <v>20</v>
      </c>
      <c r="C17" s="171">
        <v>20</v>
      </c>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67" t="s">
        <v>276</v>
      </c>
      <c r="B30" s="182" t="s">
        <v>888</v>
      </c>
      <c r="C30" s="199"/>
      <c r="D30"/>
      <c r="E30"/>
    </row>
    <row r="31" spans="1:5" ht="30" x14ac:dyDescent="0.25">
      <c r="A31" s="183" t="s">
        <v>752</v>
      </c>
      <c r="B31" s="169" t="s">
        <v>63</v>
      </c>
      <c r="C31" s="169" t="s">
        <v>243</v>
      </c>
      <c r="D31"/>
      <c r="E31"/>
    </row>
    <row r="32" spans="1:5" ht="15" customHeight="1" x14ac:dyDescent="0.25">
      <c r="A32" s="180" t="s">
        <v>256</v>
      </c>
      <c r="B32" s="153">
        <v>2</v>
      </c>
      <c r="C32" s="202">
        <v>2</v>
      </c>
      <c r="D32"/>
      <c r="E32"/>
    </row>
    <row r="33" spans="1:5" ht="15" customHeight="1" x14ac:dyDescent="0.25">
      <c r="A33" s="155" t="s">
        <v>246</v>
      </c>
      <c r="B33" s="152">
        <v>3</v>
      </c>
      <c r="C33" s="200">
        <v>3</v>
      </c>
      <c r="D33"/>
      <c r="E33"/>
    </row>
    <row r="34" spans="1:5" ht="15" customHeight="1" x14ac:dyDescent="0.25">
      <c r="A34" s="155" t="s">
        <v>251</v>
      </c>
      <c r="B34" s="152">
        <v>2</v>
      </c>
      <c r="C34" s="200">
        <v>2</v>
      </c>
      <c r="D34"/>
      <c r="E34"/>
    </row>
    <row r="35" spans="1:5" ht="15" customHeight="1" x14ac:dyDescent="0.25">
      <c r="A35" s="155" t="s">
        <v>753</v>
      </c>
      <c r="B35" s="152">
        <v>1</v>
      </c>
      <c r="C35" s="200">
        <v>1</v>
      </c>
      <c r="D35"/>
      <c r="E35"/>
    </row>
    <row r="36" spans="1:5" ht="15" customHeight="1" x14ac:dyDescent="0.25">
      <c r="A36" s="155" t="s">
        <v>754</v>
      </c>
      <c r="B36" s="152">
        <v>1</v>
      </c>
      <c r="C36" s="200">
        <v>1</v>
      </c>
      <c r="D36"/>
      <c r="E36"/>
    </row>
    <row r="37" spans="1:5" ht="18" customHeight="1" x14ac:dyDescent="0.25">
      <c r="A37" s="155" t="s">
        <v>758</v>
      </c>
      <c r="B37" s="152">
        <v>1</v>
      </c>
      <c r="C37" s="200">
        <v>1</v>
      </c>
      <c r="D37"/>
      <c r="E37"/>
    </row>
    <row r="38" spans="1:5" x14ac:dyDescent="0.25">
      <c r="A38" s="155" t="s">
        <v>321</v>
      </c>
      <c r="B38" s="152">
        <v>1</v>
      </c>
      <c r="C38" s="200">
        <v>1</v>
      </c>
      <c r="D38"/>
      <c r="E38"/>
    </row>
    <row r="39" spans="1:5" ht="15" customHeight="1" x14ac:dyDescent="0.25">
      <c r="A39" s="155" t="s">
        <v>606</v>
      </c>
      <c r="B39" s="152">
        <v>1</v>
      </c>
      <c r="C39" s="200">
        <v>1</v>
      </c>
      <c r="D39"/>
      <c r="E39"/>
    </row>
    <row r="40" spans="1:5" ht="15" customHeight="1" x14ac:dyDescent="0.25">
      <c r="A40" s="155" t="s">
        <v>755</v>
      </c>
      <c r="B40" s="152">
        <v>1</v>
      </c>
      <c r="C40" s="200">
        <v>1</v>
      </c>
      <c r="D40"/>
      <c r="E40"/>
    </row>
    <row r="41" spans="1:5" ht="15" customHeight="1" x14ac:dyDescent="0.25">
      <c r="A41" s="155" t="s">
        <v>258</v>
      </c>
      <c r="B41" s="152">
        <v>3</v>
      </c>
      <c r="C41" s="200">
        <v>3</v>
      </c>
      <c r="D41"/>
      <c r="E41"/>
    </row>
    <row r="42" spans="1:5" ht="15" customHeight="1" x14ac:dyDescent="0.25">
      <c r="A42" s="155" t="s">
        <v>257</v>
      </c>
      <c r="B42" s="152">
        <v>2</v>
      </c>
      <c r="C42" s="200">
        <v>2</v>
      </c>
      <c r="D42"/>
      <c r="E42"/>
    </row>
    <row r="43" spans="1:5" x14ac:dyDescent="0.25">
      <c r="A43" s="155" t="s">
        <v>248</v>
      </c>
      <c r="B43" s="152">
        <v>2</v>
      </c>
      <c r="C43" s="203">
        <v>2</v>
      </c>
      <c r="D43"/>
      <c r="E43"/>
    </row>
    <row r="44" spans="1:5" ht="15" customHeight="1" x14ac:dyDescent="0.25">
      <c r="A44" s="151" t="s">
        <v>243</v>
      </c>
      <c r="B44" s="170">
        <v>20</v>
      </c>
      <c r="C44" s="171">
        <v>20</v>
      </c>
      <c r="D44"/>
      <c r="E44"/>
    </row>
    <row r="45" spans="1:5" ht="15" customHeight="1" x14ac:dyDescent="0.25">
      <c r="A45"/>
      <c r="B45"/>
      <c r="C45"/>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ht="15" customHeight="1" x14ac:dyDescent="0.25">
      <c r="A50"/>
      <c r="B50"/>
      <c r="C50"/>
      <c r="D50"/>
      <c r="E50"/>
    </row>
    <row r="51" spans="1:5" ht="15" customHeight="1"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row>
    <row r="72" spans="1:5" x14ac:dyDescent="0.25">
      <c r="A72"/>
    </row>
    <row r="73" spans="1:5" x14ac:dyDescent="0.25">
      <c r="A73"/>
    </row>
    <row r="74" spans="1:5" x14ac:dyDescent="0.25">
      <c r="A74"/>
    </row>
    <row r="75" spans="1:5" x14ac:dyDescent="0.25">
      <c r="A75"/>
    </row>
    <row r="76" spans="1:5" x14ac:dyDescent="0.25">
      <c r="A76"/>
    </row>
    <row r="77" spans="1:5" x14ac:dyDescent="0.25">
      <c r="A77"/>
    </row>
    <row r="78" spans="1:5" x14ac:dyDescent="0.25">
      <c r="A78"/>
    </row>
    <row r="79" spans="1:5" x14ac:dyDescent="0.25">
      <c r="A79"/>
    </row>
    <row r="80" spans="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9"/>
    <col min="2" max="2" width="5.7109375" style="69" customWidth="1"/>
    <col min="3" max="3" width="6.85546875" style="69" customWidth="1"/>
    <col min="4" max="4" width="19.28515625" style="69" customWidth="1"/>
    <col min="5" max="5" width="4.140625" style="69" customWidth="1"/>
    <col min="6" max="6" width="19.7109375" style="69" customWidth="1"/>
    <col min="7" max="7" width="2" style="69" customWidth="1"/>
    <col min="8" max="8" width="19.7109375" style="69" customWidth="1"/>
    <col min="9" max="9" width="2" style="69" customWidth="1"/>
    <col min="10" max="10" width="19.7109375" style="69" customWidth="1"/>
    <col min="11" max="11" width="2.42578125" style="69" customWidth="1"/>
    <col min="12" max="12" width="19.7109375" style="69" customWidth="1"/>
    <col min="13" max="13" width="2.5703125" style="69" customWidth="1"/>
    <col min="14" max="14" width="19.7109375" style="69" customWidth="1"/>
    <col min="15" max="15" width="5.7109375" style="69" customWidth="1"/>
    <col min="16" max="16384" width="11.42578125" style="69"/>
  </cols>
  <sheetData>
    <row r="1" spans="2:18" ht="19.5" customHeight="1" x14ac:dyDescent="0.25"/>
    <row r="2" spans="2:18" ht="27" customHeight="1" x14ac:dyDescent="0.25">
      <c r="B2" s="260" t="s">
        <v>277</v>
      </c>
      <c r="C2" s="261"/>
      <c r="D2" s="261"/>
      <c r="E2" s="261"/>
      <c r="F2" s="261"/>
      <c r="G2" s="261"/>
      <c r="H2" s="261"/>
      <c r="I2" s="261"/>
      <c r="J2" s="261"/>
      <c r="K2" s="261"/>
      <c r="L2" s="261"/>
      <c r="M2" s="261"/>
      <c r="N2" s="261"/>
      <c r="O2" s="262"/>
    </row>
    <row r="3" spans="2:18" ht="30" customHeight="1" x14ac:dyDescent="0.25">
      <c r="B3" s="263"/>
      <c r="C3" s="264"/>
      <c r="D3" s="264"/>
      <c r="E3" s="264"/>
      <c r="F3" s="264"/>
      <c r="G3" s="264"/>
      <c r="H3" s="264"/>
      <c r="I3" s="264"/>
      <c r="J3" s="264"/>
      <c r="K3" s="264"/>
      <c r="L3" s="264"/>
      <c r="M3" s="264"/>
      <c r="N3" s="264"/>
      <c r="O3" s="265"/>
    </row>
    <row r="4" spans="2:18" ht="19.5" customHeight="1" x14ac:dyDescent="0.25">
      <c r="B4" s="71"/>
      <c r="C4" s="70"/>
      <c r="D4" s="70"/>
      <c r="E4" s="70"/>
      <c r="F4" s="70"/>
      <c r="G4" s="70"/>
      <c r="H4" s="70"/>
      <c r="I4" s="70"/>
      <c r="J4" s="70"/>
      <c r="K4" s="70"/>
      <c r="L4" s="70"/>
      <c r="M4" s="70"/>
      <c r="N4" s="70"/>
      <c r="O4" s="85"/>
    </row>
    <row r="5" spans="2:18" x14ac:dyDescent="0.25">
      <c r="B5" s="71"/>
      <c r="C5" s="73"/>
      <c r="D5" s="72"/>
      <c r="E5" s="73"/>
      <c r="F5" s="72"/>
      <c r="G5" s="72"/>
      <c r="H5" s="72"/>
      <c r="I5" s="73"/>
      <c r="J5" s="72"/>
      <c r="K5" s="73"/>
      <c r="L5" s="72"/>
      <c r="M5" s="73"/>
      <c r="N5" s="72"/>
      <c r="O5" s="85"/>
    </row>
    <row r="6" spans="2:18" ht="40.5" customHeight="1" x14ac:dyDescent="0.25">
      <c r="B6" s="71"/>
      <c r="C6" s="259" t="s">
        <v>269</v>
      </c>
      <c r="D6" s="74" t="str">
        <f>Datos!T2</f>
        <v>Muy alta (5)</v>
      </c>
      <c r="E6" s="73"/>
      <c r="F6" s="72"/>
      <c r="G6" s="72"/>
      <c r="H6" s="72"/>
      <c r="I6" s="76"/>
      <c r="J6" s="75">
        <f>COUNTIFS(Mapa_riesgos!$U$12:$U$31,$D6,Mapa_riesgos!$W$12:$W$31,J$16)</f>
        <v>0</v>
      </c>
      <c r="K6" s="76"/>
      <c r="L6" s="75">
        <f>COUNTIFS(Mapa_riesgos!$U$12:$U$31,$D6,Mapa_riesgos!$W$12:$W$31,L$16)</f>
        <v>0</v>
      </c>
      <c r="M6" s="76"/>
      <c r="N6" s="77">
        <f>COUNTIFS(Mapa_riesgos!$U$12:$U$31,$D6,Mapa_riesgos!$W$12:$W$31,N$16)</f>
        <v>0</v>
      </c>
      <c r="O6" s="85"/>
    </row>
    <row r="7" spans="2:18" ht="12" customHeight="1" x14ac:dyDescent="0.25">
      <c r="B7" s="71"/>
      <c r="C7" s="259"/>
      <c r="D7" s="78"/>
      <c r="E7" s="73"/>
      <c r="F7" s="79"/>
      <c r="G7" s="72"/>
      <c r="H7" s="79"/>
      <c r="I7" s="76"/>
      <c r="J7" s="79"/>
      <c r="K7" s="76"/>
      <c r="L7" s="79"/>
      <c r="M7" s="76"/>
      <c r="N7" s="79"/>
      <c r="O7" s="85"/>
    </row>
    <row r="8" spans="2:18" ht="40.5" customHeight="1" x14ac:dyDescent="0.25">
      <c r="B8" s="71"/>
      <c r="C8" s="259"/>
      <c r="D8" s="74" t="str">
        <f>Datos!T3</f>
        <v>Alta (4)</v>
      </c>
      <c r="E8" s="73"/>
      <c r="F8" s="72"/>
      <c r="G8" s="72"/>
      <c r="H8" s="72"/>
      <c r="I8" s="76"/>
      <c r="J8" s="75">
        <f>COUNTIFS(Mapa_riesgos!$U$12:$U$31,$D8,Mapa_riesgos!$W$12:$W$31,J$16)</f>
        <v>0</v>
      </c>
      <c r="K8" s="76"/>
      <c r="L8" s="75">
        <f>COUNTIFS(Mapa_riesgos!$U$12:$U$31,$D8,Mapa_riesgos!$W$12:$W$31,L$16)</f>
        <v>0</v>
      </c>
      <c r="M8" s="76"/>
      <c r="N8" s="77">
        <f>COUNTIFS(Mapa_riesgos!$U$12:$U$31,$D8,Mapa_riesgos!$W$12:$W$31,N$16)</f>
        <v>0</v>
      </c>
      <c r="O8" s="85"/>
    </row>
    <row r="9" spans="2:18" ht="11.25" customHeight="1" x14ac:dyDescent="0.25">
      <c r="B9" s="71"/>
      <c r="C9" s="259"/>
      <c r="D9" s="78"/>
      <c r="E9" s="73"/>
      <c r="F9" s="79"/>
      <c r="G9" s="72"/>
      <c r="H9" s="72"/>
      <c r="I9" s="76"/>
      <c r="J9" s="79"/>
      <c r="K9" s="76"/>
      <c r="L9" s="79"/>
      <c r="M9" s="76"/>
      <c r="N9" s="79"/>
      <c r="O9" s="85"/>
    </row>
    <row r="10" spans="2:18" ht="40.5" customHeight="1" x14ac:dyDescent="0.25">
      <c r="B10" s="71"/>
      <c r="C10" s="259"/>
      <c r="D10" s="74" t="str">
        <f>Datos!T4</f>
        <v>Media (3)</v>
      </c>
      <c r="E10" s="73"/>
      <c r="F10" s="72"/>
      <c r="G10" s="72"/>
      <c r="H10" s="72"/>
      <c r="I10" s="76"/>
      <c r="J10" s="80">
        <f>COUNTIFS(Mapa_riesgos!$U$12:$U$31,$D10,Mapa_riesgos!$W$12:$W$31,J$16)</f>
        <v>0</v>
      </c>
      <c r="K10" s="76"/>
      <c r="L10" s="75">
        <f>COUNTIFS(Mapa_riesgos!$U$12:$U$31,$D10,Mapa_riesgos!$W$12:$W$31,L$16)</f>
        <v>0</v>
      </c>
      <c r="M10" s="76"/>
      <c r="N10" s="77">
        <f>COUNTIFS(Mapa_riesgos!$U$12:$U$31,$D10,Mapa_riesgos!$W$12:$W$31,N$16)</f>
        <v>0</v>
      </c>
      <c r="O10" s="85"/>
      <c r="Q10" s="101"/>
      <c r="R10" s="102"/>
    </row>
    <row r="11" spans="2:18" ht="9" customHeight="1" x14ac:dyDescent="0.25">
      <c r="B11" s="71"/>
      <c r="C11" s="259"/>
      <c r="D11" s="78"/>
      <c r="E11" s="73"/>
      <c r="F11" s="79"/>
      <c r="G11" s="72"/>
      <c r="H11" s="79"/>
      <c r="I11" s="76"/>
      <c r="J11" s="79"/>
      <c r="K11" s="76"/>
      <c r="L11" s="79"/>
      <c r="M11" s="76"/>
      <c r="N11" s="79"/>
      <c r="O11" s="85"/>
    </row>
    <row r="12" spans="2:18" ht="40.5" customHeight="1" x14ac:dyDescent="0.25">
      <c r="B12" s="71"/>
      <c r="C12" s="259"/>
      <c r="D12" s="74" t="str">
        <f>Datos!T5</f>
        <v>Baja (2)</v>
      </c>
      <c r="E12" s="73"/>
      <c r="F12" s="72"/>
      <c r="G12" s="72"/>
      <c r="H12" s="72"/>
      <c r="I12" s="76"/>
      <c r="J12" s="80">
        <f>COUNTIFS(Mapa_riesgos!$U$12:$U$31,$D12,Mapa_riesgos!$W$12:$W$31,J$16)</f>
        <v>0</v>
      </c>
      <c r="K12" s="76"/>
      <c r="L12" s="75">
        <f>COUNTIFS(Mapa_riesgos!$U$12:$U$31,$D12,Mapa_riesgos!$W$12:$W$31,L$16)</f>
        <v>1</v>
      </c>
      <c r="M12" s="76"/>
      <c r="N12" s="77">
        <f>COUNTIFS(Mapa_riesgos!$U$12:$U$31,$D12,Mapa_riesgos!$W$12:$W$31,N$16)</f>
        <v>0</v>
      </c>
      <c r="O12" s="85"/>
      <c r="Q12" s="101"/>
      <c r="R12" s="103"/>
    </row>
    <row r="13" spans="2:18" ht="9.75" customHeight="1" x14ac:dyDescent="0.25">
      <c r="B13" s="71"/>
      <c r="C13" s="259"/>
      <c r="D13" s="78"/>
      <c r="E13" s="73"/>
      <c r="F13" s="79"/>
      <c r="G13" s="72"/>
      <c r="H13" s="79"/>
      <c r="I13" s="76"/>
      <c r="J13" s="79"/>
      <c r="K13" s="76"/>
      <c r="L13" s="79"/>
      <c r="M13" s="76"/>
      <c r="N13" s="79"/>
      <c r="O13" s="85"/>
    </row>
    <row r="14" spans="2:18" ht="40.5" customHeight="1" x14ac:dyDescent="0.25">
      <c r="B14" s="71"/>
      <c r="C14" s="259"/>
      <c r="D14" s="74" t="str">
        <f>Datos!T6</f>
        <v>Muy baja (1)</v>
      </c>
      <c r="E14" s="73"/>
      <c r="F14" s="72"/>
      <c r="G14" s="72"/>
      <c r="H14" s="72"/>
      <c r="I14" s="76"/>
      <c r="J14" s="80">
        <f>COUNTIFS(Mapa_riesgos!$U$12:$U$31,$D14,Mapa_riesgos!$W$12:$W$31,J$16)</f>
        <v>2</v>
      </c>
      <c r="K14" s="76"/>
      <c r="L14" s="75">
        <f>COUNTIFS(Mapa_riesgos!$U$12:$U$31,$D14,Mapa_riesgos!$W$12:$W$31,L$16)</f>
        <v>11</v>
      </c>
      <c r="M14" s="76"/>
      <c r="N14" s="77">
        <f>COUNTIFS(Mapa_riesgos!$U$12:$U$31,$D14,Mapa_riesgos!$W$12:$W$31,N$16)</f>
        <v>6</v>
      </c>
      <c r="O14" s="85"/>
    </row>
    <row r="15" spans="2:18" ht="27.75" customHeight="1" x14ac:dyDescent="0.25">
      <c r="B15" s="71"/>
      <c r="C15" s="73"/>
      <c r="D15" s="72"/>
      <c r="E15" s="73"/>
      <c r="F15" s="72"/>
      <c r="G15" s="72"/>
      <c r="H15" s="72"/>
      <c r="I15" s="73"/>
      <c r="J15" s="72"/>
      <c r="K15" s="73"/>
      <c r="L15" s="72"/>
      <c r="M15" s="73"/>
      <c r="N15" s="72"/>
      <c r="O15" s="85"/>
    </row>
    <row r="16" spans="2:18" ht="41.25" customHeight="1" x14ac:dyDescent="0.25">
      <c r="B16" s="71"/>
      <c r="C16" s="73"/>
      <c r="D16" s="73"/>
      <c r="E16" s="73"/>
      <c r="F16" s="73"/>
      <c r="G16" s="81"/>
      <c r="H16" s="73"/>
      <c r="I16" s="81"/>
      <c r="J16" s="74" t="str">
        <f>Datos!U4</f>
        <v>Moderado (3)</v>
      </c>
      <c r="K16" s="81"/>
      <c r="L16" s="74" t="str">
        <f>Datos!U3</f>
        <v>Mayor (4)</v>
      </c>
      <c r="M16" s="81"/>
      <c r="N16" s="74" t="str">
        <f>Datos!U2</f>
        <v>Catastrófico (5)</v>
      </c>
      <c r="O16" s="85"/>
    </row>
    <row r="17" spans="2:15" ht="41.25" customHeight="1" x14ac:dyDescent="0.25">
      <c r="B17" s="71"/>
      <c r="C17" s="73"/>
      <c r="D17" s="73"/>
      <c r="E17" s="73"/>
      <c r="F17" s="73"/>
      <c r="G17" s="83"/>
      <c r="H17" s="73"/>
      <c r="I17" s="83"/>
      <c r="J17" s="84" t="s">
        <v>268</v>
      </c>
      <c r="K17" s="83"/>
      <c r="L17" s="82"/>
      <c r="M17" s="83"/>
      <c r="N17" s="82"/>
      <c r="O17" s="85"/>
    </row>
    <row r="18" spans="2:15" ht="18" customHeight="1" x14ac:dyDescent="0.25">
      <c r="B18" s="71"/>
      <c r="C18" s="73"/>
      <c r="D18" s="73"/>
      <c r="E18" s="73"/>
      <c r="F18" s="73"/>
      <c r="G18" s="73"/>
      <c r="H18" s="73"/>
      <c r="I18" s="73"/>
      <c r="J18" s="73"/>
      <c r="K18" s="73"/>
      <c r="L18" s="73"/>
      <c r="M18" s="73"/>
      <c r="N18" s="73"/>
      <c r="O18" s="85"/>
    </row>
    <row r="19" spans="2:15" ht="26.25" customHeight="1" x14ac:dyDescent="0.25">
      <c r="B19" s="71"/>
      <c r="C19" s="73"/>
      <c r="D19" s="84" t="s">
        <v>224</v>
      </c>
      <c r="E19" s="73"/>
      <c r="F19" s="73"/>
      <c r="G19" s="76"/>
      <c r="H19" s="86">
        <f>+F8+F10+H8+H10+H12+J10+J12+J14</f>
        <v>2</v>
      </c>
      <c r="I19" s="76"/>
      <c r="J19" s="86">
        <f>+F6+H6+J6+J8+L6+L8+L10+L12+L14</f>
        <v>12</v>
      </c>
      <c r="K19" s="76"/>
      <c r="L19" s="86">
        <f>+N6+N8+N10+N12+N14</f>
        <v>6</v>
      </c>
      <c r="M19" s="83"/>
      <c r="N19" s="83"/>
      <c r="O19" s="85"/>
    </row>
    <row r="20" spans="2:15" ht="26.25" customHeight="1" x14ac:dyDescent="0.3">
      <c r="B20" s="71"/>
      <c r="C20" s="73"/>
      <c r="D20" s="87">
        <f>SUM(F6:N14)</f>
        <v>20</v>
      </c>
      <c r="E20" s="73"/>
      <c r="F20" s="73"/>
      <c r="G20" s="88"/>
      <c r="H20" s="89" t="s">
        <v>84</v>
      </c>
      <c r="I20" s="88"/>
      <c r="J20" s="90" t="s">
        <v>270</v>
      </c>
      <c r="K20" s="88"/>
      <c r="L20" s="91" t="s">
        <v>271</v>
      </c>
      <c r="M20" s="73"/>
      <c r="N20" s="73"/>
      <c r="O20" s="85"/>
    </row>
    <row r="21" spans="2:15" x14ac:dyDescent="0.25">
      <c r="B21" s="92"/>
      <c r="C21" s="93"/>
      <c r="D21" s="93"/>
      <c r="E21" s="93"/>
      <c r="F21" s="93"/>
      <c r="G21" s="93"/>
      <c r="H21" s="93"/>
      <c r="I21" s="93"/>
      <c r="J21" s="93"/>
      <c r="K21" s="93"/>
      <c r="L21" s="93"/>
      <c r="M21" s="93"/>
      <c r="N21" s="93"/>
      <c r="O21" s="94"/>
    </row>
  </sheetData>
  <mergeCells count="2">
    <mergeCell ref="C6:C14"/>
    <mergeCell ref="B2:O3"/>
  </mergeCells>
  <conditionalFormatting sqref="J10 J12 J14">
    <cfRule type="cellIs" dxfId="5" priority="3" operator="equal">
      <formula>0</formula>
    </cfRule>
  </conditionalFormatting>
  <conditionalFormatting sqref="J8 L8 L10 L12 L14 L6 J6">
    <cfRule type="cellIs" dxfId="4" priority="2"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sheetPr>
  <dimension ref="A1:F27"/>
  <sheetViews>
    <sheetView showGridLines="0" zoomScaleNormal="100" workbookViewId="0"/>
  </sheetViews>
  <sheetFormatPr baseColWidth="10" defaultRowHeight="15" x14ac:dyDescent="0.25"/>
  <cols>
    <col min="1" max="1" width="23.140625" style="139" customWidth="1"/>
    <col min="2" max="2" width="31.140625" style="139" customWidth="1"/>
    <col min="3" max="3" width="14.42578125" style="139" customWidth="1"/>
    <col min="4" max="4" width="32.85546875" style="139" customWidth="1"/>
    <col min="5" max="5" width="14.42578125" style="139" customWidth="1"/>
    <col min="6" max="16384" width="11.42578125" style="139"/>
  </cols>
  <sheetData>
    <row r="1" spans="1:6" ht="27" customHeight="1" x14ac:dyDescent="0.25">
      <c r="A1" s="97"/>
      <c r="B1" s="97"/>
      <c r="C1" s="97"/>
      <c r="D1" s="97"/>
      <c r="E1" s="97"/>
      <c r="F1" s="97"/>
    </row>
    <row r="2" spans="1:6" x14ac:dyDescent="0.25">
      <c r="A2" s="97"/>
      <c r="B2" s="140" t="s">
        <v>223</v>
      </c>
      <c r="C2" s="140" t="s">
        <v>263</v>
      </c>
      <c r="D2" s="140" t="s">
        <v>225</v>
      </c>
      <c r="E2" s="140" t="s">
        <v>263</v>
      </c>
      <c r="F2" s="97"/>
    </row>
    <row r="3" spans="1:6" x14ac:dyDescent="0.25">
      <c r="A3" s="97"/>
      <c r="B3" s="141" t="s">
        <v>271</v>
      </c>
      <c r="C3" s="148">
        <f>COUNTIFS(Mapa_riesgos!$Y$12:$Y$31,$B$3)</f>
        <v>6</v>
      </c>
      <c r="D3" s="141" t="s">
        <v>271</v>
      </c>
      <c r="E3" s="148">
        <f>COUNTIFS(Mapa_riesgos!$Y$12:$Y$31,$B$3,Mapa_riesgos!$AE$12:$AE$31,D3)</f>
        <v>6</v>
      </c>
      <c r="F3" s="97"/>
    </row>
    <row r="4" spans="1:6" x14ac:dyDescent="0.25">
      <c r="A4" s="97"/>
      <c r="B4" s="142"/>
      <c r="C4" s="148"/>
      <c r="D4" s="143" t="s">
        <v>270</v>
      </c>
      <c r="E4" s="148">
        <f>COUNTIFS(Mapa_riesgos!$Y$12:$Y$31,$B$3,Mapa_riesgos!$AE$12:$AE$31,D4)</f>
        <v>0</v>
      </c>
      <c r="F4" s="97"/>
    </row>
    <row r="5" spans="1:6" x14ac:dyDescent="0.25">
      <c r="A5" s="97"/>
      <c r="B5" s="142"/>
      <c r="C5" s="148"/>
      <c r="D5" s="144" t="s">
        <v>84</v>
      </c>
      <c r="E5" s="148">
        <f>COUNTIFS(Mapa_riesgos!$Y$12:$Y$31,$B$3,Mapa_riesgos!$AE$12:$AE$31,D5)</f>
        <v>0</v>
      </c>
      <c r="F5" s="97"/>
    </row>
    <row r="6" spans="1:6" x14ac:dyDescent="0.25">
      <c r="A6" s="97"/>
      <c r="B6" s="143" t="s">
        <v>270</v>
      </c>
      <c r="C6" s="148">
        <f>COUNTIFS(Mapa_riesgos!$Y$12:$Y$31,$B$6)</f>
        <v>12</v>
      </c>
      <c r="D6" s="141" t="s">
        <v>271</v>
      </c>
      <c r="E6" s="148">
        <f>COUNTIFS(Mapa_riesgos!$Y$12:$Y$31,$B$6,Mapa_riesgos!$AE$12:$AE$31,D6)</f>
        <v>0</v>
      </c>
      <c r="F6" s="97"/>
    </row>
    <row r="7" spans="1:6" x14ac:dyDescent="0.25">
      <c r="A7" s="97"/>
      <c r="B7" s="142"/>
      <c r="C7" s="148"/>
      <c r="D7" s="143" t="s">
        <v>270</v>
      </c>
      <c r="E7" s="148">
        <f>COUNTIFS(Mapa_riesgos!$Y$12:$Y$31,$B$6,Mapa_riesgos!$AE$12:$AE$31,D7)</f>
        <v>12</v>
      </c>
      <c r="F7" s="97"/>
    </row>
    <row r="8" spans="1:6" x14ac:dyDescent="0.25">
      <c r="A8" s="97"/>
      <c r="B8" s="142"/>
      <c r="C8" s="148"/>
      <c r="D8" s="144" t="s">
        <v>84</v>
      </c>
      <c r="E8" s="148">
        <f>COUNTIFS(Mapa_riesgos!$Y$12:$Y$31,$B$6,Mapa_riesgos!$AE$12:$AE$31,D8)</f>
        <v>0</v>
      </c>
      <c r="F8" s="97"/>
    </row>
    <row r="9" spans="1:6" x14ac:dyDescent="0.25">
      <c r="A9" s="97"/>
      <c r="B9" s="144" t="s">
        <v>84</v>
      </c>
      <c r="C9" s="148">
        <f>COUNTIFS(Mapa_riesgos!$Y$12:$Y$31,$B$9)</f>
        <v>2</v>
      </c>
      <c r="D9" s="141" t="s">
        <v>271</v>
      </c>
      <c r="E9" s="148">
        <f>COUNTIFS(Mapa_riesgos!$Y$12:$Y$31,$B$9,Mapa_riesgos!$AE$12:$AE$31,D9)</f>
        <v>0</v>
      </c>
      <c r="F9" s="97"/>
    </row>
    <row r="10" spans="1:6" x14ac:dyDescent="0.25">
      <c r="A10" s="97"/>
      <c r="B10" s="142"/>
      <c r="C10" s="148"/>
      <c r="D10" s="143" t="s">
        <v>270</v>
      </c>
      <c r="E10" s="148">
        <f>COUNTIFS(Mapa_riesgos!$Y$12:$Y$31,$B$9,Mapa_riesgos!$AE$12:$AE$31,D10)</f>
        <v>0</v>
      </c>
      <c r="F10" s="97"/>
    </row>
    <row r="11" spans="1:6" x14ac:dyDescent="0.25">
      <c r="A11" s="97"/>
      <c r="B11" s="142"/>
      <c r="C11" s="148"/>
      <c r="D11" s="144" t="s">
        <v>84</v>
      </c>
      <c r="E11" s="148">
        <f>COUNTIFS(Mapa_riesgos!$Y$12:$Y$31,$B$9,Mapa_riesgos!$AE$12:$AE$31,D11)</f>
        <v>2</v>
      </c>
      <c r="F11" s="97"/>
    </row>
    <row r="12" spans="1:6" x14ac:dyDescent="0.25">
      <c r="A12" s="97"/>
      <c r="B12" s="145"/>
      <c r="C12" s="98"/>
      <c r="D12" s="145"/>
      <c r="E12" s="98"/>
      <c r="F12" s="97"/>
    </row>
    <row r="13" spans="1:6" x14ac:dyDescent="0.25">
      <c r="A13" s="97"/>
      <c r="B13" s="146" t="s">
        <v>264</v>
      </c>
      <c r="C13" s="146"/>
      <c r="D13" s="98"/>
      <c r="E13" s="98">
        <f>SUM(E3:E11)</f>
        <v>20</v>
      </c>
      <c r="F13" s="97"/>
    </row>
    <row r="14" spans="1:6" x14ac:dyDescent="0.25">
      <c r="A14" s="97"/>
      <c r="B14" s="97"/>
      <c r="C14" s="97"/>
      <c r="D14" s="97"/>
      <c r="E14" s="97"/>
      <c r="F14" s="97"/>
    </row>
    <row r="15" spans="1:6" x14ac:dyDescent="0.25">
      <c r="A15" s="97"/>
      <c r="B15" s="97"/>
      <c r="C15" s="97"/>
      <c r="D15" s="97"/>
      <c r="E15" s="97"/>
      <c r="F15" s="97"/>
    </row>
    <row r="16" spans="1:6" x14ac:dyDescent="0.25">
      <c r="A16" s="97"/>
      <c r="B16" s="97"/>
      <c r="C16" s="97"/>
      <c r="D16" s="97"/>
      <c r="E16" s="97"/>
      <c r="F16" s="97"/>
    </row>
    <row r="17" spans="1:6" x14ac:dyDescent="0.25">
      <c r="A17" s="97"/>
      <c r="B17" s="97"/>
      <c r="C17" s="97"/>
      <c r="D17" s="97"/>
      <c r="E17" s="97"/>
      <c r="F17" s="97"/>
    </row>
    <row r="18" spans="1:6" x14ac:dyDescent="0.25">
      <c r="A18" s="97"/>
      <c r="B18" s="97"/>
      <c r="C18" s="97"/>
      <c r="D18" s="97"/>
      <c r="E18" s="97"/>
      <c r="F18" s="97"/>
    </row>
    <row r="19" spans="1:6" x14ac:dyDescent="0.25">
      <c r="A19" s="97"/>
      <c r="B19" s="97"/>
      <c r="C19" s="97"/>
      <c r="D19" s="97"/>
      <c r="E19" s="97"/>
      <c r="F19" s="97"/>
    </row>
    <row r="20" spans="1:6" x14ac:dyDescent="0.25">
      <c r="A20" s="97"/>
      <c r="B20" s="97"/>
      <c r="C20" s="97"/>
      <c r="D20" s="97"/>
      <c r="E20" s="97"/>
      <c r="F20" s="97"/>
    </row>
    <row r="21" spans="1:6" x14ac:dyDescent="0.25">
      <c r="A21" s="97"/>
      <c r="B21" s="97"/>
      <c r="C21" s="97"/>
      <c r="D21" s="97"/>
      <c r="E21" s="97"/>
      <c r="F21" s="97"/>
    </row>
    <row r="22" spans="1:6" x14ac:dyDescent="0.25">
      <c r="A22" s="97"/>
      <c r="B22" s="97"/>
      <c r="C22" s="97"/>
      <c r="D22" s="97"/>
      <c r="E22" s="97"/>
      <c r="F22" s="97"/>
    </row>
    <row r="23" spans="1:6" x14ac:dyDescent="0.25">
      <c r="A23" s="97"/>
      <c r="B23" s="97"/>
      <c r="C23" s="97"/>
      <c r="D23" s="97"/>
      <c r="E23" s="97"/>
      <c r="F23" s="97"/>
    </row>
    <row r="24" spans="1:6" x14ac:dyDescent="0.25">
      <c r="A24" s="97"/>
      <c r="B24" s="97"/>
      <c r="C24" s="97"/>
      <c r="D24" s="97"/>
      <c r="E24" s="97"/>
      <c r="F24" s="97"/>
    </row>
    <row r="25" spans="1:6" x14ac:dyDescent="0.25">
      <c r="A25" s="97"/>
      <c r="B25" s="97"/>
      <c r="C25" s="97"/>
      <c r="D25" s="97"/>
      <c r="E25" s="97"/>
      <c r="F25" s="97"/>
    </row>
    <row r="26" spans="1:6" x14ac:dyDescent="0.25">
      <c r="A26" s="97"/>
      <c r="B26" s="97"/>
      <c r="C26" s="97"/>
      <c r="D26" s="97"/>
      <c r="E26" s="97"/>
      <c r="F26" s="97"/>
    </row>
    <row r="27" spans="1:6" x14ac:dyDescent="0.25">
      <c r="B27" s="97"/>
      <c r="C27" s="97"/>
      <c r="D27" s="97"/>
      <c r="E27" s="97"/>
      <c r="F27" s="9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9" customWidth="1"/>
    <col min="2" max="2" width="5.7109375" style="69" customWidth="1"/>
    <col min="3" max="3" width="6.85546875" style="69" customWidth="1"/>
    <col min="4" max="4" width="19.28515625" style="69" customWidth="1"/>
    <col min="5" max="5" width="4.140625" style="69" customWidth="1"/>
    <col min="6" max="6" width="19.7109375" style="69" customWidth="1"/>
    <col min="7" max="7" width="2" style="69" customWidth="1"/>
    <col min="8" max="8" width="19.7109375" style="69" customWidth="1"/>
    <col min="9" max="9" width="2" style="69" customWidth="1"/>
    <col min="10" max="10" width="19.7109375" style="69" customWidth="1"/>
    <col min="11" max="11" width="2.42578125" style="69" customWidth="1"/>
    <col min="12" max="12" width="19.7109375" style="69" customWidth="1"/>
    <col min="13" max="13" width="2.5703125" style="69" customWidth="1"/>
    <col min="14" max="14" width="19.7109375" style="69" customWidth="1"/>
    <col min="15" max="15" width="5.7109375" style="69" customWidth="1"/>
    <col min="16" max="16384" width="11.42578125" style="69"/>
  </cols>
  <sheetData>
    <row r="1" spans="2:18" ht="20.25" customHeight="1" x14ac:dyDescent="0.25"/>
    <row r="2" spans="2:18" ht="27" customHeight="1" x14ac:dyDescent="0.25">
      <c r="B2" s="260" t="s">
        <v>278</v>
      </c>
      <c r="C2" s="261"/>
      <c r="D2" s="261"/>
      <c r="E2" s="261"/>
      <c r="F2" s="261"/>
      <c r="G2" s="261"/>
      <c r="H2" s="261"/>
      <c r="I2" s="261"/>
      <c r="J2" s="261"/>
      <c r="K2" s="261"/>
      <c r="L2" s="261"/>
      <c r="M2" s="261"/>
      <c r="N2" s="261"/>
      <c r="O2" s="262"/>
      <c r="P2" s="95"/>
    </row>
    <row r="3" spans="2:18" ht="30" customHeight="1" x14ac:dyDescent="0.25">
      <c r="B3" s="263"/>
      <c r="C3" s="264"/>
      <c r="D3" s="264"/>
      <c r="E3" s="264"/>
      <c r="F3" s="264"/>
      <c r="G3" s="264"/>
      <c r="H3" s="264"/>
      <c r="I3" s="264"/>
      <c r="J3" s="264"/>
      <c r="K3" s="264"/>
      <c r="L3" s="264"/>
      <c r="M3" s="264"/>
      <c r="N3" s="264"/>
      <c r="O3" s="265"/>
      <c r="P3" s="95"/>
    </row>
    <row r="4" spans="2:18" ht="20.25" customHeight="1" x14ac:dyDescent="0.25">
      <c r="B4" s="71"/>
      <c r="C4" s="73"/>
      <c r="D4" s="73"/>
      <c r="E4" s="73"/>
      <c r="F4" s="73"/>
      <c r="G4" s="73"/>
      <c r="H4" s="73"/>
      <c r="I4" s="73"/>
      <c r="J4" s="73"/>
      <c r="K4" s="73"/>
      <c r="L4" s="73"/>
      <c r="M4" s="73"/>
      <c r="N4" s="73"/>
      <c r="O4" s="85"/>
      <c r="P4" s="71"/>
    </row>
    <row r="5" spans="2:18" x14ac:dyDescent="0.25">
      <c r="B5" s="71"/>
      <c r="C5" s="73"/>
      <c r="D5" s="72"/>
      <c r="E5" s="73"/>
      <c r="F5" s="72"/>
      <c r="G5" s="72"/>
      <c r="H5" s="72"/>
      <c r="I5" s="73"/>
      <c r="J5" s="72"/>
      <c r="K5" s="73"/>
      <c r="L5" s="72"/>
      <c r="M5" s="73"/>
      <c r="N5" s="72"/>
      <c r="O5" s="85"/>
      <c r="P5" s="71"/>
    </row>
    <row r="6" spans="2:18" ht="40.5" customHeight="1" x14ac:dyDescent="0.25">
      <c r="B6" s="71"/>
      <c r="C6" s="259" t="s">
        <v>269</v>
      </c>
      <c r="D6" s="74" t="str">
        <f>Datos!T2</f>
        <v>Muy alta (5)</v>
      </c>
      <c r="E6" s="73"/>
      <c r="F6" s="72"/>
      <c r="G6" s="72"/>
      <c r="H6" s="72"/>
      <c r="I6" s="76"/>
      <c r="J6" s="75">
        <f>COUNTIFS(Mapa_riesgos!$AA$12:$AA$31,$D6,Mapa_riesgos!$AC$12:$AC$31,J$16)</f>
        <v>0</v>
      </c>
      <c r="K6" s="76"/>
      <c r="L6" s="75">
        <f>COUNTIFS(Mapa_riesgos!$AA$12:$AA$31,$D6,Mapa_riesgos!$AC$12:$AC$31,L$16)</f>
        <v>0</v>
      </c>
      <c r="M6" s="76"/>
      <c r="N6" s="77">
        <f>COUNTIFS(Mapa_riesgos!$AA$12:$AA$31,$D6,Mapa_riesgos!$AC$12:$AC$31,N$16)</f>
        <v>0</v>
      </c>
      <c r="O6" s="85"/>
      <c r="P6" s="71"/>
    </row>
    <row r="7" spans="2:18" ht="12" customHeight="1" x14ac:dyDescent="0.25">
      <c r="B7" s="71"/>
      <c r="C7" s="259"/>
      <c r="D7" s="78"/>
      <c r="E7" s="73"/>
      <c r="F7" s="79"/>
      <c r="G7" s="72"/>
      <c r="H7" s="79"/>
      <c r="I7" s="76"/>
      <c r="J7" s="79"/>
      <c r="K7" s="76"/>
      <c r="L7" s="79"/>
      <c r="M7" s="76"/>
      <c r="N7" s="79"/>
      <c r="O7" s="85"/>
      <c r="P7" s="71"/>
    </row>
    <row r="8" spans="2:18" ht="40.5" customHeight="1" x14ac:dyDescent="0.25">
      <c r="B8" s="71"/>
      <c r="C8" s="259"/>
      <c r="D8" s="74" t="str">
        <f>Datos!T3</f>
        <v>Alta (4)</v>
      </c>
      <c r="E8" s="73"/>
      <c r="F8" s="72"/>
      <c r="G8" s="72"/>
      <c r="H8" s="72"/>
      <c r="I8" s="76"/>
      <c r="J8" s="75">
        <f>COUNTIFS(Mapa_riesgos!$AA$12:$AA$31,$D8,Mapa_riesgos!$AC$12:$AC$31,J$16)</f>
        <v>0</v>
      </c>
      <c r="K8" s="76"/>
      <c r="L8" s="75">
        <f>COUNTIFS(Mapa_riesgos!$AA$12:$AA$31,$D8,Mapa_riesgos!$AC$12:$AC$31,L$16)</f>
        <v>0</v>
      </c>
      <c r="M8" s="76"/>
      <c r="N8" s="77">
        <f>COUNTIFS(Mapa_riesgos!$AA$12:$AA$31,$D8,Mapa_riesgos!$AC$12:$AC$31,N$16)</f>
        <v>0</v>
      </c>
      <c r="O8" s="85"/>
      <c r="P8" s="71"/>
    </row>
    <row r="9" spans="2:18" ht="11.25" customHeight="1" x14ac:dyDescent="0.25">
      <c r="B9" s="71"/>
      <c r="C9" s="259"/>
      <c r="D9" s="78"/>
      <c r="E9" s="73"/>
      <c r="F9" s="79"/>
      <c r="G9" s="72"/>
      <c r="H9" s="72"/>
      <c r="I9" s="76"/>
      <c r="J9" s="79"/>
      <c r="K9" s="76"/>
      <c r="L9" s="79"/>
      <c r="M9" s="76"/>
      <c r="N9" s="79"/>
      <c r="O9" s="85"/>
      <c r="P9" s="71"/>
    </row>
    <row r="10" spans="2:18" ht="40.5" customHeight="1" x14ac:dyDescent="0.25">
      <c r="B10" s="71"/>
      <c r="C10" s="259"/>
      <c r="D10" s="74" t="str">
        <f>Datos!T4</f>
        <v>Media (3)</v>
      </c>
      <c r="E10" s="73"/>
      <c r="F10" s="72"/>
      <c r="G10" s="72"/>
      <c r="H10" s="72"/>
      <c r="I10" s="76"/>
      <c r="J10" s="80">
        <f>COUNTIFS(Mapa_riesgos!$AA$12:$AA$31,$D10,Mapa_riesgos!$AC$12:$AC$31,J$16)</f>
        <v>0</v>
      </c>
      <c r="K10" s="76"/>
      <c r="L10" s="75">
        <f>COUNTIFS(Mapa_riesgos!$AA$12:$AA$31,$D10,Mapa_riesgos!$AC$12:$AC$31,L$16)</f>
        <v>0</v>
      </c>
      <c r="M10" s="76"/>
      <c r="N10" s="77">
        <f>COUNTIFS(Mapa_riesgos!$AA$12:$AA$31,$D10,Mapa_riesgos!$AC$12:$AC$31,N$16)</f>
        <v>0</v>
      </c>
      <c r="O10" s="85"/>
      <c r="P10" s="71"/>
      <c r="R10" s="102"/>
    </row>
    <row r="11" spans="2:18" ht="9" customHeight="1" x14ac:dyDescent="0.25">
      <c r="B11" s="71"/>
      <c r="C11" s="259"/>
      <c r="D11" s="78"/>
      <c r="E11" s="73"/>
      <c r="F11" s="79"/>
      <c r="G11" s="72"/>
      <c r="H11" s="79"/>
      <c r="I11" s="76"/>
      <c r="J11" s="79"/>
      <c r="K11" s="76"/>
      <c r="L11" s="79"/>
      <c r="M11" s="76"/>
      <c r="N11" s="79"/>
      <c r="O11" s="85"/>
      <c r="P11" s="71"/>
    </row>
    <row r="12" spans="2:18" ht="40.5" customHeight="1" x14ac:dyDescent="0.25">
      <c r="B12" s="71"/>
      <c r="C12" s="259"/>
      <c r="D12" s="74" t="str">
        <f>Datos!T5</f>
        <v>Baja (2)</v>
      </c>
      <c r="E12" s="73"/>
      <c r="F12" s="72"/>
      <c r="G12" s="72"/>
      <c r="H12" s="72"/>
      <c r="I12" s="76"/>
      <c r="J12" s="80">
        <f>COUNTIFS(Mapa_riesgos!$AA$12:$AA$31,$D12,Mapa_riesgos!$AC$12:$AC$31,J$16)</f>
        <v>0</v>
      </c>
      <c r="K12" s="76"/>
      <c r="L12" s="75">
        <f>COUNTIFS(Mapa_riesgos!$AA$12:$AA$31,$D12,Mapa_riesgos!$AC$12:$AC$31,L$16)</f>
        <v>0</v>
      </c>
      <c r="M12" s="76"/>
      <c r="N12" s="77">
        <f>COUNTIFS(Mapa_riesgos!$AA$12:$AA$31,$D12,Mapa_riesgos!$AC$12:$AC$31,N$16)</f>
        <v>0</v>
      </c>
      <c r="O12" s="85"/>
      <c r="P12" s="71"/>
      <c r="R12" s="103"/>
    </row>
    <row r="13" spans="2:18" ht="9.75" customHeight="1" x14ac:dyDescent="0.25">
      <c r="B13" s="71"/>
      <c r="C13" s="259"/>
      <c r="D13" s="78"/>
      <c r="E13" s="73"/>
      <c r="F13" s="79"/>
      <c r="G13" s="72"/>
      <c r="H13" s="79"/>
      <c r="I13" s="76"/>
      <c r="J13" s="79"/>
      <c r="K13" s="76"/>
      <c r="L13" s="79"/>
      <c r="M13" s="76"/>
      <c r="N13" s="79"/>
      <c r="O13" s="85"/>
      <c r="P13" s="71"/>
    </row>
    <row r="14" spans="2:18" ht="40.5" customHeight="1" x14ac:dyDescent="0.25">
      <c r="B14" s="71"/>
      <c r="C14" s="259"/>
      <c r="D14" s="74" t="str">
        <f>Datos!T6</f>
        <v>Muy baja (1)</v>
      </c>
      <c r="E14" s="73"/>
      <c r="F14" s="72"/>
      <c r="G14" s="72"/>
      <c r="H14" s="72"/>
      <c r="I14" s="76"/>
      <c r="J14" s="80">
        <f>COUNTIFS(Mapa_riesgos!$AA$12:$AA$31,$D14,Mapa_riesgos!$AC$12:$AC$31,J$16)</f>
        <v>2</v>
      </c>
      <c r="K14" s="76"/>
      <c r="L14" s="75">
        <f>COUNTIFS(Mapa_riesgos!$AA$12:$AA$31,$D14,Mapa_riesgos!$AC$12:$AC$31,L$16)</f>
        <v>12</v>
      </c>
      <c r="M14" s="76"/>
      <c r="N14" s="77">
        <f>COUNTIFS(Mapa_riesgos!$AA$12:$AA$31,$D14,Mapa_riesgos!$AC$12:$AC$31,N$16)</f>
        <v>6</v>
      </c>
      <c r="O14" s="85"/>
      <c r="P14" s="71"/>
    </row>
    <row r="15" spans="2:18" ht="27.75" customHeight="1" x14ac:dyDescent="0.25">
      <c r="B15" s="71"/>
      <c r="C15" s="73"/>
      <c r="D15" s="72"/>
      <c r="E15" s="73"/>
      <c r="F15" s="72"/>
      <c r="G15" s="72"/>
      <c r="H15" s="72"/>
      <c r="I15" s="73"/>
      <c r="J15" s="72"/>
      <c r="K15" s="73"/>
      <c r="L15" s="72"/>
      <c r="M15" s="73"/>
      <c r="N15" s="72"/>
      <c r="O15" s="85"/>
      <c r="P15" s="71"/>
    </row>
    <row r="16" spans="2:18" ht="41.25" customHeight="1" x14ac:dyDescent="0.25">
      <c r="B16" s="71"/>
      <c r="C16" s="73"/>
      <c r="D16" s="73"/>
      <c r="E16" s="73"/>
      <c r="F16" s="73"/>
      <c r="G16" s="81"/>
      <c r="H16" s="73"/>
      <c r="I16" s="81"/>
      <c r="J16" s="74" t="str">
        <f>Datos!U4</f>
        <v>Moderado (3)</v>
      </c>
      <c r="K16" s="81"/>
      <c r="L16" s="74" t="str">
        <f>Datos!U3</f>
        <v>Mayor (4)</v>
      </c>
      <c r="M16" s="81"/>
      <c r="N16" s="74" t="str">
        <f>Datos!U2</f>
        <v>Catastrófico (5)</v>
      </c>
      <c r="O16" s="85"/>
      <c r="P16" s="71"/>
    </row>
    <row r="17" spans="2:16" ht="41.25" customHeight="1" x14ac:dyDescent="0.25">
      <c r="B17" s="71"/>
      <c r="C17" s="73"/>
      <c r="D17" s="73"/>
      <c r="E17" s="73"/>
      <c r="F17" s="73"/>
      <c r="G17" s="83"/>
      <c r="H17" s="73"/>
      <c r="I17" s="83"/>
      <c r="J17" s="84" t="s">
        <v>268</v>
      </c>
      <c r="K17" s="83"/>
      <c r="L17" s="82"/>
      <c r="M17" s="83"/>
      <c r="N17" s="82"/>
      <c r="O17" s="85"/>
      <c r="P17" s="71"/>
    </row>
    <row r="18" spans="2:16" ht="18" customHeight="1" x14ac:dyDescent="0.25">
      <c r="B18" s="71"/>
      <c r="C18" s="73"/>
      <c r="D18" s="73"/>
      <c r="E18" s="73"/>
      <c r="F18" s="73"/>
      <c r="G18" s="73"/>
      <c r="H18" s="73"/>
      <c r="I18" s="73"/>
      <c r="J18" s="73"/>
      <c r="K18" s="73"/>
      <c r="L18" s="73"/>
      <c r="M18" s="73"/>
      <c r="N18" s="73"/>
      <c r="O18" s="85"/>
      <c r="P18" s="71"/>
    </row>
    <row r="19" spans="2:16" ht="26.25" x14ac:dyDescent="0.25">
      <c r="B19" s="71"/>
      <c r="C19" s="73"/>
      <c r="D19" s="84" t="s">
        <v>224</v>
      </c>
      <c r="E19" s="73"/>
      <c r="F19" s="73"/>
      <c r="G19" s="76"/>
      <c r="H19" s="86">
        <f>+F8+F10+H8+H10+H12+J10+J12+J14</f>
        <v>2</v>
      </c>
      <c r="I19" s="76"/>
      <c r="J19" s="86">
        <f>+F6+H6+J6+J8+L6+L8+L10+L12+L14</f>
        <v>12</v>
      </c>
      <c r="K19" s="76"/>
      <c r="L19" s="86">
        <f>+N6+N8+N10+N12+N14</f>
        <v>6</v>
      </c>
      <c r="M19" s="83"/>
      <c r="N19" s="83"/>
      <c r="O19" s="85"/>
      <c r="P19" s="71"/>
    </row>
    <row r="20" spans="2:16" ht="26.25" customHeight="1" x14ac:dyDescent="0.3">
      <c r="B20" s="71"/>
      <c r="C20" s="73"/>
      <c r="D20" s="87">
        <f>SUM(F6:N14)</f>
        <v>20</v>
      </c>
      <c r="E20" s="73"/>
      <c r="F20" s="73"/>
      <c r="G20" s="88"/>
      <c r="H20" s="89" t="s">
        <v>84</v>
      </c>
      <c r="I20" s="88"/>
      <c r="J20" s="90" t="s">
        <v>270</v>
      </c>
      <c r="K20" s="88"/>
      <c r="L20" s="91" t="s">
        <v>271</v>
      </c>
      <c r="M20" s="73"/>
      <c r="N20" s="73"/>
      <c r="O20" s="85"/>
      <c r="P20" s="71"/>
    </row>
    <row r="21" spans="2:16" x14ac:dyDescent="0.25">
      <c r="B21" s="92"/>
      <c r="C21" s="93"/>
      <c r="D21" s="93"/>
      <c r="E21" s="93"/>
      <c r="F21" s="93"/>
      <c r="G21" s="93"/>
      <c r="H21" s="93"/>
      <c r="I21" s="93"/>
      <c r="J21" s="93"/>
      <c r="K21" s="93"/>
      <c r="L21" s="93"/>
      <c r="M21" s="93"/>
      <c r="N21" s="93"/>
      <c r="O21" s="94"/>
      <c r="P21" s="71"/>
    </row>
  </sheetData>
  <mergeCells count="2">
    <mergeCell ref="C6:C14"/>
    <mergeCell ref="B2:O3"/>
  </mergeCells>
  <conditionalFormatting sqref="J10 J12 J14">
    <cfRule type="cellIs" dxfId="2" priority="3" operator="equal">
      <formula>0</formula>
    </cfRule>
  </conditionalFormatting>
  <conditionalFormatting sqref="J6 L6 J8 L8 L10 L12 L14">
    <cfRule type="cellIs" dxfId="1" priority="2"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Windows</cp:lastModifiedBy>
  <cp:revision/>
  <cp:lastPrinted>2023-03-28T14:26:00Z</cp:lastPrinted>
  <dcterms:created xsi:type="dcterms:W3CDTF">2019-02-01T14:35:23Z</dcterms:created>
  <dcterms:modified xsi:type="dcterms:W3CDTF">2023-09-07T16:59:00Z</dcterms:modified>
  <cp:category/>
  <cp:contentStatus/>
</cp:coreProperties>
</file>