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hidePivotFieldList="1"/>
  <mc:AlternateContent xmlns:mc="http://schemas.openxmlformats.org/markup-compatibility/2006">
    <mc:Choice Requires="x15">
      <x15ac:absPath xmlns:x15ac="http://schemas.microsoft.com/office/spreadsheetml/2010/11/ac" url="E:\Alcaldía Bogotá\Metodología riesgos Alcaldía\30 Macro oct-dic\"/>
    </mc:Choice>
  </mc:AlternateContent>
  <bookViews>
    <workbookView xWindow="-120" yWindow="-120" windowWidth="20730" windowHeight="11040" tabRatio="924" firstSheet="3" activeTab="3"/>
  </bookViews>
  <sheets>
    <sheet name="Datos" sheetId="2" state="hidden" r:id="rId1"/>
    <sheet name="Listas" sheetId="46" state="hidden" r:id="rId2"/>
    <sheet name="DinámicaTipología_Categoría" sheetId="48" state="hidden" r:id="rId3"/>
    <sheet name="Mapa_riesgos" sheetId="41" r:id="rId4"/>
    <sheet name="Tipología_Categoría" sheetId="50" r:id="rId5"/>
    <sheet name="Procesos_riesgos" sheetId="51" r:id="rId6"/>
    <sheet name="Valoración Inicial" sheetId="56" r:id="rId7"/>
    <sheet name="Eficacia acciones" sheetId="49" r:id="rId8"/>
    <sheet name="Valoración Final" sheetId="57" r:id="rId9"/>
  </sheets>
  <externalReferences>
    <externalReference r:id="rId10"/>
    <externalReference r:id="rId11"/>
  </externalReferences>
  <definedNames>
    <definedName name="_xlnm._FilterDatabase" localSheetId="0" hidden="1">Datos!$C$1:$G$1</definedName>
    <definedName name="_xlnm._FilterDatabase" localSheetId="1" hidden="1">Listas!$B$1:$G$1</definedName>
    <definedName name="_xlnm._FilterDatabase" localSheetId="3" hidden="1">Mapa_riesgos!$A$11:$EU$11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Mapa_riesgos!$A$1:$AP$31</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62913"/>
  <pivotCaches>
    <pivotCache cacheId="2" r:id="rId12"/>
    <pivotCache cacheId="3" r:id="rId13"/>
  </pivotCaches>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P31" i="41" l="1"/>
  <c r="EQ31" i="41" s="1"/>
  <c r="ER31" i="41" s="1"/>
  <c r="EP30" i="41"/>
  <c r="EQ30" i="41" s="1"/>
  <c r="ER30" i="41" s="1"/>
  <c r="EP29" i="41"/>
  <c r="EQ29" i="41" s="1"/>
  <c r="ER29" i="41" s="1"/>
  <c r="EP28" i="41"/>
  <c r="EQ28" i="41" s="1"/>
  <c r="ER28" i="41" s="1"/>
  <c r="EP27" i="41"/>
  <c r="EQ27" i="41" s="1"/>
  <c r="ER27" i="41" s="1"/>
  <c r="EP26" i="41"/>
  <c r="EQ26" i="41" s="1"/>
  <c r="ER26" i="41" s="1"/>
  <c r="EP25" i="41"/>
  <c r="EQ25" i="41" s="1"/>
  <c r="ER25" i="41" s="1"/>
  <c r="EP24" i="41"/>
  <c r="EQ24" i="41" s="1"/>
  <c r="ER24" i="41" s="1"/>
  <c r="EP23" i="41"/>
  <c r="EQ23" i="41" s="1"/>
  <c r="ER23" i="41" s="1"/>
  <c r="EP22" i="41"/>
  <c r="EQ22" i="41" s="1"/>
  <c r="ER22" i="41" s="1"/>
  <c r="EP21" i="41"/>
  <c r="EQ21" i="41" s="1"/>
  <c r="ER21" i="41" s="1"/>
  <c r="EP20" i="41"/>
  <c r="EQ20" i="41" s="1"/>
  <c r="ER20" i="41" s="1"/>
  <c r="EP19" i="41"/>
  <c r="EQ19" i="41" s="1"/>
  <c r="ER19" i="41" s="1"/>
  <c r="EP18" i="41"/>
  <c r="EQ18" i="41" s="1"/>
  <c r="ER18" i="41" s="1"/>
  <c r="EP17" i="41"/>
  <c r="EQ17" i="41" s="1"/>
  <c r="ER17" i="41" s="1"/>
  <c r="EP16" i="41"/>
  <c r="EQ16" i="41" s="1"/>
  <c r="ER16" i="41" s="1"/>
  <c r="EP15" i="41"/>
  <c r="EQ15" i="41" s="1"/>
  <c r="ER15" i="41" s="1"/>
  <c r="EP14" i="41"/>
  <c r="EQ14" i="41" s="1"/>
  <c r="ER14" i="41" s="1"/>
  <c r="EP13" i="41"/>
  <c r="EQ13" i="41" s="1"/>
  <c r="ER13" i="41" s="1"/>
  <c r="EP12" i="41"/>
  <c r="EQ12" i="41" s="1"/>
  <c r="ER12" i="41" s="1"/>
  <c r="ES16" i="41" l="1"/>
  <c r="ET16" i="41" s="1"/>
  <c r="EU16" i="41" s="1"/>
  <c r="ES18" i="41"/>
  <c r="ET18" i="41" s="1"/>
  <c r="EU18" i="41" s="1"/>
  <c r="ES27" i="41"/>
  <c r="ET27" i="41" s="1"/>
  <c r="EU27" i="41" s="1"/>
  <c r="ES22" i="41"/>
  <c r="ET22" i="41" s="1"/>
  <c r="EU22" i="41" s="1"/>
  <c r="ES23" i="41"/>
  <c r="ET23" i="41" s="1"/>
  <c r="EU23" i="41" s="1"/>
  <c r="ES14" i="41"/>
  <c r="ET14" i="41" s="1"/>
  <c r="EU14" i="41" s="1"/>
  <c r="ES20" i="41"/>
  <c r="ET20" i="41" s="1"/>
  <c r="EU20" i="41" s="1"/>
  <c r="ES13" i="41"/>
  <c r="ET13" i="41" s="1"/>
  <c r="EU13" i="41" s="1"/>
  <c r="ES30" i="41"/>
  <c r="ET30" i="41" s="1"/>
  <c r="EU30" i="41" s="1"/>
  <c r="ES19" i="41"/>
  <c r="ET19" i="41" s="1"/>
  <c r="EU19" i="41" s="1"/>
  <c r="ES25" i="41"/>
  <c r="ET25" i="41" s="1"/>
  <c r="EU25" i="41" s="1"/>
  <c r="ES17" i="41"/>
  <c r="ET17" i="41" s="1"/>
  <c r="EU17" i="41" s="1"/>
  <c r="ES24" i="41"/>
  <c r="ET24" i="41" s="1"/>
  <c r="EU24" i="41" s="1"/>
  <c r="ES26" i="41"/>
  <c r="ET26" i="41" s="1"/>
  <c r="EU26" i="41" s="1"/>
  <c r="ES31" i="41"/>
  <c r="ET31" i="41" s="1"/>
  <c r="EU31" i="41" s="1"/>
  <c r="ES15" i="41"/>
  <c r="ET15" i="41" s="1"/>
  <c r="EU15" i="41" s="1"/>
  <c r="ES28" i="41"/>
  <c r="ET28" i="41" s="1"/>
  <c r="EU28" i="41" s="1"/>
  <c r="ES12" i="41"/>
  <c r="ET12" i="41" s="1"/>
  <c r="EU12" i="41" s="1"/>
  <c r="ES21" i="41"/>
  <c r="ET21" i="41" s="1"/>
  <c r="EU21" i="41" s="1"/>
  <c r="ES29" i="41"/>
  <c r="ET29" i="41" s="1"/>
  <c r="EU29" i="41" s="1"/>
  <c r="DZ31" i="41" l="1"/>
  <c r="DY31" i="41"/>
  <c r="DZ30" i="41"/>
  <c r="DY30" i="41"/>
  <c r="DZ29" i="41"/>
  <c r="DY29" i="41"/>
  <c r="DZ28" i="41"/>
  <c r="DY28" i="41"/>
  <c r="DZ27" i="41"/>
  <c r="DY27" i="41"/>
  <c r="DZ26" i="41"/>
  <c r="DY26" i="41"/>
  <c r="DZ25" i="41"/>
  <c r="DY25" i="41"/>
  <c r="DZ24" i="41"/>
  <c r="DY24" i="41"/>
  <c r="DZ23" i="41"/>
  <c r="DY23" i="41"/>
  <c r="DZ22" i="41"/>
  <c r="DY22" i="41"/>
  <c r="DZ21" i="41"/>
  <c r="DY21" i="41"/>
  <c r="DZ20" i="41"/>
  <c r="DY20" i="41"/>
  <c r="DZ19" i="41"/>
  <c r="DY19" i="41"/>
  <c r="DZ18" i="41"/>
  <c r="DY18" i="41"/>
  <c r="DZ17" i="41"/>
  <c r="DY17" i="41"/>
  <c r="DZ16" i="41"/>
  <c r="DY16" i="41"/>
  <c r="DZ15" i="41"/>
  <c r="DY15" i="41"/>
  <c r="DZ14" i="41"/>
  <c r="DY14" i="41"/>
  <c r="DZ13" i="41"/>
  <c r="DY13" i="41"/>
  <c r="DZ12" i="41"/>
  <c r="DY12" i="41"/>
  <c r="DW31" i="41"/>
  <c r="DV31" i="41"/>
  <c r="DW30" i="41"/>
  <c r="DV30" i="41"/>
  <c r="DW29" i="41"/>
  <c r="DV29" i="41"/>
  <c r="DW28" i="41"/>
  <c r="DV28" i="41"/>
  <c r="DW27" i="41"/>
  <c r="DV27" i="41"/>
  <c r="DW26" i="41"/>
  <c r="DV26" i="41"/>
  <c r="DW25" i="41"/>
  <c r="DV25" i="41"/>
  <c r="DW24" i="41"/>
  <c r="DV24" i="41"/>
  <c r="DW23" i="41"/>
  <c r="DV23" i="41"/>
  <c r="DW22" i="41"/>
  <c r="DV22" i="41"/>
  <c r="DW21" i="41"/>
  <c r="DV21" i="41"/>
  <c r="DW20" i="41"/>
  <c r="DV20" i="41"/>
  <c r="DW19" i="41"/>
  <c r="DV19" i="41"/>
  <c r="DW18" i="41"/>
  <c r="DV18" i="41"/>
  <c r="DW17" i="41"/>
  <c r="DV17" i="41"/>
  <c r="DW16" i="41"/>
  <c r="DV16" i="41"/>
  <c r="DW15" i="41"/>
  <c r="DV15" i="41"/>
  <c r="DW14" i="41"/>
  <c r="DV14" i="41"/>
  <c r="DW13" i="41"/>
  <c r="DV13" i="41"/>
  <c r="DW12" i="41"/>
  <c r="DV12" i="41"/>
  <c r="DT31" i="41"/>
  <c r="DS31" i="41"/>
  <c r="DT30" i="41"/>
  <c r="DS30" i="41"/>
  <c r="DT29" i="41"/>
  <c r="DS29" i="41"/>
  <c r="DT28" i="41"/>
  <c r="DS28" i="41"/>
  <c r="DT27" i="41"/>
  <c r="DS27" i="41"/>
  <c r="DT26" i="41"/>
  <c r="DS26" i="41"/>
  <c r="DT25" i="41"/>
  <c r="DS25" i="41"/>
  <c r="DT24" i="41"/>
  <c r="DS24" i="41"/>
  <c r="DT23" i="41"/>
  <c r="DS23" i="41"/>
  <c r="DT22" i="41"/>
  <c r="DS22" i="41"/>
  <c r="DT21" i="41"/>
  <c r="DS21" i="41"/>
  <c r="DT20" i="41"/>
  <c r="DS20" i="41"/>
  <c r="DT19" i="41"/>
  <c r="DS19" i="41"/>
  <c r="DT18" i="41"/>
  <c r="DS18" i="41"/>
  <c r="DT17" i="41"/>
  <c r="DS17" i="41"/>
  <c r="DT16" i="41"/>
  <c r="DS16" i="41"/>
  <c r="DT15" i="41"/>
  <c r="DS15" i="41"/>
  <c r="DT14" i="41"/>
  <c r="DS14" i="41"/>
  <c r="DT13" i="41"/>
  <c r="DS13" i="41"/>
  <c r="DT12" i="41"/>
  <c r="DS12" i="41"/>
  <c r="DO31" i="41"/>
  <c r="DO30" i="41"/>
  <c r="DO29" i="41"/>
  <c r="DO28" i="41"/>
  <c r="DO27" i="41"/>
  <c r="DO26" i="41"/>
  <c r="DO25" i="41"/>
  <c r="DO24" i="41"/>
  <c r="DO23" i="41"/>
  <c r="DO22" i="41"/>
  <c r="DO21" i="41"/>
  <c r="DO20" i="41"/>
  <c r="DO19" i="41"/>
  <c r="DO18" i="41"/>
  <c r="DO17" i="41"/>
  <c r="DO16" i="41"/>
  <c r="DO15" i="41"/>
  <c r="DO14" i="41"/>
  <c r="DO13" i="41"/>
  <c r="DO12" i="41"/>
  <c r="DM31" i="41"/>
  <c r="DK31" i="41"/>
  <c r="DM30" i="41"/>
  <c r="DK30" i="41"/>
  <c r="DM29" i="41"/>
  <c r="DK29" i="41"/>
  <c r="DM28" i="41"/>
  <c r="DK28" i="41"/>
  <c r="DM27" i="41"/>
  <c r="DK27" i="41"/>
  <c r="DM26" i="41"/>
  <c r="DK26" i="41"/>
  <c r="DM25" i="41"/>
  <c r="DK25" i="41"/>
  <c r="DM24" i="41"/>
  <c r="DK24" i="41"/>
  <c r="DM23" i="41"/>
  <c r="DK23" i="41"/>
  <c r="DM22" i="41"/>
  <c r="DK22" i="41"/>
  <c r="DM21" i="41"/>
  <c r="DK21" i="41"/>
  <c r="DM20" i="41"/>
  <c r="DK20" i="41"/>
  <c r="DM19" i="41"/>
  <c r="DK19" i="41"/>
  <c r="DM18" i="41"/>
  <c r="DK18" i="41"/>
  <c r="DM17" i="41"/>
  <c r="DK17" i="41"/>
  <c r="DM16" i="41"/>
  <c r="DK16" i="41"/>
  <c r="DM15" i="41"/>
  <c r="DK15" i="41"/>
  <c r="DM14" i="41"/>
  <c r="DK14" i="41"/>
  <c r="DM13" i="41"/>
  <c r="DK13" i="41"/>
  <c r="DM12" i="41"/>
  <c r="DK12" i="41"/>
  <c r="DL24" i="41" l="1"/>
  <c r="EA25" i="41"/>
  <c r="EA13" i="41"/>
  <c r="DL13" i="41"/>
  <c r="DL12" i="41"/>
  <c r="DL17" i="41"/>
  <c r="DN15" i="41"/>
  <c r="DL19" i="41"/>
  <c r="DL26" i="41"/>
  <c r="DL25" i="41"/>
  <c r="DQ30" i="41"/>
  <c r="DN12" i="41"/>
  <c r="DL16" i="41"/>
  <c r="DX12" i="41"/>
  <c r="DL18" i="41"/>
  <c r="DQ28" i="41"/>
  <c r="DU30" i="41"/>
  <c r="DL21" i="41"/>
  <c r="DL20" i="41"/>
  <c r="DQ23" i="41"/>
  <c r="DQ24" i="41"/>
  <c r="DQ26" i="41"/>
  <c r="DQ27" i="41"/>
  <c r="DU24" i="41"/>
  <c r="DL14" i="41"/>
  <c r="DN13" i="41"/>
  <c r="DQ14" i="41"/>
  <c r="DQ19" i="41"/>
  <c r="DL23" i="41"/>
  <c r="DL27" i="41"/>
  <c r="DQ29" i="41"/>
  <c r="DL15" i="41"/>
  <c r="DQ17" i="41"/>
  <c r="DN21" i="41"/>
  <c r="DL22" i="41"/>
  <c r="DQ31" i="41"/>
  <c r="DX13" i="41"/>
  <c r="DX21" i="41"/>
  <c r="DN26" i="41"/>
  <c r="DN25" i="41"/>
  <c r="DU13" i="41"/>
  <c r="DU16" i="41"/>
  <c r="DU17" i="41"/>
  <c r="DX29" i="41"/>
  <c r="DN14" i="41"/>
  <c r="DN16" i="41"/>
  <c r="DN19" i="41"/>
  <c r="DN20" i="41"/>
  <c r="DX15" i="41"/>
  <c r="DN17" i="41"/>
  <c r="DN18" i="41"/>
  <c r="DQ15" i="41"/>
  <c r="DQ16" i="41"/>
  <c r="DQ18" i="41"/>
  <c r="DQ20" i="41"/>
  <c r="DQ22" i="41"/>
  <c r="DQ25" i="41"/>
  <c r="DN27" i="41"/>
  <c r="DN30" i="41"/>
  <c r="DN29" i="41"/>
  <c r="DN28" i="41"/>
  <c r="DL29" i="41"/>
  <c r="DN31" i="41"/>
  <c r="DU18" i="41"/>
  <c r="DU27" i="41"/>
  <c r="DN24" i="41"/>
  <c r="DN23" i="41"/>
  <c r="DN22" i="41"/>
  <c r="DL30" i="41"/>
  <c r="DU15" i="41"/>
  <c r="DU23" i="41"/>
  <c r="DU22" i="41"/>
  <c r="DU26" i="41"/>
  <c r="DU25" i="41"/>
  <c r="DX18" i="41"/>
  <c r="DX22" i="41"/>
  <c r="DX24" i="41"/>
  <c r="DX23" i="41"/>
  <c r="DX26" i="41"/>
  <c r="DX30" i="41"/>
  <c r="DL28" i="41"/>
  <c r="DL31" i="41"/>
  <c r="DP12" i="41"/>
  <c r="DP13" i="41"/>
  <c r="DP21" i="41"/>
  <c r="DP24" i="41"/>
  <c r="DP27" i="41"/>
  <c r="DU19" i="41"/>
  <c r="DU20" i="41"/>
  <c r="DU28" i="41"/>
  <c r="DU29" i="41"/>
  <c r="DX20" i="41"/>
  <c r="DX27" i="41"/>
  <c r="DX31" i="41"/>
  <c r="DQ12" i="41"/>
  <c r="DQ13" i="41"/>
  <c r="DQ21" i="41"/>
  <c r="DU12" i="41"/>
  <c r="DU21" i="41"/>
  <c r="DX16" i="41"/>
  <c r="DX17" i="41"/>
  <c r="DX19" i="41"/>
  <c r="DX25" i="41"/>
  <c r="EA12" i="41"/>
  <c r="EA16" i="41"/>
  <c r="EA17" i="41"/>
  <c r="EA21" i="41"/>
  <c r="EA20" i="41"/>
  <c r="EA22" i="41"/>
  <c r="EA24" i="41"/>
  <c r="EA23" i="41"/>
  <c r="DP26" i="41"/>
  <c r="DX14" i="41"/>
  <c r="DX28" i="41"/>
  <c r="EA18" i="41"/>
  <c r="EA26" i="41"/>
  <c r="DU14" i="41"/>
  <c r="DU31" i="41"/>
  <c r="EA29" i="41"/>
  <c r="EA28" i="41"/>
  <c r="EA31" i="41"/>
  <c r="EA14" i="41"/>
  <c r="EA19" i="41"/>
  <c r="EA30" i="41"/>
  <c r="EA27" i="41"/>
  <c r="EA15" i="41"/>
  <c r="DP14" i="41"/>
  <c r="DP15" i="41"/>
  <c r="DP16" i="41"/>
  <c r="DP19" i="41"/>
  <c r="DP20" i="41"/>
  <c r="DP22" i="41"/>
  <c r="DP25" i="41"/>
  <c r="DP30" i="41"/>
  <c r="DP28" i="41"/>
  <c r="DP31" i="41"/>
  <c r="DP17" i="41"/>
  <c r="DP18" i="41"/>
  <c r="DP23" i="41"/>
  <c r="DP29" i="41"/>
  <c r="EC18" i="41" l="1"/>
  <c r="EC12" i="41"/>
  <c r="EC25" i="41"/>
  <c r="EC20" i="41"/>
  <c r="EC26" i="41"/>
  <c r="ED13" i="41"/>
  <c r="EC19" i="41"/>
  <c r="EC17" i="41"/>
  <c r="EC15" i="41"/>
  <c r="EC21" i="41"/>
  <c r="EC27" i="41"/>
  <c r="EC16" i="41"/>
  <c r="EC13" i="41"/>
  <c r="ED30" i="41"/>
  <c r="EC24" i="41"/>
  <c r="EC14" i="41"/>
  <c r="ED24" i="41"/>
  <c r="EC22" i="41"/>
  <c r="EC23" i="41"/>
  <c r="ED31" i="41"/>
  <c r="ED12" i="41"/>
  <c r="EC31" i="41"/>
  <c r="ED26" i="41"/>
  <c r="ED15" i="41"/>
  <c r="DR31" i="41"/>
  <c r="EB31" i="41" s="1"/>
  <c r="DR25" i="41"/>
  <c r="EB25" i="41" s="1"/>
  <c r="DR26" i="41"/>
  <c r="EB26" i="41" s="1"/>
  <c r="DR14" i="41"/>
  <c r="EB14" i="41" s="1"/>
  <c r="DR15" i="41"/>
  <c r="EB15" i="41" s="1"/>
  <c r="DR29" i="41"/>
  <c r="EB29" i="41" s="1"/>
  <c r="ED14" i="41"/>
  <c r="ED19" i="41"/>
  <c r="ED22" i="41"/>
  <c r="ED27" i="41"/>
  <c r="DR27" i="41"/>
  <c r="EB27" i="41" s="1"/>
  <c r="DR19" i="41"/>
  <c r="EB19" i="41" s="1"/>
  <c r="DR18" i="41"/>
  <c r="EB18" i="41" s="1"/>
  <c r="DR13" i="41"/>
  <c r="EB13" i="41" s="1"/>
  <c r="DR30" i="41"/>
  <c r="EB30" i="41" s="1"/>
  <c r="DR12" i="41"/>
  <c r="EB12" i="41" s="1"/>
  <c r="ED17" i="41"/>
  <c r="DR24" i="41"/>
  <c r="EB24" i="41" s="1"/>
  <c r="ED29" i="41"/>
  <c r="ED25" i="41"/>
  <c r="ED23" i="41"/>
  <c r="EC30" i="41"/>
  <c r="ED16" i="41"/>
  <c r="DR22" i="41"/>
  <c r="EB22" i="41" s="1"/>
  <c r="DR16" i="41"/>
  <c r="EB16" i="41" s="1"/>
  <c r="ED21" i="41"/>
  <c r="ED28" i="41"/>
  <c r="ED20" i="41"/>
  <c r="EC28" i="41"/>
  <c r="ED18" i="41"/>
  <c r="EC29" i="41"/>
  <c r="DR21" i="41"/>
  <c r="EB21" i="41" s="1"/>
  <c r="DR20" i="41"/>
  <c r="EB20" i="41" s="1"/>
  <c r="DR28" i="41"/>
  <c r="EB28" i="41" s="1"/>
  <c r="DR23" i="41"/>
  <c r="EB23" i="41" s="1"/>
  <c r="DR17" i="41"/>
  <c r="EB17" i="41" s="1"/>
  <c r="EE13" i="41" l="1"/>
  <c r="EE24" i="41"/>
  <c r="EE23" i="41"/>
  <c r="EE18" i="41"/>
  <c r="EE22" i="41"/>
  <c r="EE27" i="41"/>
  <c r="EE14" i="41"/>
  <c r="EE26" i="41"/>
  <c r="EE31" i="41"/>
  <c r="EE16" i="41"/>
  <c r="EE17" i="41"/>
  <c r="EE30" i="41"/>
  <c r="EE25" i="41"/>
  <c r="EE21" i="41"/>
  <c r="EE29" i="41"/>
  <c r="EE12" i="41"/>
  <c r="EE20" i="41"/>
  <c r="EE15" i="41"/>
  <c r="EE28" i="41"/>
  <c r="EE19" i="41"/>
  <c r="DI31" i="41"/>
  <c r="DH31" i="41"/>
  <c r="DA31" i="41"/>
  <c r="CZ31" i="41"/>
  <c r="DI30" i="41"/>
  <c r="DH30" i="41"/>
  <c r="DA30" i="41"/>
  <c r="CZ30" i="41"/>
  <c r="DI29" i="41"/>
  <c r="DH29" i="41"/>
  <c r="DA29" i="41"/>
  <c r="CZ29" i="41"/>
  <c r="DI28" i="41"/>
  <c r="DH28" i="41"/>
  <c r="DA28" i="41"/>
  <c r="CZ28" i="41"/>
  <c r="DI27" i="41"/>
  <c r="DH27" i="41"/>
  <c r="DA27" i="41"/>
  <c r="CZ27" i="41"/>
  <c r="DI26" i="41"/>
  <c r="DH26" i="41"/>
  <c r="DA26" i="41"/>
  <c r="CZ26" i="41"/>
  <c r="DI25" i="41"/>
  <c r="DH25" i="41"/>
  <c r="DA25" i="41"/>
  <c r="CZ25" i="41"/>
  <c r="DI24" i="41"/>
  <c r="DH24" i="41"/>
  <c r="DA24" i="41"/>
  <c r="CZ24" i="41"/>
  <c r="DI23" i="41"/>
  <c r="DH23" i="41"/>
  <c r="DA23" i="41"/>
  <c r="CZ23" i="41"/>
  <c r="DI22" i="41"/>
  <c r="DH22" i="41"/>
  <c r="DA22" i="41"/>
  <c r="CZ22" i="41"/>
  <c r="DI21" i="41"/>
  <c r="DH21" i="41"/>
  <c r="DA21" i="41"/>
  <c r="CZ21" i="41"/>
  <c r="DI20" i="41"/>
  <c r="DH20" i="41"/>
  <c r="DA20" i="41"/>
  <c r="CZ20" i="41"/>
  <c r="DI19" i="41"/>
  <c r="DH19" i="41"/>
  <c r="DA19" i="41"/>
  <c r="CZ19" i="41"/>
  <c r="DI18" i="41"/>
  <c r="DH18" i="41"/>
  <c r="DA18" i="41"/>
  <c r="CZ18" i="41"/>
  <c r="DI17" i="41"/>
  <c r="DH17" i="41"/>
  <c r="DA17" i="41"/>
  <c r="CZ17" i="41"/>
  <c r="DI16" i="41"/>
  <c r="DH16" i="41"/>
  <c r="DA16" i="41"/>
  <c r="CZ16" i="41"/>
  <c r="DI15" i="41"/>
  <c r="DH15" i="41"/>
  <c r="DA15" i="41"/>
  <c r="CZ15" i="41"/>
  <c r="DI14" i="41"/>
  <c r="DH14" i="41"/>
  <c r="DA14" i="41"/>
  <c r="CZ14" i="41"/>
  <c r="DI13" i="41"/>
  <c r="DH13" i="41"/>
  <c r="DA13" i="41"/>
  <c r="CZ13" i="41"/>
  <c r="DI12" i="41"/>
  <c r="DH12" i="41"/>
  <c r="DA12" i="41"/>
  <c r="CZ12" i="41"/>
  <c r="CA12" i="41" l="1"/>
  <c r="CA13" i="41"/>
  <c r="CA14" i="41"/>
  <c r="CA15" i="41"/>
  <c r="CA16" i="41"/>
  <c r="CA17" i="41"/>
  <c r="CA18" i="41"/>
  <c r="CA19" i="41"/>
  <c r="CA20" i="41"/>
  <c r="CA21" i="41"/>
  <c r="CA22" i="41"/>
  <c r="CA23" i="41"/>
  <c r="CA24" i="41"/>
  <c r="CA25" i="41"/>
  <c r="CA26" i="41"/>
  <c r="CA27" i="41"/>
  <c r="CA28" i="41"/>
  <c r="CA29" i="41"/>
  <c r="CA30" i="41"/>
  <c r="CA31" i="41"/>
  <c r="E14" i="49" l="1"/>
  <c r="E13" i="49"/>
  <c r="E12" i="49"/>
  <c r="C12" i="49"/>
  <c r="E11" i="49"/>
  <c r="E10" i="49"/>
  <c r="E9" i="49"/>
  <c r="C9" i="49"/>
  <c r="E8" i="49"/>
  <c r="E7" i="49"/>
  <c r="E6" i="49"/>
  <c r="C6" i="49"/>
  <c r="E5" i="49"/>
  <c r="E4" i="49"/>
  <c r="E3" i="49"/>
  <c r="C3" i="49"/>
  <c r="D14" i="57"/>
  <c r="D14" i="56"/>
  <c r="E16" i="49" l="1"/>
  <c r="D12" i="57" l="1"/>
  <c r="J16" i="57"/>
  <c r="J14" i="57" s="1"/>
  <c r="D10" i="56"/>
  <c r="D12" i="56"/>
  <c r="J16" i="56"/>
  <c r="J14" i="56" s="1"/>
  <c r="D5" i="50"/>
  <c r="E3" i="50" s="1"/>
  <c r="N16" i="57"/>
  <c r="N14" i="57" s="1"/>
  <c r="L16" i="57"/>
  <c r="L14" i="57" s="1"/>
  <c r="D10" i="57"/>
  <c r="D8" i="57"/>
  <c r="D6" i="57"/>
  <c r="N16" i="56"/>
  <c r="N14" i="56" s="1"/>
  <c r="L16" i="56"/>
  <c r="L14" i="56" s="1"/>
  <c r="D8" i="56"/>
  <c r="D6" i="56"/>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N8" i="56" l="1"/>
  <c r="L8" i="56"/>
  <c r="J8" i="56"/>
  <c r="L12" i="56"/>
  <c r="J12" i="56"/>
  <c r="N12" i="56"/>
  <c r="L8" i="57"/>
  <c r="J8" i="57"/>
  <c r="N8" i="57"/>
  <c r="J10" i="57"/>
  <c r="N10" i="57"/>
  <c r="L10" i="57"/>
  <c r="N10" i="56"/>
  <c r="J10" i="56"/>
  <c r="L10" i="56"/>
  <c r="L12" i="57"/>
  <c r="J12" i="57"/>
  <c r="N12" i="57"/>
  <c r="N6" i="57"/>
  <c r="L6" i="57"/>
  <c r="J6" i="57"/>
  <c r="N6" i="56"/>
  <c r="L6" i="56"/>
  <c r="J6" i="56"/>
  <c r="E4" i="50"/>
  <c r="E5" i="50" s="1"/>
  <c r="L19" i="56" l="1"/>
  <c r="J19" i="57"/>
  <c r="L19" i="57"/>
  <c r="H19" i="57"/>
  <c r="H19" i="56"/>
  <c r="J19" i="56"/>
  <c r="D20" i="56"/>
  <c r="D20" i="57"/>
</calcChain>
</file>

<file path=xl/sharedStrings.xml><?xml version="1.0" encoding="utf-8"?>
<sst xmlns="http://schemas.openxmlformats.org/spreadsheetml/2006/main" count="2256" uniqueCount="1023">
  <si>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</si>
  <si>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</si>
  <si>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</si>
  <si>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</si>
  <si>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</si>
  <si>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</si>
  <si>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</si>
  <si>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</si>
  <si>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</si>
  <si>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</si>
  <si>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</si>
  <si>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</si>
  <si>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</si>
  <si>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</si>
  <si>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</si>
  <si>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</si>
  <si>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</si>
  <si>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</si>
  <si>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</si>
  <si>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</si>
  <si>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</si>
  <si>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</si>
  <si>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</si>
  <si>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</si>
  <si>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</si>
  <si>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</si>
  <si>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</si>
  <si>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</si>
  <si>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</si>
  <si>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</si>
  <si>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</si>
  <si>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</si>
  <si>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</si>
  <si>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</si>
  <si>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</si>
  <si>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</si>
  <si>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</si>
  <si>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</si>
  <si>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</si>
  <si>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</si>
  <si>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</si>
  <si>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</si>
  <si>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</si>
  <si>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</si>
  <si>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</si>
  <si>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</si>
  <si>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</si>
  <si>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</si>
  <si>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</si>
  <si>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</si>
  <si>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</si>
  <si>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</si>
  <si>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</si>
  <si>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</si>
  <si>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</si>
  <si>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</si>
  <si>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</si>
  <si>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</si>
  <si>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</si>
  <si>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</si>
  <si>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</si>
  <si>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</si>
  <si>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</si>
  <si>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</si>
  <si>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</si>
  <si>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</si>
  <si>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</si>
  <si>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</si>
  <si>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</si>
  <si>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</si>
  <si>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</si>
  <si>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</si>
  <si>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</si>
  <si>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</si>
  <si>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</si>
  <si>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</si>
  <si>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</si>
  <si>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</si>
  <si>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</si>
  <si>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</si>
  <si>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</si>
  <si>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</si>
  <si>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</si>
  <si>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</si>
  <si>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</si>
  <si>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</si>
  <si>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</si>
  <si>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</si>
  <si>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</si>
  <si>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</si>
  <si>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</si>
  <si>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</si>
  <si>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</si>
  <si>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</si>
  <si>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</si>
  <si>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</si>
  <si>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</si>
  <si>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</si>
  <si>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</si>
  <si>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</si>
  <si>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</si>
  <si>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</si>
  <si>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</si>
  <si>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</si>
  <si>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</si>
  <si>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</si>
  <si>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</si>
  <si>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</si>
  <si>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</si>
  <si>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</si>
  <si>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</si>
  <si>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</si>
  <si>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</si>
  <si>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</si>
  <si>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</si>
  <si>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</si>
  <si>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</si>
  <si>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</si>
  <si>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</si>
  <si>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</si>
  <si>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</si>
  <si>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</si>
  <si>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</si>
  <si>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</si>
  <si>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</si>
  <si>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</si>
  <si>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</si>
  <si>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</si>
  <si>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</si>
  <si>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</si>
  <si>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</si>
  <si>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</si>
  <si>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</si>
  <si>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</si>
  <si>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</si>
  <si>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</si>
  <si>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</si>
  <si>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</si>
  <si>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</si>
  <si>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</si>
  <si>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</si>
  <si>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</si>
  <si>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</si>
  <si>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</si>
  <si>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</si>
  <si>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</si>
  <si>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</si>
  <si>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</si>
  <si>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</si>
  <si>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</si>
  <si>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</si>
  <si>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</si>
  <si>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</si>
  <si>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</si>
  <si>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</si>
  <si>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</si>
  <si>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</si>
  <si>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</si>
  <si>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</si>
  <si>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</si>
  <si>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</si>
  <si>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</si>
  <si>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</si>
  <si>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</si>
  <si>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</si>
  <si>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</si>
  <si>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</si>
  <si>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</si>
  <si>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</si>
  <si>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</si>
  <si>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</si>
  <si>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</si>
  <si>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</si>
  <si>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</si>
  <si>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</si>
  <si>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</si>
  <si>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</si>
  <si>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</si>
  <si>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</si>
  <si>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</si>
  <si>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</si>
  <si>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</si>
  <si>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</si>
  <si>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</si>
  <si>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</si>
  <si>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</si>
  <si>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</si>
  <si>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</si>
  <si>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</si>
  <si>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</si>
  <si>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</si>
  <si>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</si>
  <si>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</si>
  <si>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</si>
  <si>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</si>
  <si>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</si>
  <si>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</si>
  <si>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</si>
  <si>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</si>
  <si>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</si>
  <si>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</si>
  <si>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</si>
  <si>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</si>
  <si>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</si>
  <si>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</si>
  <si>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</si>
  <si>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</si>
  <si>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</si>
  <si>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</si>
  <si>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</si>
  <si>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</si>
  <si>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</si>
  <si>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</si>
  <si>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</si>
  <si>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</si>
  <si>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</si>
  <si>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</si>
  <si>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</si>
  <si>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</si>
  <si>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</si>
  <si>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</si>
  <si>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</si>
  <si>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</si>
  <si>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</si>
  <si>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</si>
  <si>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</si>
  <si>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</si>
  <si>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</si>
  <si>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</si>
  <si>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</si>
  <si>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</si>
  <si>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</si>
  <si>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</si>
  <si>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</si>
  <si>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</si>
  <si>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</si>
  <si>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</si>
  <si>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</si>
  <si>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</si>
  <si>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</si>
  <si>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</si>
  <si>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</si>
  <si>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Etiquetas de fila</t>
  </si>
  <si>
    <t>Total general</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</si>
  <si>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</si>
  <si>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</si>
  <si>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</si>
  <si>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</si>
  <si>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</si>
  <si>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</si>
  <si>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</si>
  <si>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</si>
  <si>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</si>
  <si>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</si>
  <si>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</si>
  <si>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</si>
  <si>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</si>
  <si>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</si>
  <si>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</si>
  <si>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</si>
  <si>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</si>
  <si>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</si>
  <si>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</si>
  <si>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No. Riesgos</t>
  </si>
  <si>
    <t>Total General</t>
  </si>
  <si>
    <t>Total Corrupción</t>
  </si>
  <si>
    <t>Tipo de Riesgo</t>
  </si>
  <si>
    <t>%</t>
  </si>
  <si>
    <t>IMPACTO</t>
  </si>
  <si>
    <t>PROBABILIDAD</t>
  </si>
  <si>
    <t>Bajo</t>
  </si>
  <si>
    <t>Alto</t>
  </si>
  <si>
    <t>Extremo</t>
  </si>
  <si>
    <t>Control Disciplinario</t>
  </si>
  <si>
    <t>Evaluación del Sistema de Control Interno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</si>
  <si>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</si>
  <si>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</si>
  <si>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</si>
  <si>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</si>
  <si>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</si>
  <si>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</si>
  <si>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</si>
  <si>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</si>
  <si>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</si>
  <si>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Objetivos estratégicos asociados</t>
  </si>
  <si>
    <t>Procesos / Proyectos de inversión</t>
  </si>
  <si>
    <t>Objetivo</t>
  </si>
  <si>
    <t>Alcance u objetivos específicos</t>
  </si>
  <si>
    <t>Líder de proceso o Gerente de proyecto</t>
  </si>
  <si>
    <t>Tipo de proceso o proyecto</t>
  </si>
  <si>
    <t>Descripción del riesgo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</si>
  <si>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</si>
  <si>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</si>
  <si>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</si>
  <si>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</si>
  <si>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</si>
  <si>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</si>
  <si>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</si>
  <si>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</si>
  <si>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</si>
  <si>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</si>
  <si>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</si>
  <si>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</si>
  <si>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</si>
  <si>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</si>
  <si>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</si>
  <si>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</si>
  <si>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Acciones contingencia</t>
  </si>
  <si>
    <t>Responsable de ejecución (acciones contingencia)</t>
  </si>
  <si>
    <t>Producto (acciones contingencia)</t>
  </si>
  <si>
    <t>Baja (2)</t>
  </si>
  <si>
    <t>Leve (1)</t>
  </si>
  <si>
    <t>Muy baja (1)</t>
  </si>
  <si>
    <t>Media (3)</t>
  </si>
  <si>
    <t>Alta (4)</t>
  </si>
  <si>
    <t>Muy alta (5)</t>
  </si>
  <si>
    <t>Posibilidad de afectación reputacional</t>
  </si>
  <si>
    <t>Posibilidad de afectación económica (o presupuestal)</t>
  </si>
  <si>
    <t>Oficina de Alta Consejería Distrital de Tecnologías de Información y Comunicaciones - TIC</t>
  </si>
  <si>
    <t>Oficina de Alta Consejería de Paz, Víctimas y Reconciliación</t>
  </si>
  <si>
    <t>Oficina Consejería de Comunicaciones</t>
  </si>
  <si>
    <t>Oficina de Tecnologías de la Información y las Comunicaciones</t>
  </si>
  <si>
    <t>Oficina de Control Interno</t>
  </si>
  <si>
    <t>xxx</t>
  </si>
  <si>
    <t xml:space="preserve"> </t>
  </si>
  <si>
    <t>Usuarios, productos y prácticas</t>
  </si>
  <si>
    <t xml:space="preserve">- -- Ningún trámite y/o procedimiento administrativo
</t>
  </si>
  <si>
    <t>Identificación del riesgo
Análisis antes de controles
Análisis de controles
Análisis después de controles
Tratamiento del riesgo</t>
  </si>
  <si>
    <t xml:space="preserve">Creación mapa de riesgos </t>
  </si>
  <si>
    <t xml:space="preserve">
Análisis antes de controles
Análisis de controles
Análisis después de controles
</t>
  </si>
  <si>
    <t xml:space="preserve">De acuerdo con la metodología del DAFP, se realizaron las explicaciones requeridas, agregando la explicación del riesgo y la valoración antes y después de controles.
Se identificaron acciones detectivas
Se crearon acciones de plan de contingencia </t>
  </si>
  <si>
    <t xml:space="preserve">
Análisis antes de controles
</t>
  </si>
  <si>
    <t>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t>
  </si>
  <si>
    <t xml:space="preserve">Identificación del riesgo
</t>
  </si>
  <si>
    <t>- Se incluye el proyecto de inversión 1111 “Fortalecimiento de la economía, el gobierno y la ciudad digital de Bogotá D.C. “
- Se definen las perspectivas para los efectos ya identificados.
- Valoración de la Probabilidad: Se incluyen las evidencias faltantes de la vigencia 2016-2019 y las evidencias de la vigencia 2020.</t>
  </si>
  <si>
    <t xml:space="preserve">
Análisis de controles
</t>
  </si>
  <si>
    <t>- Se eliminaron las actividades de control detectivas asociadas al procedimiento de auditorias internas de gestión PR-006 y al procedimiento de Auditorías Internas de Calidad PR-361</t>
  </si>
  <si>
    <t>Se realiza la calificación del riesgo por frecuencia la cual es: "Nunca o no se ha presentado durante los últimos 4 años". Asimismo, se registran las evidencias que registran su elección para la vigencia 2020.</t>
  </si>
  <si>
    <t xml:space="preserve">Identificación del riesgo
Análisis de controles
</t>
  </si>
  <si>
    <t xml:space="preserve">Se realizan ajustes menores a las actividades de control preventivas (PC#5),(PC#7)  y detectiva (PC#8). </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</si>
  <si>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</si>
  <si>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
  </si>
  <si>
    <t xml:space="preserve">
</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</si>
  <si>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</si>
  <si>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Fraude interno</t>
  </si>
  <si>
    <t xml:space="preserve">- Presiones o motivaciones individuales, sociales o colectivas, que inciten a realizar conductas contrarias al deber ser.
</t>
  </si>
  <si>
    <t xml:space="preserve">- Ningún otro proceso en el Sistema de Gestión de Calidad
</t>
  </si>
  <si>
    <t xml:space="preserve">- No aplica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</si>
  <si>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</si>
  <si>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</si>
  <si>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Reducir</t>
  </si>
  <si>
    <t>Ejecución y administración de procesos</t>
  </si>
  <si>
    <t>3. Consolidar una gestión pública eficiente, a través del desarrollo de capacidades institucionales, para contribuir a la generación de valor público.</t>
  </si>
  <si>
    <t xml:space="preserve">- Todos los procesos en el Sistema de Gestión de Calidad
</t>
  </si>
  <si>
    <t>Creación del mapa de riesgos del proceso.</t>
  </si>
  <si>
    <t xml:space="preserve">
Análisis de controles
Tratamiento del riesgo</t>
  </si>
  <si>
    <t>Identificación del riesgo
Análisis de controles
Tratamiento del riesgo</t>
  </si>
  <si>
    <t>Identificación del riesgo
Tratamiento del riesgo</t>
  </si>
  <si>
    <t>Creación del riesgo</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</si>
  <si>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</si>
  <si>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- 7873 Fortalecimiento de la capacidad institucional de la Secretaría General
</t>
  </si>
  <si>
    <t>- Director(a) de Contratación
- Director(a) de Contratación
- Director(a) de Contratación
- Director(a) de Contratación</t>
  </si>
  <si>
    <t xml:space="preserve">
Análisis antes de controles
Análisis de controles
Análisis después de controles
Tratamiento del riesgo</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</si>
  <si>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</si>
  <si>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</si>
  <si>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</si>
  <si>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</si>
  <si>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</si>
  <si>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</si>
  <si>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</si>
  <si>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 xml:space="preserve">
Tratamiento del riesgo</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</si>
  <si>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</si>
  <si>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</si>
  <si>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</si>
  <si>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</si>
  <si>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</si>
  <si>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</si>
  <si>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frecuencia.
Se ajustó la calificación del impacto.
Se ajustó la redacción y evaluación de los controles según los criterios definidos.
Se incluyeron los controles correctivos
Se ajustaron las acciones de contingencia.
Se definieron acciones de tratamiento.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</si>
  <si>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</si>
  <si>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</si>
  <si>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</si>
  <si>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</si>
  <si>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</si>
  <si>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</si>
  <si>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</si>
  <si>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</si>
  <si>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Teniendo en cuenta el perfil del proyecto de inversión  7873, se elimina la asociación del mismo en la fila 60, ya que las actividades de control del riesgo  no  guardan  relación con las medidas de mitigación de los  riesgos del proyecto de inversión. </t>
  </si>
  <si>
    <t xml:space="preserve">Identificación del riesgo </t>
  </si>
  <si>
    <t xml:space="preserve">- Presiones o motivaciones individuales, sociales o colectivas que inciten a realizar conductas contrarias al deber ser.
- Presión o exigencias por parte de personas interesadas o motivación individual en el resultado del proceso disciplinario.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</si>
  <si>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</si>
  <si>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</si>
  <si>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</si>
  <si>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</si>
  <si>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</si>
  <si>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</si>
  <si>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</si>
  <si>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</si>
  <si>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</si>
  <si>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</si>
  <si>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Identificación del riesgo
Análisis de controles
Análisis después de controles
Tratamiento del riesgo</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</si>
  <si>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</si>
  <si>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 xml:space="preserve">Identificación del riesgo
Análisis antes de controles
Análisis de controles
Análisis después de controles
</t>
  </si>
  <si>
    <t>Identificación del riesgo
Análisis antes de controles
Análisis de controles
Tratamiento del riesgo</t>
  </si>
  <si>
    <t xml:space="preserve">
Análisis antes de controles
Tratamiento del riesgo</t>
  </si>
  <si>
    <t>Creación del mapa de riesgos.</t>
  </si>
  <si>
    <t xml:space="preserve">
Análisis de controles
Análisis después de controles
</t>
  </si>
  <si>
    <t xml:space="preserve">- Constante actualización de directrices Nacionales y Distritales, que puedan afectar o limitar el proceso auditor
</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</si>
  <si>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</si>
  <si>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</si>
  <si>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</si>
  <si>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</si>
  <si>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</si>
  <si>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</si>
  <si>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 xml:space="preserve">Creación del mapa de riesgos.  </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</si>
  <si>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</si>
  <si>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 xml:space="preserve">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
</t>
  </si>
  <si>
    <t>Se ajusta la tipología del riesgo pasando de operativo a cumplimiento.
Se incluye la actividad de control para ""revisar la suscripción y/o renovación del compromiso de ética por parte del auditor</t>
  </si>
  <si>
    <t>Se define la propuesta de acciones de tratamiento a ejecutar durante la vigencia 2021</t>
  </si>
  <si>
    <t>Se indica que el riesgo no tiene proyectos de inversión vigentes asociados.
Se incluyen las acciones de tratamiento en el marco de la acción preventiva No 28</t>
  </si>
  <si>
    <t>Se redefine el riesgo, según la guía del DAFP.
Se define una acción de tratamiento.
Este riesgo absorbe el riesgo de corrupción: "Decisiones ajustadas a intereses propios o de terceros al Omitir la comunicación de hechos irregulares conocidos por la Oficina de Control Interno, para obtener beneficios a los que no haya lugar"</t>
  </si>
  <si>
    <t xml:space="preserve">- Procesos misionales en el Sistema de Gestión de Calidad
</t>
  </si>
  <si>
    <t xml:space="preserve">- Procesos de apoyo operativo en el Sistema de Gestión de Calidad
</t>
  </si>
  <si>
    <t xml:space="preserve">Identificación del riesgo
Análisis antes de controles
Análisis después de controles
</t>
  </si>
  <si>
    <t xml:space="preserve">Se incluyeron los proyectos de inversión que se pueden ver afectados.
En efectos se actualiza la perspectiva.
Se actualiza el análisis antes de los controles.
Se actualiza explicación después de los controles. </t>
  </si>
  <si>
    <t>Actualización de controles de acuerdo a las nuevas versiones de procedimientos.</t>
  </si>
  <si>
    <t>Se realiza actualización con respecto a categoría "Sin asociación a los proyectos de inversión"</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</si>
  <si>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</si>
  <si>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</si>
  <si>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</si>
  <si>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</si>
  <si>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</si>
  <si>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</si>
  <si>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</si>
  <si>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</si>
  <si>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Identificación del riesgo
Análisis antes de controles
Análisis después de controles
Tratamiento del riesgo</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</si>
  <si>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</si>
  <si>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</si>
  <si>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</si>
  <si>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</si>
  <si>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Se realiza actualización con respecto a categoría "Sin asociación a los proyectos de inversión"
Se realiza cargue de acción preventiva</t>
  </si>
  <si>
    <t>Se actualiza mapa de riesgos incluyendo las acciones preventivas vigentes #819 y #820 registradas en la herramienta CHIE.</t>
  </si>
  <si>
    <t>Se actualiza el contexto de la gestión del proceso.
Se ajusta la identificación del riesgo, ampliando el alcance con respecto a la nueva metodología.
Se incluye el riesgo errores (fallas o deficiencias) en el ingreso y/o salida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</si>
  <si>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</si>
  <si>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</si>
  <si>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</si>
  <si>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</si>
  <si>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Definición del plan de contingencia.</t>
  </si>
  <si>
    <t>Se incluyó una causa externa "Cambios constantes en la normativa vigente".
Al calificar la probabilidad de riesgos por frecuencia, disminuyó la probabilidad de probable a rara vez y en consecuencia bajo la zona resultante de extrema a alta. 
La calificación de probabilidad bajó a rara vez (cuadrante 2 a 1)</t>
  </si>
  <si>
    <t>Se actualizó el análisis después de controles
Eliminación de auditorias como controles preventivos</t>
  </si>
  <si>
    <t>Se actualiza el contexto de la gestión del proceso.
Se ajusta la identificación del riesgo, ampliando el alcance con respecto a la nueva metodología.
Se incluye el riesgo errores (fallas o deficiencias) en el control y seguimiento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</si>
  <si>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5. Fortalecer la prestación del servicio a la ciudadanía con oportunidad, eficiencia y transparencia, a través del uso de la tecnología y la cualificación de los servidores.</t>
  </si>
  <si>
    <t>Creación y aprobación del mapa de riesgos del proceso Gestión del Sistema Distrital de Servicio a la Ciudadanía</t>
  </si>
  <si>
    <t xml:space="preserve">- Desconocimiento por parte de algunos funcionarios acerca de las funciones de la entidad y elementos de la plataforma estratégica.
</t>
  </si>
  <si>
    <t>Se ajustan los controles detectivos y preventivos en coherencia con la actualización del procedimiento Administración del Modelo Multicanal de Servicio a la Ciudadanía (2213300-PR-036) versión 15.</t>
  </si>
  <si>
    <t xml:space="preserve">- Presiones o motivaciones de los ciudadanos que incitan al servidor público a realizar conductas contrarias al deber ser.
</t>
  </si>
  <si>
    <t>Se ajustó proyectos de inversión posiblemente afectados, teniendo en cuenta que el riesgo no esta asociado a los riesgos del proyecto de inversión.
Se ajustó acción de tratamiento de acuerdo con lo registrado en el aplicativo SIG.</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</si>
  <si>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</si>
  <si>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</si>
  <si>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</si>
  <si>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</si>
  <si>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</si>
  <si>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</si>
  <si>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</si>
  <si>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</si>
  <si>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</si>
  <si>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</si>
  <si>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</si>
  <si>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Se ajustan los controles detectivos y preventivos en coherencia con la actualización del procedimiento Administración del Modelo Multicanal de Servicio a la Ciudadanía (2213300-PR-036) versión 14.
Se ajusta la fecha de inicio de la Acción Preventiva # 31, de acuerdo con la información registrada en los aplicativos SIG y CHIE.</t>
  </si>
  <si>
    <t>Se actualiza el contexto de la gestión del proceso.
Se ajusta la identificación del riesgo.
Se ajusta la calificación del impacto.
Se ajusta la redacción y evaluación de los controles según los criterios definidos.
Se incluyeron los controles correctivos.
Se define acción de contingencia.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</si>
  <si>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</si>
  <si>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</si>
  <si>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</si>
  <si>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</si>
  <si>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</si>
  <si>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</si>
  <si>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</si>
  <si>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</si>
  <si>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</si>
  <si>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</si>
  <si>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Se actualiza el contexto de la gestión del proceso.
Se ajusta la identificación del riesgo.
Se ajusta la calificación del impacto.
Se ajusta la redacción y evaluación de los controles según los criterios definidos.
Se incluyeron los controles correctivos..</t>
  </si>
  <si>
    <t>Creación del Riesgo</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</si>
  <si>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</si>
  <si>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</si>
  <si>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</si>
  <si>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</si>
  <si>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</si>
  <si>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</si>
  <si>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</si>
  <si>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ajusto el nombre del riesgo
Se realizó la valoración antes y después de controles frente a frecuencia e impacto.
Se incluyen controles detectivos frente al riesgo.
Se propuso un plan de contingencia frente a la materialización del riesgo. </t>
  </si>
  <si>
    <t>1.Se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</si>
  <si>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t>
  </si>
  <si>
    <t xml:space="preserve">Se modifica la fecha de finalización de las acciones preventivas número 6 y 23, conforme a las fechas de finalización reprogramadas en el aplicativo SIG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</si>
  <si>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acciones de tratamiento.</t>
  </si>
  <si>
    <t>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</si>
  <si>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</si>
  <si>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</si>
  <si>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</si>
  <si>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</si>
  <si>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</si>
  <si>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Se ajustó el nombre del riesgo
Se realizó la valoración antes y después de controles frente a frecuencia e impacto.
Se incluyen controles detectivos frente al riesgo.
Se propuso un plan de contingencia frente a la materialización del riesgo.</t>
  </si>
  <si>
    <t>Se incluyen en el SIG nuevas acciones preventivas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</si>
  <si>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</si>
  <si>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Se modifica la fecha de finalización de la acción preventiva número 12, conforme a la fecha de finalización reprogramada en el aplicativo SIG</t>
  </si>
  <si>
    <t>Se actualiza el contexto de la gestión del proceso. 
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Se ajustó la redacción y evaluación de los controles según los criterios definidos. 
Se incluyeron los controles correctivos. 
Se ajustaron las acciones de contingencia. 
Se definieron acciones de tratamiento.</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</si>
  <si>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</si>
  <si>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</si>
  <si>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</si>
  <si>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</si>
  <si>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Se realizó la actualización de los controles detectivos y preventivos</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</si>
  <si>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</si>
  <si>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 xml:space="preserve">Se ajustó la identificación del riesgo, según los parámetros de redacción.
Se complementó y validó el análisis de causas, así como las consecuencias que se pueden ocasionar con la materialización del riesgo </t>
  </si>
  <si>
    <t xml:space="preserve">Identificación del riesgo
Análisis antes de controles
</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</si>
  <si>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</si>
  <si>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 xml:space="preserve">- Disposición y consulta de la normatividad, falta un normograma integral con  la totalidad y clasificación de las normas 
- Confusión entre normas y directrices a nivel institucional como Secretaría General y directrices a nivel Distrital
- Posible configuración de Conflicto de Interés entre el apoderado de la Secretaría General y los demandantes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</si>
  <si>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</si>
  <si>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</si>
  <si>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</si>
  <si>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</si>
  <si>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</si>
  <si>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</si>
  <si>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</si>
  <si>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Se modificó la fecha de finalización de la acción de tratamiento "Alinear actividades y puntos de control del procedimiento   4232000-PR-372 - Gestión de Peligros, Riesgos y Amenazas  con los controles preventivos y detectivos definidos en el mapa de riesgo del proceso de Gestión de Seguridad y Salud en el Trabajo" pasando del 01-08-2022 al 30-06-2022, unificándola con las fechas definidas para esta misma acción en las fichas de riesgos No 1, 2 y 3.  </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</si>
  <si>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</si>
  <si>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eliminó la acción preventiva No. 2 teniendo en cuenta que se cerró el 30 de junio de 2021 y se incluye la acción de mejora 827 registrada en CHIE. </t>
  </si>
  <si>
    <t xml:space="preserve">Se ajusta la actividad 16 como actividad de control, conforme con la actividad 2 de la acción preventiva No. 2 asociada al proceso Gestión de Servicios Administrativos. </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</si>
  <si>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</si>
  <si>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</si>
  <si>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</si>
  <si>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</si>
  <si>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</si>
  <si>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</si>
  <si>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</si>
  <si>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</si>
  <si>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</si>
  <si>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actualiza el contexto de la gestión del proceso
Se ajusta la identificación del riesgo, ampliando su alcance
Se define la probabilidad por frecuencia
Se ajustó la calificación del impacto
Se ajustó la redacción y evaluación de los controles según los criterios definidos
Se incluyeron los controles correctivos 
Se ajustaron las acciones de contingencia</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</si>
  <si>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</si>
  <si>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</si>
  <si>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</si>
  <si>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8. Fomentar la innovación y la gestión del conocimiento, a través del fortalecimiento de las competencias del talento humano de la entidad, con el propósito de mejorar la capacidad institucional y su gestión.</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</si>
  <si>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</si>
  <si>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</si>
  <si>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</si>
  <si>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</si>
  <si>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</si>
  <si>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</si>
  <si>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</si>
  <si>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</si>
  <si>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</si>
  <si>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</si>
  <si>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</si>
  <si>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2211300-PR-221.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</si>
  <si>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las acciones de tratamiento.</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</si>
  <si>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</si>
  <si>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Desviación de los recursos públicos 
- Detrimento patrimonial
- Investigaciones disciplinarias, fiscales y/o penales
- Generación de reprocesos y desgaste administrativo.
</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</si>
  <si>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</si>
  <si>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</si>
  <si>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</si>
  <si>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</si>
  <si>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</si>
  <si>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</si>
  <si>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 xml:space="preserve">
Se actualizó el contexto de la gestión del proceso.
Se ajustó la identificación del riesgo. 
Se ajustó la redacción y evaluación de los controles según los criterios definidos.
Se realizó la eliminación de actividades de control preventivo que no se ejecutan desde el procedimiento Gestión de Nómina y se incluyó control detectivo propio del proceso. 
Se eliminó control detectivo de auditoría. 
Se incluyeron los controles correctivos.
Se ajustaron las acciones de contingencia.  
Se definieron las acciones de tratamiento.
</t>
  </si>
  <si>
    <t>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</si>
  <si>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
Análisis después de controles
Tratamiento del riesgo</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</si>
  <si>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</si>
  <si>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</si>
  <si>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</si>
  <si>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</si>
  <si>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</si>
  <si>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</si>
  <si>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</si>
  <si>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</si>
  <si>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</si>
  <si>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</si>
  <si>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</si>
  <si>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</si>
  <si>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Se reprogramaron las actividades asociadas a la acción preventiva #30
Se ajustaron todas las actividades de control de acuerdo con la modificación realizada en el  procedimiento   2211400-PR-333 Gestión de pagos versión 06</t>
  </si>
  <si>
    <t xml:space="preserve">
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</si>
  <si>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</si>
  <si>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</si>
  <si>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</si>
  <si>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</si>
  <si>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</si>
  <si>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</si>
  <si>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</si>
  <si>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</si>
  <si>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</si>
  <si>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</si>
  <si>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Se reprogramaron las actividades asociadas a la acción preventiva #31
Se ajustaron todas las actividades de control de acuerdo con la modificación realizada en el  procedimiento  Gestión Contable 2211400-PR-025   con versión 16</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</si>
  <si>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</si>
  <si>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</si>
  <si>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</si>
  <si>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</si>
  <si>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</si>
  <si>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</si>
  <si>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</si>
  <si>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Se realizó el análisis de probabilidad por frecuencia y por tanto se redujo la valoración del riesgo antes de controles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</si>
  <si>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</si>
  <si>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</si>
  <si>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</si>
  <si>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
Se formulo acción de tratamiento</t>
  </si>
  <si>
    <t>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se elimina, ya que es una acción que contempla varias líneas argumentativas con un alcance mayor a los controles definidos para el riesgo de corrupción.</t>
  </si>
  <si>
    <t xml:space="preserve">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t>
  </si>
  <si>
    <t>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t>
  </si>
  <si>
    <t>Se realiza reprogramación del cumplimiento de la acción 2 "(AP# 114 Aplicativo CHIE) Adelantar la actualización de la 4231000-GS-081-Guía para la estructuración de estudios previos" la cual queda para cumplimiento el 31/08/2022.</t>
  </si>
  <si>
    <t>Se actualizaron las actividades de control N° 3 y 5, de tipo detectivo, que se encuentran documentadas en el procedimiento PR-382 Manejo de Caja Menor, que fue actualizado en enero de 2022 a su versión 02, para su correspondencia exacta en forma de redacción.</t>
  </si>
  <si>
    <t>Jefe de Oficina Jurídica</t>
  </si>
  <si>
    <t>Oficina Jurídica</t>
  </si>
  <si>
    <t>Jefe Oficina de Control Disciplinario Interno</t>
  </si>
  <si>
    <t>Oficina de Control Disciplinario Interno</t>
  </si>
  <si>
    <t xml:space="preserve">
Se modificaron controles preventivos en su redacción, de acuerdo con la actualización  del  procedimiento Ingreso de Transferencias Secundarias al Archivo General de Bogotá D.C. 2215300-PR-282</t>
  </si>
  <si>
    <t>Se ajustaron los controles conforme a la actualización del procedimiento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</si>
  <si>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</si>
  <si>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</si>
  <si>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</si>
  <si>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t>
  </si>
  <si>
    <t>Blancos borrar si 54</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</si>
  <si>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</si>
  <si>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 xml:space="preserve">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t>
  </si>
  <si>
    <t>Ejecutar las auditorías internas de gestión, seguimientos y realizar informes de ley </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</si>
  <si>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</si>
  <si>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</si>
  <si>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</si>
  <si>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Diseñar y emitir lineamientos, desarrollar estrategias, brindar, prestar servicios y realizar análisis, estudios e investigaciones para el fortalecimiento de la gestión pública distrital</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</si>
  <si>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Fortalecimiento de la Gestión Pública</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</si>
  <si>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Fortalecimiento de la Gestión Pública, actualizado.</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</si>
  <si>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</si>
  <si>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 xml:space="preserve">"Se asocia el riesgo al nuevo Mapa de procesos de la Secretaría General. 
Se plantean acciones de tratamiento para el fortalecimiento del riesgo."																																																																																									
																																																	</t>
  </si>
  <si>
    <t>Se asocia el riesgo al nuevo Mapa de procesos de la Secretaría General. 
Se plantean acciones de tratamiento para el fortalecimiento del riesgo.</t>
  </si>
  <si>
    <t xml:space="preserve">Diseñar y emitir lineamientos, desarrollar estrategias, brindar, prestar servicios y realizar análisis, estudios e investigaciones para el fortalecimiento de la gestión pública distrital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</si>
  <si>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Fortalecimiento de la Gestión Pública</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</si>
  <si>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Fortalecimiento de la Gestión Pública, actualizado.</t>
  </si>
  <si>
    <t xml:space="preserve">"Se asocia el riesgo al nuevo Mapa de procesos de la Secretaría General. 
Se plantean acciones de tratamiento para el fortalecimiento del riesgo."																																																									
																																																	</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</si>
  <si>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</si>
  <si>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</si>
  <si>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</si>
  <si>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</si>
  <si>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Desarrollar las actividades de Interventoría y/o supervisión</t>
  </si>
  <si>
    <t>Se ajustó la actividad clave del riesgo de conformidad con la caracterización del proceso "Gestión de contratación". 
Se incluyó una acción de tratamiento del riesgo  para la vigencia  2023</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</si>
  <si>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Gestión de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</si>
  <si>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Gestión de Contratación, actualizado.</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</si>
  <si>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Gestión de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</si>
  <si>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Gestión de Contratación, actualizado.</t>
  </si>
  <si>
    <t xml:space="preserve">Administrar los bienes adquiridos mediante su recepción, asignación, mantenimiento, control y baja de los mismos con el fin de cubrir las necesidades de recursos físicos de las dependencias de la Secretaría General de la Alcaldía Mayor de Bogotá D.C. </t>
  </si>
  <si>
    <t>Inicia con el ingreso de bienes al inventario de la entidad, continúa con su asignación, aseguramiento, mantenimiento y control, termina con su clasificación y baja.</t>
  </si>
  <si>
    <t>Administrar los Inventarios de bienes de la entidad.</t>
  </si>
  <si>
    <t>Se identifica el contexto de la gestión del proceso.
Se identifica la probabilidad por exposición.
Se identifica la calificación del impacto.
Se identifica los controles correctivos.
Se identifica las acciones de contingencia.
Se identifica acción preventiva</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</si>
  <si>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</si>
  <si>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</si>
  <si>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</si>
  <si>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</si>
  <si>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Se asocia el riesgo al nuevo Mapa de procesos de la Secretaría General.
Se complementó el nombre del riesgo
Se incluyó  acción de tratamiento del riesgo  para la vigencia  2023 
Se realizó ajuste en las causas internas y externas según el análisis DOFA del nuevo proceso  gestión de servicios administrativos.</t>
  </si>
  <si>
    <t>Planear y administrar la gestión documental institucional</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</si>
  <si>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</si>
  <si>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 Intereses personales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</si>
  <si>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</si>
  <si>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Pérdida de credibilidad del proceso y de la entidad.
- Uso indebido e inadecuado de información de la Secretaría General 
- Sanciones disciplinarias, fiscales y penales.
- Pérdida de información de la entidad.
</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</si>
  <si>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</si>
  <si>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 xml:space="preserve">Se asocia el riesgo al nuevo Mapa de procesos de la Secretaría General.
Se realizó ajuste en las causas internas, externas según el análisis DOFA de nuevo proceso Gestión de Servicios Administrativos.
Se incluyo la acción de tratamiento para la vigencia 2023. </t>
  </si>
  <si>
    <t>Gestión del Talento Humano</t>
  </si>
  <si>
    <t>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</si>
  <si>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</si>
  <si>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Realizar la vinculación del talento humano de la Secretaría General de la Alcaldía Mayor de Bogotá, D.C., de miembros del Gabinete Distrital y Jefes de Oficina de Control Interno de las entidades del Distrito.</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</si>
  <si>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del Talento Humano</t>
  </si>
  <si>
    <t>- Director(a) de Talento Humano
- Director/a Técnico/a de Talento Humano y Profesional Especializado o Profesional Universitario de Talento Humano.
- Director(a)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</si>
  <si>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del Talento Humano, actualizado.</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</si>
  <si>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</si>
  <si>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</si>
  <si>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Preparar y liquidar la nómina, aportes a seguridad social y parafiscales.</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</si>
  <si>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</si>
  <si>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del Talento Humano</t>
  </si>
  <si>
    <t>- Director(a) de Talento Humano
- Director/a Técnico/a de Talento Humano o quien se designe por competencia.
- Director/a Técnico/a y Profesional Especializado o Profesional Universitario de Talento Humano.
- Director/a Técnico/a de Talento Humano
- Director(a)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</si>
  <si>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del Talento Humano, actualizado.</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</si>
  <si>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</si>
  <si>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 xml:space="preserve">Se asocia el riesgo al nuevo Mapa de procesos de la Secretaría General de la Alcaldía Mayor de Bogotá, D.C.
Se actualizó el contexto de la gestión del proceso. 
Se realizó el cambio del nombre del proceso en el control correctivo pasando de Gestión Estratégica de Talento Humano a Gestión del Talento Humano en el marco del nuevo Mapa de procesos de la Secretaría General de la Alcaldía Mayor de Bogotá, D.C.
Se definió definieron acciones de tratamiento para la vigencia  2023 </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</si>
  <si>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t>
  </si>
  <si>
    <t>Ejecutar las actividades del Sistema de Gestión de la Seguridad y Salud en el Trabajo</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</si>
  <si>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</si>
  <si>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</si>
  <si>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del Talento Humano</t>
  </si>
  <si>
    <t>- Director(a) de Talento Humano
- Profesional Universitario de Talento Humano. 
- Director(a) Técnico(a) y Profesional Universitario de Talento Humano.
- Director(a)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</si>
  <si>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del Talento Humano, actualizado.</t>
  </si>
  <si>
    <t xml:space="preserve">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</si>
  <si>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</si>
  <si>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</si>
  <si>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</si>
  <si>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7. Mejorar la oportunidad en la ejecución de los recursos, a través del fortalecimiento de una cultura financiera, para lograr una gestión pública efectiva.</t>
  </si>
  <si>
    <t>- Subdirector(a) Financiero(a)
- Subdirector Financiero
- Subdirector Financiero
- Subdirector Financiero
- Profesional de la Subdirección Financiera
- Subdirector(a) Financiero(a)</t>
  </si>
  <si>
    <t>Se ajusta el objetivo y el alcance del proceso y se establece una acción de tratamiento</t>
  </si>
  <si>
    <t>- Subdirector(a) Financiero(a)
- Profesional de la Subdirección Financiera
- Profesional de la Subdirección Financiera
- Subdirector(a) Financiero(a)</t>
  </si>
  <si>
    <t>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t>
  </si>
  <si>
    <t xml:space="preserve">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t>
  </si>
  <si>
    <t>Gestionar la defensa judicial y extrajudicial de la Secretaría General</t>
  </si>
  <si>
    <t>La probabilidad de riesgo se ubica en zona Muy baja, teniendo en cuenta que el riesgo no se materializó durante los últimos 4 años. El impacto es moderado de acuerdo al resultado obtenido de diligenciar la encuesta.</t>
  </si>
  <si>
    <t>El resultado de la probabilidad es Muy baja, dado que el riesgo no se ha materializado y se tienen 4 controles preventivos. Es impacto es leve ya que se dispone de 3 controles correctivos para disminuir la calificación.</t>
  </si>
  <si>
    <t>-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mapa de riesgos Gestión Jurídica</t>
  </si>
  <si>
    <t>- Jefe de Oficina Jurídica
- Comité de Conciliación
- Comité de Conciliación
- Jefe de Oficina Jurídica</t>
  </si>
  <si>
    <t>-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 Comité de Conciliación
- Acta de Comité de Conciliación
- Mapa de riesgo  Gestión Jurídica, actualizado.</t>
  </si>
  <si>
    <t>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</si>
  <si>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</si>
  <si>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</si>
  <si>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</si>
  <si>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Subsecretario(a) de Servicio a la Ciudadanía y Alto(a) Consejero(a) Distrital de Tecnologías de la Información y las Comunicaciones</t>
  </si>
  <si>
    <t>Administrar canales de relacionamiento con la ciudadanía</t>
  </si>
  <si>
    <t xml:space="preserve">- Pérdida de credibilidad y de confianza que dificulte la ejecución de las políticas, programas y proyectos de la Secretaría General.  
- Intervenciones o hallazgos por partes de entes de control u otro ente regulador, interno o externo.
- Incumplimiento de objetivos y metas institucionales.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</si>
  <si>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Gobierno Abierto y Relacionamiento con la Ciudadanía</t>
  </si>
  <si>
    <t>- Subsecretario(a) de Servicio a la Ciudadanía y Alto(a) Consejero(a) Distrital de Tecnologías de la Información y las Comunicaciones
- Director (a) del Sistema Distrital de Servicio a la Ciudadanía
- Subsecretario(a) de Servicio a la Ciudadanía y Alto(a) Consejero(a) Distrital de Tecnologías de la Información y las Comunicaciones</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</si>
  <si>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</si>
  <si>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t>
  </si>
  <si>
    <t>Medir y analizar la calidad en la prestación del servicio en los canales de relacionamiento con la Ciudadanía de la administración distrital</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</si>
  <si>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Gobierno Abierto y Relacionamiento con la Ciudadanía</t>
  </si>
  <si>
    <t>- Subsecretario(a) de Servicio a la Ciudadanía y Alto(a) Consejero(a) Distrital de Tecnologías de la Información y las Comunicaciones
- Director Distrital de Calidad del Servicio
- Director Distrital de Calidad del Servicio
- Subsecretario(a) de Servicio a la Ciudadanía y Alto(a) Consejero(a) Distrital de Tecnologías de la Información y las Comunicaciones</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</si>
  <si>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Gobierno Abierto y Relacionamiento con la Ciudadanía, actualizado.</t>
  </si>
  <si>
    <t xml:space="preserve">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</si>
  <si>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Se modificó el nombre del riesgo conforme a la nueva forma de operar del proceso.
Se ajustaron las causas del riesgo conforme al nuevo análisis efectuado a los antecedentes y comportamiento del riesgo.
Se ajusta la explicación del riesgo de acuerdo a la nueva realidad del proceso.
Se ajustó al nuevo proyecto de inversión 7872, teniendo en cuenta que el riesgo está directamente asociado al proyecto de inversión.
Se ajustaron las actividades de control conforme a la actualización del procedimiento.</t>
  </si>
  <si>
    <t>Gestionar asesorías y formular e implementar proyectos en materia de transformación digital</t>
  </si>
  <si>
    <t xml:space="preserve">- Pérdidas financieras por mala utilización de recursos en los Proyectos
- Investigaciones disciplinarias.
- Pérdida credibilidad por parte de la entidades interesadas.
- Desviaciones en los Objetivos, el Alcance y el Cronograma del Proyecto.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</si>
  <si>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Gobierno Abierto y Relacionamiento con la Ciudadanía</t>
  </si>
  <si>
    <t>- Subsecretario(a) de Servicio a la Ciudadanía y Alto(a) Consejero(a) Distrital de Tecnologías de la Información y las Comunicaciones
- Jefe Oficina de la Alta Consejería Distrital de TIC
- Jefe Oficina de la Alta Consejería Distrital de TIC
- Subsecretario(a) de Servicio a la Ciudadanía y Alto(a) Consejero(a) Distrital de Tecnologías de la Información y las Comunicaciones</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</si>
  <si>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Gobierno Abierto y Relacionamiento con la Ciudadanía, actualizado.</t>
  </si>
  <si>
    <t xml:space="preserve">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</si>
  <si>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Paz, Víctimas y Reconciliación</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</si>
  <si>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</si>
  <si>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</si>
  <si>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</si>
  <si>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</si>
  <si>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Paz, Víctimas y Reconciliación</t>
  </si>
  <si>
    <t>- Jefe de Oficina Alta Consejería de Paz, Víctimas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</si>
  <si>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Paz, Víctimas y Reconciliación, actualizado.</t>
  </si>
  <si>
    <t>Se ajustan los controles, de acuerdo a la actualización del procedimiento
Se actualiza el nombre del proceso al cual esta asociado el riesgo.
Se formula la acción de tratamiento a 2023</t>
  </si>
  <si>
    <t>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</si>
  <si>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 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</si>
  <si>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y Oficina de Tecnologías de la Información y las Comunicaciones</t>
  </si>
  <si>
    <t>Gestión de Servicios Administrativos y Tecnológicos</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</si>
  <si>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 y Tecnológicos</t>
  </si>
  <si>
    <t>- Subdirector(a) de Servicios Administrativos y Oficina de Tecnologías de la Información y las Comunicaciones
- Subdirector(a) de Servicios Administrativos.
- Subdirector Servicios Administrativos
- Subdirector(a) de Servicios Administrativos y Oficina de Tecnologías de la Información y las Comunicaciones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</si>
  <si>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y Tecnológicos, actualizado.</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</si>
  <si>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t>
  </si>
  <si>
    <t>- Subdirector(a) de Servicios Administrativos y Oficina de Tecnologías de la Información y las Comunicaciones
- Subdirector de Gestión documental
- Subdirector de Gestión documental
- Subdirector(a) de Servicios Administrativos
- Subdirector(a) de Servicios Administrativos y Oficina de Tecnologías de la Información y las Comunicaciones</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</si>
  <si>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de Servicios Administrativos y Tecnológicos, actualizado.</t>
  </si>
  <si>
    <t>Subsecretario(a) Distrital de Fortalecimiento Institucional</t>
  </si>
  <si>
    <t>- Subsecretario(a) Distrital de Fortalecimiento Institucional
- Subdirector(a) de Gestión de Patrimonio Documental del Distrito
- Profesional universitario de la Subdirección de Gestión de Patrimonio Documental del Distrito								
- Director(a) Distrital de Archivo de Bogotá
- Subsecretario(a) Distrital de Fortalecimiento Institucional</t>
  </si>
  <si>
    <t>- Subsecretario(a) Distrital de Fortalecimiento Institucional
- Director(a) Distrital de Archivo de Bogotá
- Profesional(es) Universitario(s)
- Director(a) Distrital de Archivo de Bogotá
- Director(a) Distrital de Archivo de Bogotá
- Subdirector del Sistema Distrital de Archivos
- Director(a) Distrital de Archivo de Bogotá
- Subsecretario(a) Distrital de Fortalecimiento Institucional</t>
  </si>
  <si>
    <t>Objetivos de Desarrollo Sostenible</t>
  </si>
  <si>
    <t>Sin asociación</t>
  </si>
  <si>
    <t>16. Paz, justicia e instituciones sólidas</t>
  </si>
  <si>
    <t>Dependencia</t>
  </si>
  <si>
    <t>Oficina Alta Consejería de Paz, Víctimas y Reconciliación</t>
  </si>
  <si>
    <t>Oficina Alta Consejería Distrital de Tecnologías de la Información y las Comunicaciones</t>
  </si>
  <si>
    <t>Subdirección de Gestión Documental</t>
  </si>
  <si>
    <t>Observaciones</t>
  </si>
  <si>
    <t>CREADO</t>
  </si>
  <si>
    <t>CREADO Control Disciplinario_2023</t>
  </si>
  <si>
    <t>Falta crear los demás roles aparte de Cesar</t>
  </si>
  <si>
    <t>CREADO
Evaluación del Sistema de Control Interno_2023</t>
  </si>
  <si>
    <t>CREADO
Fortalecimiento de la Gestión Pública_2023</t>
  </si>
  <si>
    <t>CREADO
Gestión de Contratación_2023</t>
  </si>
  <si>
    <t>CREADO
Gestión de Recursos Físicos_2023</t>
  </si>
  <si>
    <t>CREADO
Gestión de Servicios Administrativos y Tecnológicos_2023</t>
  </si>
  <si>
    <t>CREADO
Gestión del Talento Humano_2023</t>
  </si>
  <si>
    <t>CREADO
Gestión Financiera_2023</t>
  </si>
  <si>
    <t>CREADO
Gestión Jurídica_2023</t>
  </si>
  <si>
    <t>CREADO
Gobierno Abierto y Relacionamiento con la Ciudadanía_2023</t>
  </si>
  <si>
    <t>CREADO
Paz, Víctimas y Reconciliacióna_2023</t>
  </si>
  <si>
    <t>Equipo</t>
  </si>
  <si>
    <t>Elementos de análisis</t>
  </si>
  <si>
    <t>Campos:
Debilidades
Oportunidades
Fortalezas
Amenazas
Consecuencias
ODS</t>
  </si>
  <si>
    <t>Listo para gestión y corrupción</t>
  </si>
  <si>
    <t>Equipo de trabajo</t>
  </si>
  <si>
    <t>Contextos</t>
  </si>
  <si>
    <t>Identificación</t>
  </si>
  <si>
    <t>OK</t>
  </si>
  <si>
    <t>No se puede asociar varias actividades clave</t>
  </si>
  <si>
    <t>Registrar la gestión contable</t>
  </si>
  <si>
    <t>Ajusté la actividad clave según el nuevo proceso</t>
  </si>
  <si>
    <t>Desarrollar adecuada y oportunamente el trámite financiero para cumplir con las obligaciones que afectan el presupuesto de la entidad y que se originan en desarrollo de las actividades propias de la Secretaría General</t>
  </si>
  <si>
    <t>Análisis</t>
  </si>
  <si>
    <t>Probabilidad e impacto</t>
  </si>
  <si>
    <t>No se ven las calificaciones dadas a la encuesta</t>
  </si>
  <si>
    <t>Ok</t>
  </si>
  <si>
    <t>Incluidos</t>
  </si>
  <si>
    <t>Definir controles</t>
  </si>
  <si>
    <t>Evaluar controles</t>
  </si>
  <si>
    <t>Evaluados</t>
  </si>
  <si>
    <t>CONTROL DE CAMBIOS</t>
  </si>
  <si>
    <t>CONTROL DE CAMBIOS
Conforme al memorando 3-2022-34211 del 2 de diciembre de 2022, se realizó el cargue de este riesgo en DARUMA con las siguientes novedades: 
•	Aspectos: Identificación del riesgo y tratamiento del riesgo
•	Cambios: Se asocia el riesgo al nuevo Mapa de procesos de la Secretaría General. Se plantean acciones de tratamiento para el fortalecimiento del riesgo.
•	Memorando: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</si>
  <si>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</si>
  <si>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</si>
  <si>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CONTROL DE CAMBIOS
Conforme al memorando 3-2022-34268 del 3 de diciembre de 2022, se realizó el cargue de este riesgo en DARUMA con las siguientes novedades: 
•	Aspectos: Identificación del riesgo, análisis antes de controles, análisis de controles, análisis después de controles y tratamiento del riesgo
•	Cambios: Se identifica el contexto de la gestión del proceso. Se identifica la probabilidad por exposición. Se identifica la calificación del impacto. Se identifica los controles correctivos. Se identifica las acciones de contingencia. Se identifica acción preventiva.
•	Memorando:</t>
  </si>
  <si>
    <t>CONTROL DE CAMBIOS
Conforme al memorando 3-2022-35584 del 14 de diciembre de 2022, se realizó el cargue de este riesgo en DARUMA con las siguientes novedades: 
•	Aspectos: Identificación del riesgo y tratamiento del riesgo
•	Cambios: Se asocia el riesgo al nuevo Mapa de procesos de la Secretaría General. Se complementó el nombre del riesgo. Se incluyó  acción de tratamiento del riesgo  para la vigencia  2023. Se realizó ajuste en las causas internas y externas según el análisis DOFA del nuevo proceso  gestión de servicios administrativos.
•	Memorando:</t>
  </si>
  <si>
    <t>CONTROL DE CAMBIOS
Conforme al memorando 3-2022-35584 del 14 de diciembre de 2022, se realizó el cargue de este riesgo en DARUMA con las siguientes novedades: 
•	Aspectos: Identificación del riesgo, análisis después de controles y tratamiento del riesgo
•	Cambios: Se asocia el riesgo al nuevo Mapa de procesos de la Secretaría General. Se realizó ajuste en las causas internas, externas según el análisis DOFA de nuevo proceso Gestión de Servicios Administrativos. Se incluyo la acción de tratamiento para la vigencia 2023.
•	Memorando:</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</si>
  <si>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</si>
  <si>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	Memorando:</t>
  </si>
  <si>
    <t>CONTROL DE CAMBIOS
Conforme al memorando 3-2022-35988 del 16 de diciembre de 2022, se realizó el cargue de este riesgo en DARUMA con las siguientes novedades: 
•	Aspectos: Identificación del riesgo, análisis antes de controles, análisis de controles y tratamiento del riesgo
•	Cambios: 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</si>
  <si>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Se ajusta el objetivo, el alcance del proceso y se establece una acción de tratamiento</t>
  </si>
  <si>
    <t>CONTROL DE CAMBIOS
Conforme al memorando 3-2022-35244 del 12 de diciembre de 2022, se realizó el cargue de este riesgo en DARUMA con las siguientes novedades: 
•	Aspectos: Identificación del riesgo y tratamiento del riesgo
•	Cambios: Se ajusta el objetivo, el alcance del proceso y se establece una acción de tratamiento.
•	Memorando:</t>
  </si>
  <si>
    <t>CONTROL DE CAMBIOS
Conforme al memorando 3-2022-34225 del 2 de diciembre de 2022, se realizó el cargue de este riesgo en DARUMA con las siguientes novedades: 
•	Aspectos: Identificación del riesgo, análisis de controles y tratamiento del riesgo
•	Cambios: 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
•	Memorando: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</si>
  <si>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
•	Memorando: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</si>
  <si>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	Memorando:</t>
  </si>
  <si>
    <t>CONTROL DE CAMBIOS
Conforme al memorando 3-2022-34996 del 9 de diciembre de 2022, se realizó el cargue de este riesgo en DARUMA con las siguientes novedades: 
•	Aspectos: Identificación del riesgo, análisis de controles y tratamiento del riesgo
•	Cambios: Se ajustan los controles, de acuerdo a la actualización del procedimiento. Se actualiza el nombre del proceso al cual está asociado el riesgo. Se formula la acción de tratamiento a 2023.
•	Memorando:</t>
  </si>
  <si>
    <t>CONTROL DE CAMBIOS
Conforme al memorando 3-2022-34238 del 2 de diciembre de 2022, se realizó el cargue de este riesgo en DARUMA con las siguientes novedades: 
•	Aspectos: Identificación del riesgo, análisis de controles y tratamiento del riesgo
•	Cambios: 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
•	Memorando:</t>
  </si>
  <si>
    <t>CONTROL DE CAMBIOS
Conforme al memorando 3-2022-35997 del 16 de diciembre de 2022, se realizó el cargue de este riesgo en DARUMA con las siguientes novedades: 
•	Aspectos: Identificación del riesgo, análisis de controles y tratamiento del riesgo
•	Cambios: Se ajusta la matriz DOFA. Se asocia el riesgo a la nueva estructura del proceso. Se ajusta la definición de controles. Se define la propuesta de acciones de tratamiento 2023.
•	Memorando:</t>
  </si>
  <si>
    <t>Texto</t>
  </si>
  <si>
    <t>Marco Aurelio Gómez</t>
  </si>
  <si>
    <t>Diana Marcela Velazco</t>
  </si>
  <si>
    <t>Ivan Mauricio Durán</t>
  </si>
  <si>
    <t>Mario Alberto Chacón</t>
  </si>
  <si>
    <t>Johan Sebastián Sáenz</t>
  </si>
  <si>
    <t>Julio Roberto Garzón</t>
  </si>
  <si>
    <t>Carmen Liliana Carrillo</t>
  </si>
  <si>
    <t>Luisa Fernanda Castillo</t>
  </si>
  <si>
    <t>Kelly Mireya Correa</t>
  </si>
  <si>
    <t>Ivan Javier Gómez</t>
  </si>
  <si>
    <t>Heidy Yobanna Moreno Moreno</t>
  </si>
  <si>
    <t>Diana Carolina Cárdenas Clavijo</t>
  </si>
  <si>
    <t>Diego Fernando Peña</t>
  </si>
  <si>
    <t>Maria Camila Barrera</t>
  </si>
  <si>
    <t>Paulo Ernesto Realpe</t>
  </si>
  <si>
    <t>Linda Reales</t>
  </si>
  <si>
    <t>Alvaro Arias Cruz</t>
  </si>
  <si>
    <t>Katina Durán Salcedo</t>
  </si>
  <si>
    <t>EYADP-C006</t>
  </si>
  <si>
    <t>EYADP-C008</t>
  </si>
  <si>
    <t>FI-C017</t>
  </si>
  <si>
    <t>EYADP-C009</t>
  </si>
  <si>
    <t>FI-C018</t>
  </si>
  <si>
    <t>FI-C019</t>
  </si>
  <si>
    <t>EYADP-C010</t>
  </si>
  <si>
    <t>FI-C020</t>
  </si>
  <si>
    <t>FI-C021</t>
  </si>
  <si>
    <t>FI-C022</t>
  </si>
  <si>
    <t>FI-C023</t>
  </si>
  <si>
    <t>FI-C024</t>
  </si>
  <si>
    <t>FI-C025</t>
  </si>
  <si>
    <t>EYADP-C011</t>
  </si>
  <si>
    <t>EYADP-C012</t>
  </si>
  <si>
    <t>FI-C026</t>
  </si>
  <si>
    <t>FI-C027</t>
  </si>
  <si>
    <t>UPYP-C002</t>
  </si>
  <si>
    <t>FI-C028</t>
  </si>
  <si>
    <t>FI-C029</t>
  </si>
  <si>
    <t>Diana Janneth Pérez Calderón</t>
  </si>
  <si>
    <t>María Carolina Cardenas Villamil</t>
  </si>
  <si>
    <t>Jorge Eliecer Gómez</t>
  </si>
  <si>
    <t>Gestor</t>
  </si>
  <si>
    <t>Administrador del riesgo</t>
  </si>
  <si>
    <t>VISTO BUENO METODOLÒGICO</t>
  </si>
  <si>
    <t>Linda Katherine Chingate Velez</t>
  </si>
  <si>
    <t>OPCIÓN DE TRATAMIENTO</t>
  </si>
  <si>
    <t>APROBACIÓN</t>
  </si>
  <si>
    <t>MENSAJE</t>
  </si>
  <si>
    <t>RIESGOS REPORTE ESTADO PROCESOS</t>
  </si>
  <si>
    <t>FUENTE PARA ESTADO PROCESOS</t>
  </si>
  <si>
    <t>Cantidad controles</t>
  </si>
  <si>
    <t>Controles preventivos x riesgo</t>
  </si>
  <si>
    <t>Controles preventivos x proceso</t>
  </si>
  <si>
    <t>Controles detectivos x riesgo</t>
  </si>
  <si>
    <t>Controles detectivos x proceso</t>
  </si>
  <si>
    <t>Controles correctivos x riesgo</t>
  </si>
  <si>
    <t>Total controles por riesgo</t>
  </si>
  <si>
    <t>Controles por proceso</t>
  </si>
  <si>
    <t>Controles documentados preventivos y detectivos por riesgo</t>
  </si>
  <si>
    <t>Controles documentados correctivos por riesgo</t>
  </si>
  <si>
    <t>Controles documentados x proceso</t>
  </si>
  <si>
    <t>Controles aplicación continua preventivos y detectivos por riesgo</t>
  </si>
  <si>
    <t>Controles aplicación continua correctivos por riesgo</t>
  </si>
  <si>
    <t>Controles aplicación continua x proceso</t>
  </si>
  <si>
    <t>Controles con registro preventivos y detectivos por riesgo</t>
  </si>
  <si>
    <t>Controles con registro correctivos por riesgo</t>
  </si>
  <si>
    <t>Redacción estado controles</t>
  </si>
  <si>
    <t>Establecimiento de controles</t>
  </si>
  <si>
    <t>Se actualizó el control asociado al procedimiento 42321000-PR-022 "Liquidación de contrato/convenio"</t>
  </si>
  <si>
    <t>Se actualizaron todos los controles
A todos los controles se les modificó el estado "sin documentar" por "documentado"</t>
  </si>
  <si>
    <t xml:space="preserve">
Establecimiento de controles
Evaluación de controles
</t>
  </si>
  <si>
    <t>Establecimiento de controles
Evaluación de controles</t>
  </si>
  <si>
    <t>Establecimiento de controles: Una vez analizado el control de tipo preventivo: “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 se evidencia que el control es de tipo detectivo, por lo cual se ajustó este atributo en el control del riesgo.</t>
  </si>
  <si>
    <t xml:space="preserve">
Establecimiento de controles
</t>
  </si>
  <si>
    <t>Se ajustaron los controles detectivos y preventivos, acorde con la actualización del procedimiento Seguimiento y medición del servicio a la Ciudadanía (4221000-PR-044) Versión 15</t>
  </si>
  <si>
    <t>EQUPO SIG-MIPG ajustes para pasar a Análisis del riego</t>
  </si>
  <si>
    <t>Controles correctivos x proceso</t>
  </si>
  <si>
    <t>Se ajusta la matriz DOFA.
Se asocia el riesgo a la nueva estructura del proceso.
Se ajusta la definición de controles.
Se define la propuesta de acciones de tratamiento 2023.</t>
  </si>
  <si>
    <t>Enfoque del riesgo</t>
  </si>
  <si>
    <t>Gestionar los Procesos Contractuales
Fase (propósito): Incrementar la capacidad institucional para atender con eficiencia los retos de su misionalidad en el Distrito.</t>
  </si>
  <si>
    <t>Identificación del riesgo</t>
  </si>
  <si>
    <t>Se modificó en la ficha del riesgo, el nombre de la fase (propósito) del proyecto de inversión 7873, a la cual está asociado el riesgo.</t>
  </si>
  <si>
    <t>Se actualizó en los controles No 1 Preventivo) y No 2 (detectivo) el nombre del cargo que autoriza al responsable de la ejecución de cada control, remplazando al el jefe de la dependencia por Subdirector (a) de Gestión Documental; en los controles correctivos No 1, 2,3, se modificó el cargo responsable de ejecutar cada control y adicionalmente en el control correctivo No 1 se actualizó el cargo que autoriza al responsable de ejecutar el control.</t>
  </si>
  <si>
    <t>Establecimiento de controles
Evaluación de controles
Tratamiento del riesgo</t>
  </si>
  <si>
    <t>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</si>
  <si>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En los controles 2 y 3 se determina únicamente el énfasis detectivo, por tanto, se eliminan donde figuran como preventivos. Se ajusta nuevamente el consecutivo de los controles.
Se valora nuevamente el riesgo quedando en zona extrema ante la aplicación de los controles.
La opción de reducir el riesgo continúa</t>
  </si>
  <si>
    <t>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</si>
  <si>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En los controles 3 y 4 se determina únicamente el énfasis detectivo, por tanto, se eliminan donde figuran como preventivos. Se ajusta nuevamente el consecutivo de los controles.
Se valora nuevamente el riesgo quedando en zona extrema ante la aplicación de los controles.
La opción de reducir el riesgo continúa.</t>
  </si>
  <si>
    <t>Se actualizaron los controles preventivos y detectivos del riesgo, de acuerdo con la actualización realizada al procedimiento Manejo de caja menor.</t>
  </si>
  <si>
    <t>Id del riesgo en el Aplicativo DARUMA</t>
  </si>
  <si>
    <t>Código del riesgo en el Aplicativo DARUMA</t>
  </si>
  <si>
    <t>Responsable del riesgo</t>
  </si>
  <si>
    <t>Acciones frente a las características de los controles y la valoración de riesgos</t>
  </si>
  <si>
    <t>Responsable de ejecución (acciones tratamiento)</t>
  </si>
  <si>
    <t>Nombre del plan en el Aplicativo DARUMA</t>
  </si>
  <si>
    <t>Id de la acción en el Aplicativo DARUMA</t>
  </si>
  <si>
    <t>Fecha de inicio (acciones tratamiento)</t>
  </si>
  <si>
    <t>Fecha de terminación (acciones tratamiento)</t>
  </si>
  <si>
    <t>- Jefe de la Oficina de Control Disciplinario Interno
- Jefe de la Oficina de Control Disciplinario Interno</t>
  </si>
  <si>
    <t>- PA230-028</t>
  </si>
  <si>
    <t>- 554
- 555</t>
  </si>
  <si>
    <t>- 30/11/2023
- 31/12/2023</t>
  </si>
  <si>
    <t>- 13/02/2023
- 1/04/2023</t>
  </si>
  <si>
    <t>- Realizar un (1) taller interno de fortalecimiento de la ética del auditor.</t>
  </si>
  <si>
    <t>- Jefe de la Oficina de Control Interno</t>
  </si>
  <si>
    <t>- PA230-008</t>
  </si>
  <si>
    <t>- 527</t>
  </si>
  <si>
    <t>- 1/08/2023</t>
  </si>
  <si>
    <t>- 30/08/2023</t>
  </si>
  <si>
    <t>- Subdirector de Gestión de Patrimonio Documental del Distrito
- Subdirector de Gestión de Patrimonio Documental del Distrito</t>
  </si>
  <si>
    <t>- PA230-007</t>
  </si>
  <si>
    <t>- 1/02/2023
- 1/02/2023</t>
  </si>
  <si>
    <t>- Actualizar el procedimiento Revisión y evaluación de las Tablas de Retención Documental –TRD y Tablas de Valoración Documental –TVD, para su convalidación por parte del Consejo Distrital de Archivos 2215100-PR-293  fortaleciendo las actividades para mitigar el riesgo.</t>
  </si>
  <si>
    <t>- Subdirección del Sistema Distrital de Archivos</t>
  </si>
  <si>
    <t>- PA230-011</t>
  </si>
  <si>
    <t>- 531</t>
  </si>
  <si>
    <t>- 1/02/2023</t>
  </si>
  <si>
    <t>- 31/05/2023</t>
  </si>
  <si>
    <t>- Director de Contratación</t>
  </si>
  <si>
    <t>- 31/12/2023</t>
  </si>
  <si>
    <t>- 31/12/2023
- 31/12/2023</t>
  </si>
  <si>
    <t>- Subdirector(a) de Servicios Administrativos</t>
  </si>
  <si>
    <t>- PA230-016</t>
  </si>
  <si>
    <t>- 536</t>
  </si>
  <si>
    <t>- 15/02/2023</t>
  </si>
  <si>
    <t>- Realizar sensibilización cuatrimestral sobre el manejo y custodia de los documentos conforme a los lineamientos establecidos en el proceso.</t>
  </si>
  <si>
    <t>- Subdirector(a) de Gestión Documental</t>
  </si>
  <si>
    <t>- PA230-027</t>
  </si>
  <si>
    <t>- 549</t>
  </si>
  <si>
    <t>- 1/03/2023</t>
  </si>
  <si>
    <t>- 15/12/2023</t>
  </si>
  <si>
    <t>- Profesional Especializado o Profesional Universitario de la Dirección de Talento Humano autorizado por el(la) Director(a) de Talento Humano.
- Director(a) Técnico(a) de Talento Humano</t>
  </si>
  <si>
    <t>- PA230-032</t>
  </si>
  <si>
    <t>- 559
- 560</t>
  </si>
  <si>
    <t>- 15/02/2023
- 15/02/2023</t>
  </si>
  <si>
    <t>- Realizar trimestralmente la reprogramación del Plan Anual de Caja con el propósito de proyectar los recursos requeridos para el pago de las nóminas de los(as) servidores(as) de la Entidad.</t>
  </si>
  <si>
    <t>- Profesional Especializado o Profesional Universitario de Talento Humano</t>
  </si>
  <si>
    <t>- PA230-033</t>
  </si>
  <si>
    <t>- 561</t>
  </si>
  <si>
    <t>- Definir cronograma 2023 para la realización de la  verificación de la completitud e idoneidad de los productos contenidos en los botiquines de las sedes de la Secretaría General de la Alcaldía Mayor de Bogotá, D.C.</t>
  </si>
  <si>
    <t>- Profesional Universitario de Talento Humano autorizado por el(la) Director(a) Técnico(a) de Talento Humano</t>
  </si>
  <si>
    <t>- PA230-034</t>
  </si>
  <si>
    <t>- 562</t>
  </si>
  <si>
    <t>- 28/02/2023</t>
  </si>
  <si>
    <t>- Realizar un análisis de la ejecución del trámite relacionado con  la gestión de pagos, con el propósito de  encontrar duplicidades con la gestión contable y así poder optimizar su ejecución</t>
  </si>
  <si>
    <t>- Subdirector Financiero</t>
  </si>
  <si>
    <t>- PA230-013</t>
  </si>
  <si>
    <t>- 533</t>
  </si>
  <si>
    <t>- 30/04/2023</t>
  </si>
  <si>
    <t>- Realizar un análisis de la ejecución del trámite relacionado con  la gestión de pagos, con el propósito de  encontrar duplicidades con la gestión de pagos y así poder optimizar su ejecución</t>
  </si>
  <si>
    <t>- 534</t>
  </si>
  <si>
    <t>- PA230-014</t>
  </si>
  <si>
    <t>-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Realizar durante el Comité de Conciliación el estudio, evaluación y análisis de las conciliaciones, procesos y laudos arbitrales que fueron de conocimiento de dicho Comité.</t>
  </si>
  <si>
    <t>- Jefe de Oficina Jurídica
- Comité de Conciliación</t>
  </si>
  <si>
    <t>- 528
- 529</t>
  </si>
  <si>
    <t>- PA230-009</t>
  </si>
  <si>
    <t>- 1/03/2023
- 15/02/2023</t>
  </si>
  <si>
    <t>- 28/04/2023
- 31/12/2023</t>
  </si>
  <si>
    <t>- Sensibilizar a los servidores de la Dirección del Sistema Distrital de Servicio a la Ciudadanía sobre los valores de integridad y el Código Disciplinario Único.</t>
  </si>
  <si>
    <t>- Gestores de transparencia e integridad de la Dirección del Sistema Distrital de Servicio a la Ciudadana</t>
  </si>
  <si>
    <t>- PA230-010</t>
  </si>
  <si>
    <t>- 530</t>
  </si>
  <si>
    <t>- Sensibilizar a los servidores de la DDCS sobre los valores de integridad, con relación al servicio a la ciudadanía.</t>
  </si>
  <si>
    <t>- Gestor de integridad de la Dirección Distrital de Calidad del Servicio</t>
  </si>
  <si>
    <t>- PA230-012</t>
  </si>
  <si>
    <t>- 532</t>
  </si>
  <si>
    <t>- 31/10/2023</t>
  </si>
  <si>
    <t>- Profesionales responsables de riesgos de la ACDTIC y Gestor de integridad</t>
  </si>
  <si>
    <t>- PA230-015</t>
  </si>
  <si>
    <t>- 535</t>
  </si>
  <si>
    <t>- 1/04/2023</t>
  </si>
  <si>
    <t>- Director de Reparación Integral</t>
  </si>
  <si>
    <t>- PA230-023</t>
  </si>
  <si>
    <t>- 545</t>
  </si>
  <si>
    <t>- 31/03/2023</t>
  </si>
  <si>
    <t>- Desarrollar dos (2) jornadas de socializaciones y/o talleres con los enlaces contractuales de cada dependencia sobre la estructuración de estudios y documentos previos así como lo referido al análisis del sector y estudios de mercado en el proceso de contratación.</t>
  </si>
  <si>
    <t>- PA230-017</t>
  </si>
  <si>
    <t>- 537</t>
  </si>
  <si>
    <t>-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t>
  </si>
  <si>
    <t>- PA230-018</t>
  </si>
  <si>
    <t>- 30/06/2023</t>
  </si>
  <si>
    <t>- Programar y ejecutar socializaciones de las actividades más relevantes con respecto al correcto manejo de los inventarios según procedimientos internos.</t>
  </si>
  <si>
    <t>- PA230-024</t>
  </si>
  <si>
    <t>- Profesional Especializado</t>
  </si>
  <si>
    <t>- 546</t>
  </si>
  <si>
    <t>-Director de Contratación</t>
  </si>
  <si>
    <t>- 538</t>
  </si>
  <si>
    <t>- 525
- 526</t>
  </si>
  <si>
    <t>Componente</t>
  </si>
  <si>
    <t>Riesgo</t>
  </si>
  <si>
    <t>Cambio realizado</t>
  </si>
  <si>
    <t>Justificación del cambio</t>
  </si>
  <si>
    <t>PLAN DE ACCIÓN</t>
  </si>
  <si>
    <t>Fecha (control de cambios)</t>
  </si>
  <si>
    <t>Fecha inicio de corte plan de acción</t>
  </si>
  <si>
    <t>Fecha fin de corte plan de acción</t>
  </si>
  <si>
    <t>-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</si>
  <si>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- 31/12/2023
- 30/11/2023</t>
  </si>
  <si>
    <t>- Actualizar el procedimiento 4233100-PR-382  "Manejo de la Caja Menor", respecto al  fortalecimiento de los puntos de control.</t>
  </si>
  <si>
    <t>-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t>
  </si>
  <si>
    <t>- Sensibilizar cuatrimestralmente al equipo de la Alta Consejería Distrital de TIC sobre los valores de integridad.</t>
  </si>
  <si>
    <t>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t>
  </si>
  <si>
    <t>Versión (fecha del mapa de riesgos institucional)</t>
  </si>
  <si>
    <t>- Actualizar el procedimiento Consulta de los Fondos Documentales Custodiados por el Archivo de Bogotá 2215100-PR-082 fortaleciendo las actividades para mitigar el riesgo.
- Actualizar el procedimiento Gestión de las solicitudes internas de documentos históricos 4213200-PR-375 fortaleciendo las actividades para mitigar el riesgo.</t>
  </si>
  <si>
    <t>María Camila Reyes</t>
  </si>
  <si>
    <t>María Yenifer Prada</t>
  </si>
  <si>
    <t>Establecimiento de controles
Valoración del riesgo</t>
  </si>
  <si>
    <t>Se retira el control detectivo Id 841 número 5, teniendo en cuenta que está duplicado con el control Id 840.
Cambia el valor de la probabilidad a 3.024%, ubicando el riesgo en el mismo cuadrante y zona alta.</t>
  </si>
  <si>
    <t>El proceso estima que el riesgo continúa en una zona alta, debido a que los controles establecidos son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</si>
  <si>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</si>
  <si>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 Oficina de Control Disciplinario Interno, Oficina Jurídica y Despacho de la Secretaría General.
- Jefe Oficina de Control Disciplinario Interno.
- Jefe de la Oficina de Control Disciplinario Interno, Jefe de la Oficina Jurídica y/o Despacho de la Secretaría General.
- Oficina de Control Disciplinario Interno, Oficina Jurídica y Despacho de la Secretaría General.</t>
  </si>
  <si>
    <t>-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t>
  </si>
  <si>
    <t>Se retiran los controles asociados al procedimiento Proceso Disciplinario Verbal 2210113-PR-008, ya que fue eliminado.
Se ajusta la probabilidad a 0,622%).</t>
  </si>
  <si>
    <t>Establecimiento de controles
Valoración del riesgo</t>
  </si>
  <si>
    <t>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</si>
  <si>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Jefe Oficina de Control Disciplinario Interno y Jefe Oficina Jurídica</t>
  </si>
  <si>
    <t>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</si>
  <si>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Oficina de Control Disciplinario Interno, Oficina Jurídica y Despacho de la Secretaría General.</t>
  </si>
  <si>
    <t xml:space="preserve">- Alta rotación de personal generando retrasos en la curva de aprendizaje.
- Dificultades en la transferencia de conocimiento entre los servidores que se vinculan y retiran de la entidad.
- Presentarse una situación de conflicto de interés y no manifestarlo.
</t>
  </si>
  <si>
    <t xml:space="preserve">- Configuración y decreto de la prescripción y/o caducidad de la acción disciplinaria.
- Daño a la imagen reputacional por impunidad disciplinaria.
- Investigación disciplinaria por parte de un ente de control que corresponda por eventual impunidad disciplinaria.
</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</si>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</sst>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240A]d&quot; de &quot;mmmm&quot; de &quot;yyyy;@"/>
    <numFmt numFmtId="166" formatCode="0.0%"/>
  </numFmts>
  <fonts count="25"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2">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auto="1"/>
      </left>
      <right style="medium">
        <color auto="1"/>
      </right>
      <top style="thin">
        <color auto="1"/>
      </top>
      <bottom style="thin">
        <color auto="1"/>
      </bottom>
      <diagonal/>
    </border>
    <border>
      <left style="thin">
        <color indexed="64"/>
      </left>
      <right/>
      <top style="dashed">
        <color auto="1"/>
      </top>
      <bottom style="dashed">
        <color auto="1"/>
      </bottom>
      <diagonal/>
    </border>
    <border>
      <left style="thin">
        <color indexed="64"/>
      </left>
      <right style="thin">
        <color indexed="64"/>
      </right>
      <top style="dashed">
        <color indexed="64"/>
      </top>
      <bottom style="dashed">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55">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3" fillId="22" borderId="23" xfId="0" applyFont="1" applyFill="1" applyBorder="1" applyAlignment="1" applyProtection="1">
      <alignment horizontal="center" vertical="center" wrapText="1"/>
      <protection hidden="1"/>
    </xf>
    <xf numFmtId="0" fontId="13" fillId="25" borderId="22" xfId="0" applyFont="1" applyFill="1" applyBorder="1" applyAlignment="1" applyProtection="1">
      <alignment horizontal="center" vertical="center" wrapText="1"/>
      <protection hidden="1"/>
    </xf>
    <xf numFmtId="0" fontId="13" fillId="25" borderId="20" xfId="0" applyFont="1" applyFill="1" applyBorder="1" applyAlignment="1" applyProtection="1">
      <alignment horizontal="center" vertical="center" wrapText="1"/>
      <protection hidden="1"/>
    </xf>
    <xf numFmtId="0" fontId="13" fillId="22" borderId="13" xfId="0" applyFont="1" applyFill="1" applyBorder="1" applyAlignment="1" applyProtection="1">
      <alignment horizontal="center" vertical="center"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0" fillId="0" borderId="0" xfId="0" applyProtection="1">
      <protection hidden="1"/>
    </xf>
    <xf numFmtId="0" fontId="1" fillId="0" borderId="0" xfId="0" applyFont="1" applyAlignment="1" applyProtection="1">
      <alignment horizontal="center" vertical="center"/>
      <protection hidden="1"/>
    </xf>
    <xf numFmtId="0" fontId="0" fillId="0" borderId="11" xfId="0" applyBorder="1" applyProtection="1">
      <protection hidden="1"/>
    </xf>
    <xf numFmtId="0" fontId="0" fillId="2" borderId="0" xfId="0" applyFill="1" applyProtection="1">
      <protection hidden="1"/>
    </xf>
    <xf numFmtId="0" fontId="15" fillId="27" borderId="0" xfId="0" applyFont="1" applyFill="1" applyAlignment="1" applyProtection="1">
      <alignment horizontal="center" vertical="center"/>
      <protection hidden="1"/>
    </xf>
    <xf numFmtId="0" fontId="18" fillId="13" borderId="0" xfId="0" applyFont="1" applyFill="1" applyAlignment="1" applyProtection="1">
      <alignment horizontal="center" vertical="center"/>
      <protection hidden="1"/>
    </xf>
    <xf numFmtId="0" fontId="17" fillId="0" borderId="0" xfId="0" applyFont="1" applyAlignment="1" applyProtection="1">
      <alignment horizontal="center" vertical="center"/>
      <protection hidden="1"/>
    </xf>
    <xf numFmtId="0" fontId="18" fillId="12" borderId="0" xfId="0" applyFont="1" applyFill="1" applyAlignment="1" applyProtection="1">
      <alignment horizontal="center" vertical="center"/>
      <protection hidden="1"/>
    </xf>
    <xf numFmtId="0" fontId="17" fillId="2" borderId="0" xfId="0" applyFont="1" applyFill="1" applyAlignment="1" applyProtection="1">
      <alignment horizontal="center" vertical="center"/>
      <protection hidden="1"/>
    </xf>
    <xf numFmtId="0" fontId="18" fillId="7" borderId="0" xfId="0" applyFont="1" applyFill="1" applyAlignment="1" applyProtection="1">
      <alignment horizontal="center" vertical="center"/>
      <protection hidden="1"/>
    </xf>
    <xf numFmtId="0" fontId="7" fillId="0" borderId="0" xfId="0" applyFont="1" applyProtection="1">
      <protection hidden="1"/>
    </xf>
    <xf numFmtId="0" fontId="0" fillId="2"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0" fillId="0" borderId="12" xfId="0" applyBorder="1" applyProtection="1">
      <protection hidden="1"/>
    </xf>
    <xf numFmtId="0" fontId="18" fillId="0" borderId="0" xfId="0" applyFont="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16" fillId="0" borderId="0" xfId="0" applyFont="1" applyProtection="1">
      <protection hidden="1"/>
    </xf>
    <xf numFmtId="0" fontId="19" fillId="7" borderId="0" xfId="0" applyFont="1" applyFill="1" applyAlignment="1" applyProtection="1">
      <alignment horizontal="center" vertical="center"/>
      <protection hidden="1"/>
    </xf>
    <xf numFmtId="0" fontId="19" fillId="13" borderId="0" xfId="0" applyFont="1" applyFill="1" applyAlignment="1" applyProtection="1">
      <alignment horizontal="center" vertical="center"/>
      <protection hidden="1"/>
    </xf>
    <xf numFmtId="0" fontId="19" fillId="12" borderId="0" xfId="0" applyFont="1" applyFill="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Alignment="1">
      <alignment horizontal="center" vertical="center"/>
    </xf>
    <xf numFmtId="0" fontId="0" fillId="0" borderId="5" xfId="0" applyBorder="1" applyAlignment="1">
      <alignment horizontal="center" vertical="center"/>
    </xf>
    <xf numFmtId="0" fontId="1" fillId="0" borderId="15" xfId="0" applyFont="1" applyBorder="1" applyAlignment="1" applyProtection="1">
      <alignment horizontal="center" vertical="center"/>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13" fillId="17" borderId="0" xfId="0" applyFont="1" applyFill="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2" fillId="0" borderId="21" xfId="0" applyFont="1" applyBorder="1" applyAlignment="1" applyProtection="1">
      <alignment wrapText="1"/>
      <protection hidden="1"/>
    </xf>
    <xf numFmtId="0" fontId="1" fillId="0" borderId="15" xfId="0" applyFont="1" applyBorder="1" applyAlignment="1" applyProtection="1">
      <alignment wrapText="1"/>
      <protection hidden="1"/>
    </xf>
    <xf numFmtId="0" fontId="13" fillId="25" borderId="17" xfId="0" applyFont="1" applyFill="1" applyBorder="1" applyAlignment="1" applyProtection="1">
      <alignment horizontal="center" vertical="center" wrapText="1"/>
      <protection hidden="1"/>
    </xf>
    <xf numFmtId="0" fontId="1" fillId="0" borderId="15" xfId="0" applyFont="1" applyBorder="1" applyProtection="1">
      <protection hidden="1"/>
    </xf>
    <xf numFmtId="0" fontId="1" fillId="0" borderId="9" xfId="0" applyFont="1" applyBorder="1" applyAlignment="1" applyProtection="1">
      <alignment horizontal="center" vertical="center"/>
      <protection hidden="1"/>
    </xf>
    <xf numFmtId="0" fontId="0" fillId="0" borderId="0" xfId="0"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Border="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22" fillId="24" borderId="8" xfId="0" applyFont="1" applyFill="1" applyBorder="1" applyAlignment="1" applyProtection="1">
      <alignment wrapText="1"/>
      <protection hidden="1"/>
    </xf>
    <xf numFmtId="0" fontId="22"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0" fontId="2" fillId="0" borderId="5" xfId="0" applyFont="1" applyBorder="1" applyAlignment="1" applyProtection="1">
      <alignment wrapText="1"/>
      <protection hidden="1"/>
    </xf>
    <xf numFmtId="0" fontId="2" fillId="0" borderId="24"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Alignment="1" applyProtection="1">
      <alignmen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0" fillId="7" borderId="4" xfId="0" applyFill="1" applyBorder="1" applyAlignment="1" applyProtection="1">
      <alignment horizontal="justify" vertical="center" wrapText="1"/>
      <protection hidden="1"/>
    </xf>
    <xf numFmtId="0" fontId="1" fillId="0" borderId="15" xfId="0" applyFont="1" applyBorder="1" applyAlignment="1">
      <alignment horizontal="center" vertical="center"/>
    </xf>
    <xf numFmtId="0" fontId="15" fillId="12" borderId="0" xfId="0" applyFont="1" applyFill="1" applyAlignment="1">
      <alignment horizontal="left" vertical="center"/>
    </xf>
    <xf numFmtId="0" fontId="0" fillId="0" borderId="0" xfId="0" applyAlignment="1">
      <alignment horizontal="left" vertical="center"/>
    </xf>
    <xf numFmtId="0" fontId="15" fillId="13" borderId="0" xfId="0" applyFont="1" applyFill="1" applyAlignment="1">
      <alignment horizontal="left" vertical="center"/>
    </xf>
    <xf numFmtId="0" fontId="8" fillId="7" borderId="0" xfId="0" applyFont="1" applyFill="1" applyAlignment="1">
      <alignment horizontal="left" vertical="center"/>
    </xf>
    <xf numFmtId="0" fontId="0" fillId="14" borderId="5" xfId="0" applyFill="1" applyBorder="1" applyAlignment="1">
      <alignment horizontal="left" vertical="center"/>
    </xf>
    <xf numFmtId="0" fontId="0" fillId="0" borderId="5" xfId="0" applyBorder="1" applyAlignment="1">
      <alignment horizontal="left" vertical="center"/>
    </xf>
    <xf numFmtId="0" fontId="1" fillId="0" borderId="5" xfId="0" applyFont="1" applyBorder="1" applyAlignment="1">
      <alignment horizontal="center" vertical="center"/>
    </xf>
    <xf numFmtId="0" fontId="8" fillId="0" borderId="0" xfId="0" applyFont="1" applyAlignment="1">
      <alignment horizontal="center" vertical="center"/>
    </xf>
    <xf numFmtId="0" fontId="2" fillId="0" borderId="25" xfId="0" applyFont="1" applyBorder="1" applyAlignment="1" applyProtection="1">
      <alignment horizontal="justify" vertical="center" wrapText="1"/>
      <protection hidden="1"/>
    </xf>
    <xf numFmtId="0" fontId="0" fillId="0" borderId="6" xfId="0" pivotButton="1" applyBorder="1" applyAlignment="1" applyProtection="1">
      <alignment horizontal="center" vertical="center" wrapText="1"/>
      <protection hidden="1"/>
    </xf>
    <xf numFmtId="0" fontId="0" fillId="0" borderId="4" xfId="0" applyBorder="1" applyAlignment="1" applyProtection="1">
      <alignment horizontal="left" wrapText="1"/>
      <protection hidden="1"/>
    </xf>
    <xf numFmtId="0" fontId="0" fillId="0" borderId="17"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5" xfId="0" pivotButton="1" applyBorder="1" applyAlignment="1" applyProtection="1">
      <alignment vertical="center" wrapText="1"/>
      <protection hidden="1"/>
    </xf>
    <xf numFmtId="0" fontId="0" fillId="0" borderId="7" xfId="0" applyBorder="1" applyAlignment="1" applyProtection="1">
      <alignment vertical="center" wrapText="1"/>
      <protection hidden="1"/>
    </xf>
    <xf numFmtId="0" fontId="22" fillId="0" borderId="4" xfId="0" applyFont="1" applyBorder="1" applyAlignment="1" applyProtection="1">
      <alignment horizontal="center" vertical="center" wrapText="1"/>
      <protection hidden="1"/>
    </xf>
    <xf numFmtId="0" fontId="13" fillId="22" borderId="11" xfId="0" applyFont="1" applyFill="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22" fillId="0" borderId="4" xfId="0" applyFont="1" applyBorder="1" applyAlignment="1" applyProtection="1">
      <alignment vertical="center" wrapText="1"/>
      <protection hidden="1"/>
    </xf>
    <xf numFmtId="0" fontId="4" fillId="0" borderId="4" xfId="0" applyFont="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0" fontId="11" fillId="0" borderId="13" xfId="1" applyFill="1" applyBorder="1" applyAlignment="1" applyProtection="1">
      <alignment horizontal="center" vertical="center" wrapText="1"/>
      <protection hidden="1"/>
    </xf>
    <xf numFmtId="0" fontId="0" fillId="0" borderId="4" xfId="0" pivotButton="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0" fillId="0" borderId="4" xfId="0" applyFont="1" applyBorder="1" applyAlignment="1" applyProtection="1">
      <alignment horizontal="justify" vertical="center" wrapText="1"/>
      <protection hidden="1"/>
    </xf>
    <xf numFmtId="164" fontId="10" fillId="0" borderId="14" xfId="0" applyNumberFormat="1" applyFont="1" applyBorder="1" applyAlignment="1" applyProtection="1">
      <alignment horizontal="justify" vertical="center" wrapText="1"/>
      <protection hidden="1"/>
    </xf>
    <xf numFmtId="0" fontId="10" fillId="0" borderId="13" xfId="0" applyFont="1" applyBorder="1" applyAlignment="1" applyProtection="1">
      <alignment horizontal="justify" vertical="center" wrapText="1"/>
      <protection hidden="1"/>
    </xf>
    <xf numFmtId="0" fontId="10" fillId="0" borderId="23" xfId="0" applyFont="1" applyBorder="1" applyAlignment="1" applyProtection="1">
      <alignment horizontal="justify" vertical="center" wrapText="1"/>
      <protection hidden="1"/>
    </xf>
    <xf numFmtId="164" fontId="10" fillId="0" borderId="4" xfId="0" applyNumberFormat="1" applyFont="1" applyBorder="1" applyAlignment="1" applyProtection="1">
      <alignment horizontal="justify" vertical="center" wrapText="1"/>
      <protection hidden="1"/>
    </xf>
    <xf numFmtId="0" fontId="10" fillId="0" borderId="22" xfId="0" applyFont="1" applyBorder="1" applyAlignment="1" applyProtection="1">
      <alignment horizontal="justify" vertical="center" wrapText="1"/>
      <protection hidden="1"/>
    </xf>
    <xf numFmtId="0" fontId="10" fillId="0" borderId="14" xfId="0" applyFont="1" applyBorder="1" applyAlignment="1" applyProtection="1">
      <alignment horizontal="justify" vertical="center" wrapText="1"/>
      <protection hidden="1"/>
    </xf>
    <xf numFmtId="0" fontId="10" fillId="0" borderId="20" xfId="0" applyFont="1" applyBorder="1" applyAlignment="1" applyProtection="1">
      <alignment horizontal="justify" vertical="center" wrapText="1"/>
      <protection hidden="1"/>
    </xf>
    <xf numFmtId="0" fontId="0" fillId="0" borderId="16" xfId="0" applyBorder="1" applyAlignment="1" applyProtection="1">
      <alignment horizontal="left" vertical="center" wrapText="1"/>
      <protection hidden="1"/>
    </xf>
    <xf numFmtId="0" fontId="0" fillId="0" borderId="15" xfId="0" applyBorder="1" applyAlignment="1" applyProtection="1">
      <alignment horizontal="center" vertical="center" wrapText="1"/>
      <protection hidden="1"/>
    </xf>
    <xf numFmtId="0" fontId="0" fillId="0" borderId="13" xfId="0" pivotButton="1" applyBorder="1" applyAlignment="1" applyProtection="1">
      <alignment vertical="center" wrapText="1"/>
      <protection hidden="1"/>
    </xf>
    <xf numFmtId="0" fontId="0" fillId="0" borderId="17" xfId="0" pivotButton="1" applyBorder="1" applyAlignment="1" applyProtection="1">
      <alignment horizontal="center" vertical="center" wrapText="1"/>
      <protection hidden="1"/>
    </xf>
    <xf numFmtId="165" fontId="22" fillId="0" borderId="4" xfId="0" applyNumberFormat="1" applyFont="1" applyBorder="1" applyAlignment="1" applyProtection="1">
      <alignment vertical="center" wrapText="1"/>
      <protection hidden="1"/>
    </xf>
    <xf numFmtId="164" fontId="22" fillId="0" borderId="4" xfId="0" applyNumberFormat="1" applyFont="1" applyBorder="1" applyAlignment="1" applyProtection="1">
      <alignment horizontal="center" vertical="center" wrapText="1"/>
      <protection hidden="1"/>
    </xf>
    <xf numFmtId="165" fontId="22" fillId="0" borderId="4" xfId="0" applyNumberFormat="1" applyFont="1" applyBorder="1" applyAlignment="1" applyProtection="1">
      <alignment horizontal="center" vertical="center" wrapText="1"/>
      <protection hidden="1"/>
    </xf>
    <xf numFmtId="0" fontId="13" fillId="0" borderId="0" xfId="0" applyFont="1" applyAlignment="1" applyProtection="1">
      <alignment horizontal="centerContinuous" wrapText="1"/>
      <protection hidden="1"/>
    </xf>
    <xf numFmtId="165" fontId="22" fillId="0" borderId="0" xfId="0" applyNumberFormat="1" applyFont="1" applyAlignment="1" applyProtection="1">
      <alignment vertical="center" wrapText="1"/>
      <protection hidden="1"/>
    </xf>
    <xf numFmtId="165" fontId="22" fillId="0" borderId="11" xfId="0" applyNumberFormat="1" applyFont="1" applyBorder="1" applyAlignment="1" applyProtection="1">
      <alignment vertical="center" wrapText="1"/>
      <protection hidden="1"/>
    </xf>
    <xf numFmtId="0" fontId="10" fillId="0" borderId="4"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textRotation="90" wrapText="1"/>
      <protection hidden="1"/>
    </xf>
    <xf numFmtId="9" fontId="10" fillId="0" borderId="4" xfId="0" applyNumberFormat="1" applyFont="1" applyBorder="1" applyAlignment="1" applyProtection="1">
      <alignment horizontal="center" vertical="center" textRotation="90" wrapText="1"/>
      <protection hidden="1"/>
    </xf>
    <xf numFmtId="0" fontId="10" fillId="0" borderId="4" xfId="0" quotePrefix="1" applyFont="1" applyBorder="1" applyAlignment="1" applyProtection="1">
      <alignment horizontal="justify" vertical="center" wrapText="1"/>
      <protection hidden="1"/>
    </xf>
    <xf numFmtId="166" fontId="10" fillId="0" borderId="4" xfId="0" applyNumberFormat="1" applyFont="1" applyBorder="1" applyAlignment="1" applyProtection="1">
      <alignment horizontal="center" vertical="center" wrapText="1"/>
      <protection hidden="1"/>
    </xf>
    <xf numFmtId="14" fontId="10" fillId="0" borderId="4" xfId="0" quotePrefix="1" applyNumberFormat="1" applyFont="1" applyBorder="1" applyAlignment="1" applyProtection="1">
      <alignment horizontal="justify" vertical="center" wrapText="1"/>
      <protection hidden="1"/>
    </xf>
    <xf numFmtId="0" fontId="22" fillId="0" borderId="13" xfId="0" applyFont="1" applyBorder="1" applyAlignment="1" applyProtection="1">
      <alignment vertical="center" wrapText="1"/>
      <protection hidden="1"/>
    </xf>
    <xf numFmtId="0" fontId="0" fillId="0" borderId="26" xfId="0" applyNumberFormat="1" applyBorder="1" applyAlignment="1" applyProtection="1">
      <alignment horizontal="center" vertical="center" wrapText="1"/>
      <protection hidden="1"/>
    </xf>
    <xf numFmtId="0" fontId="0" fillId="0" borderId="11" xfId="0" applyNumberFormat="1" applyBorder="1" applyAlignment="1" applyProtection="1">
      <alignment horizontal="center" vertical="center" wrapText="1"/>
      <protection hidden="1"/>
    </xf>
    <xf numFmtId="0" fontId="0" fillId="0" borderId="13" xfId="0" applyNumberFormat="1" applyBorder="1" applyAlignment="1" applyProtection="1">
      <alignment horizontal="center" wrapText="1"/>
      <protection hidden="1"/>
    </xf>
    <xf numFmtId="0" fontId="0" fillId="0" borderId="4" xfId="0" applyBorder="1" applyAlignment="1" applyProtection="1">
      <alignment vertical="center" wrapText="1"/>
      <protection hidden="1"/>
    </xf>
    <xf numFmtId="0" fontId="0" fillId="0" borderId="27" xfId="0" applyNumberFormat="1" applyBorder="1" applyAlignment="1" applyProtection="1">
      <alignment horizontal="center" vertical="center" wrapText="1"/>
      <protection hidden="1"/>
    </xf>
    <xf numFmtId="0" fontId="0" fillId="0" borderId="16" xfId="0" applyNumberFormat="1" applyBorder="1" applyAlignment="1" applyProtection="1">
      <alignment horizontal="center" vertical="center" wrapText="1"/>
      <protection hidden="1"/>
    </xf>
    <xf numFmtId="0" fontId="0" fillId="0" borderId="4" xfId="0" applyNumberFormat="1" applyBorder="1" applyAlignment="1" applyProtection="1">
      <alignment horizontal="center" wrapText="1"/>
      <protection hidden="1"/>
    </xf>
    <xf numFmtId="0" fontId="0" fillId="0" borderId="18" xfId="0" applyNumberFormat="1" applyBorder="1" applyAlignment="1" applyProtection="1">
      <alignment horizontal="center" vertical="center" wrapText="1"/>
      <protection hidden="1"/>
    </xf>
    <xf numFmtId="0" fontId="2" fillId="0" borderId="0" xfId="0" applyFont="1" applyAlignment="1" applyProtection="1">
      <alignment wrapText="1"/>
      <protection hidden="1"/>
    </xf>
    <xf numFmtId="0" fontId="4" fillId="0" borderId="0" xfId="0" applyFont="1" applyAlignment="1" applyProtection="1">
      <alignment horizontal="justify" vertical="center" wrapText="1"/>
      <protection hidden="1"/>
    </xf>
    <xf numFmtId="0" fontId="13" fillId="0" borderId="4" xfId="0" applyFont="1" applyBorder="1" applyAlignment="1" applyProtection="1">
      <alignment horizontal="center" vertical="center" wrapText="1"/>
      <protection hidden="1"/>
    </xf>
    <xf numFmtId="0" fontId="13" fillId="0" borderId="18"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22"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Alignment="1" applyProtection="1">
      <alignment horizont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1" fillId="2" borderId="0" xfId="0" applyFont="1" applyFill="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23" fillId="0" borderId="2" xfId="0" applyFont="1" applyBorder="1" applyAlignment="1" applyProtection="1">
      <alignment horizontal="center" vertical="center" wrapText="1"/>
      <protection hidden="1"/>
    </xf>
    <xf numFmtId="0" fontId="23" fillId="0" borderId="29"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3" fillId="0" borderId="31" xfId="0" applyFont="1" applyBorder="1" applyAlignment="1" applyProtection="1">
      <alignment horizontal="center" vertical="center" wrapText="1"/>
      <protection hidden="1"/>
    </xf>
  </cellXfs>
  <cellStyles count="4">
    <cellStyle name="Hipervínculo" xfId="1" builtinId="8"/>
    <cellStyle name="Normal" xfId="0" builtinId="0"/>
    <cellStyle name="Normal 2" xfId="2"/>
    <cellStyle name="Porcentaje" xfId="3" builtinId="5"/>
  </cellStyles>
  <dxfs count="133">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border>
        <left style="thin">
          <color indexed="64"/>
        </left>
      </border>
    </dxf>
    <dxf>
      <border>
        <left style="thin">
          <color indexed="64"/>
        </left>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border>
        <top style="dashed">
          <color indexed="64"/>
        </top>
      </border>
    </dxf>
    <dxf>
      <border>
        <top style="dashed">
          <color indexed="64"/>
        </top>
      </border>
    </dxf>
    <dxf>
      <border>
        <top style="dashed">
          <color indexed="64"/>
        </top>
      </border>
    </dxf>
    <dxf>
      <border>
        <left style="dashed">
          <color indexed="64"/>
        </left>
        <right style="dashed">
          <color indexed="64"/>
        </right>
        <top style="dashed">
          <color indexed="64"/>
        </top>
        <vertical style="dashed">
          <color indexed="64"/>
        </vertical>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alignment vertical="center"/>
    </dxf>
    <dxf>
      <alignment vertic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vertical="center"/>
    </dxf>
    <dxf>
      <alignment vertical="center"/>
    </dxf>
    <dxf>
      <border>
        <left style="dashed">
          <color auto="1"/>
        </left>
      </border>
    </dxf>
    <dxf>
      <border>
        <left style="dashed">
          <color auto="1"/>
        </left>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border>
        <left style="thin">
          <color indexed="64"/>
        </left>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alignment vertical="center"/>
    </dxf>
    <dxf>
      <alignment vertical="center"/>
    </dxf>
    <dxf>
      <alignment horizontal="center"/>
    </dxf>
    <dxf>
      <alignment vertical="center"/>
    </dxf>
    <dxf>
      <alignment horizontal="center"/>
    </dxf>
    <dxf>
      <border>
        <right/>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border>
        <left style="dashed">
          <color auto="1"/>
        </left>
      </border>
    </dxf>
    <dxf>
      <border>
        <bottom style="dashed">
          <color auto="1"/>
        </bottom>
      </border>
    </dxf>
    <dxf>
      <border>
        <bottom style="dashed">
          <color auto="1"/>
        </bottom>
      </border>
    </dxf>
    <dxf>
      <border>
        <bottom style="dashed">
          <color auto="1"/>
        </bottom>
      </border>
    </dxf>
    <dxf>
      <border>
        <left style="dashed">
          <color auto="1"/>
        </left>
      </border>
    </dxf>
    <dxf>
      <border>
        <left style="dashed">
          <color auto="1"/>
        </left>
        <right style="dashed">
          <color auto="1"/>
        </right>
      </border>
    </dxf>
    <dxf>
      <border>
        <left style="dashed">
          <color auto="1"/>
        </left>
        <right style="dashed">
          <color auto="1"/>
        </right>
      </border>
    </dxf>
    <dxf>
      <border>
        <left style="dashed">
          <color auto="1"/>
        </left>
      </border>
    </dxf>
    <dxf>
      <alignment wrapText="1"/>
    </dxf>
    <dxf>
      <alignment wrapText="1"/>
    </dxf>
    <dxf>
      <alignment wrapText="1"/>
    </dxf>
    <dxf>
      <alignment wrapText="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[Mapa_de_Riesgos_Institucional_Corrupción_2023-12-07_sc.xlsx]Procesos_riesgos!TablaDinámica3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pivotFmt>
      <c:pivotFmt>
        <c:idx val="7"/>
      </c:pivotFmt>
    </c:pivotFmts>
    <c:plotArea>
      <c:layout/>
      <c:barChart>
        <c:barDir val="bar"/>
        <c:grouping val="clustered"/>
        <c:varyColors val="0"/>
        <c:ser>
          <c:idx val="0"/>
          <c:order val="0"/>
          <c:tx>
            <c:strRef>
              <c:f>Procesos_riesgos!$B$4:$B$5</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Procesos_riesgos!$A$6:$A$17</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Procesos_riesgos!$B$6:$B$17</c:f>
              <c:numCache>
                <c:formatCode>General</c:formatCode>
                <c:ptCount val="11"/>
                <c:pt idx="0">
                  <c:v>1</c:v>
                </c:pt>
                <c:pt idx="1">
                  <c:v>1</c:v>
                </c:pt>
                <c:pt idx="2">
                  <c:v>2</c:v>
                </c:pt>
                <c:pt idx="3">
                  <c:v>2</c:v>
                </c:pt>
                <c:pt idx="4">
                  <c:v>1</c:v>
                </c:pt>
                <c:pt idx="5">
                  <c:v>2</c:v>
                </c:pt>
                <c:pt idx="6">
                  <c:v>2</c:v>
                </c:pt>
                <c:pt idx="7">
                  <c:v>2</c:v>
                </c:pt>
                <c:pt idx="8">
                  <c:v>3</c:v>
                </c:pt>
                <c:pt idx="9">
                  <c:v>3</c:v>
                </c:pt>
                <c:pt idx="10">
                  <c:v>1</c:v>
                </c:pt>
              </c:numCache>
            </c:numRef>
          </c:val>
          <c:extLst>
            <c:ext xmlns:c16="http://schemas.microsoft.com/office/drawing/2014/chart" uri="{C3380CC4-5D6E-409C-BE32-E72D297353CC}">
              <c16:uniqueId val="{00000003-9178-4760-AE89-2D7F63177546}"/>
            </c:ext>
          </c:extLst>
        </c:ser>
        <c:dLbls>
          <c:dLblPos val="outEnd"/>
          <c:showLegendKey val="0"/>
          <c:showVal val="1"/>
          <c:showCatName val="0"/>
          <c:showSerName val="0"/>
          <c:showPercent val="0"/>
          <c:showBubbleSize val="0"/>
        </c:dLbls>
        <c:gapWidth val="75"/>
        <c:overlap val="40"/>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2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[Mapa_de_Riesgos_Institucional_Corrupción_2023-12-07_sc.xlsx]Procesos_riesgos!TablaDinámica1</c:name>
    <c:fmtId val="3"/>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chemeClr val="tx1"/>
                </a:solidFill>
                <a:latin typeface="+mn-lt"/>
                <a:ea typeface="+mn-ea"/>
                <a:cs typeface="+mn-cs"/>
              </a:defRPr>
            </a:pPr>
            <a:r>
              <a:rPr lang="en-US" sz="1400" b="0" i="0" baseline="0">
                <a:solidFill>
                  <a:schemeClr val="tx1"/>
                </a:solidFill>
                <a:effectLst/>
              </a:rPr>
              <a:t>NÚMERO DE RIESGOS POR DEPENDENCIA</a:t>
            </a:r>
            <a:endParaRPr lang="es-CO" sz="14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chemeClr val="tx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pivotFmt>
    </c:pivotFmts>
    <c:plotArea>
      <c:layout/>
      <c:barChart>
        <c:barDir val="bar"/>
        <c:grouping val="clustered"/>
        <c:varyColors val="0"/>
        <c:ser>
          <c:idx val="0"/>
          <c:order val="0"/>
          <c:tx>
            <c:strRef>
              <c:f>Procesos_riesgos!$B$30:$B$31</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Procesos_riesgos!$A$32:$A$44</c:f>
              <c:strCache>
                <c:ptCount val="12"/>
                <c:pt idx="0">
                  <c:v>Dirección de Contratación</c:v>
                </c:pt>
                <c:pt idx="1">
                  <c:v>Dirección de Talento Humano</c:v>
                </c:pt>
                <c:pt idx="2">
                  <c:v>Dirección Distrital de Archivo de Bogotá</c:v>
                </c:pt>
                <c:pt idx="3">
                  <c:v>Oficina Alta Consejería de Paz, Víctimas y Reconciliación</c:v>
                </c:pt>
                <c:pt idx="4">
                  <c:v>Oficina Alta Consejería Distrital de Tecnologías de la Información y las Comunicaciones</c:v>
                </c:pt>
                <c:pt idx="5">
                  <c:v>Oficina de Control Interno</c:v>
                </c:pt>
                <c:pt idx="6">
                  <c:v>Oficina Jurídica</c:v>
                </c:pt>
                <c:pt idx="7">
                  <c:v>Subdirección de Gestión Documental</c:v>
                </c:pt>
                <c:pt idx="8">
                  <c:v>Subdirección de Servicios Administrativos</c:v>
                </c:pt>
                <c:pt idx="9">
                  <c:v>Subdirección Financiera</c:v>
                </c:pt>
                <c:pt idx="10">
                  <c:v>Subsecretaría de Servicio a la Ciudadanía</c:v>
                </c:pt>
                <c:pt idx="11">
                  <c:v>Oficina de Control Disciplinario Interno, Oficina Jurídica y Despacho de la Secretaría General.</c:v>
                </c:pt>
              </c:strCache>
            </c:strRef>
          </c:cat>
          <c:val>
            <c:numRef>
              <c:f>Procesos_riesgos!$B$32:$B$44</c:f>
              <c:numCache>
                <c:formatCode>General</c:formatCode>
                <c:ptCount val="12"/>
                <c:pt idx="0">
                  <c:v>2</c:v>
                </c:pt>
                <c:pt idx="1">
                  <c:v>3</c:v>
                </c:pt>
                <c:pt idx="2">
                  <c:v>2</c:v>
                </c:pt>
                <c:pt idx="3">
                  <c:v>1</c:v>
                </c:pt>
                <c:pt idx="4">
                  <c:v>1</c:v>
                </c:pt>
                <c:pt idx="5">
                  <c:v>1</c:v>
                </c:pt>
                <c:pt idx="6">
                  <c:v>1</c:v>
                </c:pt>
                <c:pt idx="7">
                  <c:v>1</c:v>
                </c:pt>
                <c:pt idx="8">
                  <c:v>3</c:v>
                </c:pt>
                <c:pt idx="9">
                  <c:v>2</c:v>
                </c:pt>
                <c:pt idx="10">
                  <c:v>2</c:v>
                </c:pt>
                <c:pt idx="11">
                  <c:v>1</c:v>
                </c:pt>
              </c:numCache>
            </c:numRef>
          </c:val>
          <c:extLst>
            <c:ext xmlns:c16="http://schemas.microsoft.com/office/drawing/2014/chart" uri="{C3380CC4-5D6E-409C-BE32-E72D297353CC}">
              <c16:uniqueId val="{00000000-6228-45A0-B13A-661E8AC2DA80}"/>
            </c:ext>
          </c:extLst>
        </c:ser>
        <c:dLbls>
          <c:showLegendKey val="0"/>
          <c:showVal val="0"/>
          <c:showCatName val="0"/>
          <c:showSerName val="0"/>
          <c:showPercent val="0"/>
          <c:showBubbleSize val="0"/>
        </c:dLbls>
        <c:gapWidth val="150"/>
        <c:axId val="2064777167"/>
        <c:axId val="2064779663"/>
      </c:barChart>
      <c:catAx>
        <c:axId val="20647771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crossAx val="2064779663"/>
        <c:crosses val="autoZero"/>
        <c:auto val="1"/>
        <c:lblAlgn val="ctr"/>
        <c:lblOffset val="100"/>
        <c:noMultiLvlLbl val="0"/>
      </c:catAx>
      <c:valAx>
        <c:axId val="20647796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crossAx val="20647771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1128663</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0</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346059</xdr:colOff>
      <xdr:row>2</xdr:row>
      <xdr:rowOff>100573</xdr:rowOff>
    </xdr:from>
    <xdr:to>
      <xdr:col>8</xdr:col>
      <xdr:colOff>2898759</xdr:colOff>
      <xdr:row>24</xdr:row>
      <xdr:rowOff>143436</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393988</xdr:colOff>
      <xdr:row>28</xdr:row>
      <xdr:rowOff>147205</xdr:rowOff>
    </xdr:from>
    <xdr:to>
      <xdr:col>8</xdr:col>
      <xdr:colOff>2931104</xdr:colOff>
      <xdr:row>51</xdr:row>
      <xdr:rowOff>805</xdr:rowOff>
    </xdr:to>
    <xdr:graphicFrame macro="">
      <xdr:nvGraphicFramePr>
        <xdr:cNvPr id="2" name="Gráfico 1">
          <a:extLst>
            <a:ext uri="{FF2B5EF4-FFF2-40B4-BE49-F238E27FC236}">
              <a16:creationId xmlns:a16="http://schemas.microsoft.com/office/drawing/2014/main" id="{7B1DB17A-D5E3-439A-8F5B-66B862DFEB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esar Alberto Arcos Tiuso" refreshedDate="45289.352668981483" createdVersion="6" refreshedVersion="6" minRefreshableVersion="3" recordCount="20">
  <cacheSource type="worksheet">
    <worksheetSource ref="A11:BZ31" sheet="Mapa_riesgos"/>
  </cacheSource>
  <cacheFields count="102">
    <cacheField name="Proceso / Proyecto de inversión" numFmtId="0">
      <sharedItems count="33">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Gestión del Conocimiento" u="1"/>
        <s v="7868 Desarrollo Institucional para una Gestión Pública Eficiente" u="1"/>
        <s v="Internacionalización de Bogotá" u="1"/>
        <s v="Fortalecimiento Institucional"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Alianzas e Internacionalización de Bogotá" u="1"/>
        <s v="Gestión de Seguridad y Salud en el Trabajo" u="1"/>
        <s v="Gestión Estratégica de Comunicación e Información"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ontainsSemiMixedTypes="0" containsString="0" containsNumber="1" containsInteger="1" minValue="113" maxValue="197"/>
    </cacheField>
    <cacheField name="Código del riesgo en el Aplicativo DARUMA" numFmtId="0">
      <sharedItems/>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esponsable del riesg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4"/>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6.2233919999999977E-3" maxValue="0.12"/>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SemiMixedTypes="0" containsNonDate="0" containsDate="1" containsString="0" minDate="2019-10-17T00:00:00" maxDate="2022-12-17T00:00:00"/>
    </cacheField>
    <cacheField name="Aspecto(s) que cambiaron3" numFmtId="0">
      <sharedItems/>
    </cacheField>
    <cacheField name="Descripción de los cambios efectuados3" numFmtId="0">
      <sharedItems longText="1"/>
    </cacheField>
    <cacheField name="Fecha de cambio4" numFmtId="164">
      <sharedItems containsSemiMixedTypes="0" containsNonDate="0" containsDate="1" containsString="0" minDate="2020-03-05T00:00:00" maxDate="2023-04-20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2-12-1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3-05-18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12-13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3-06-27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3-06-27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2-12-02T00:00:00" maxDate="2023-11-09T00:00:00"/>
    </cacheField>
    <cacheField name="Aspecto(s) que cambiaron11" numFmtId="0">
      <sharedItems/>
    </cacheField>
    <cacheField name="Descripción de los cambios efectuados11" numFmtId="0">
      <sharedItems longText="1"/>
    </cacheField>
    <cacheField name="Fecha de cambio12" numFmtId="164">
      <sharedItems containsDate="1" containsMixedTypes="1" minDate="2023-04-26T00:00:00" maxDate="2023-11-29T00:00:00"/>
    </cacheField>
    <cacheField name="Aspecto(s) que cambiaron12" numFmtId="0">
      <sharedItems/>
    </cacheField>
    <cacheField name="Descripción de los cambios efectuados12"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esar Alberto Arcos Tiuso" refreshedDate="45289.352669675929" createdVersion="7" refreshedVersion="6" minRefreshableVersion="3" recordCount="20">
  <cacheSource type="worksheet">
    <worksheetSource ref="A11:CA31" sheet="Mapa_riesgos"/>
  </cacheSource>
  <cacheFields count="103">
    <cacheField name="Proceso / Proyecto de inversión" numFmtId="0">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ontainsSemiMixedTypes="0" containsString="0" containsNumber="1" containsInteger="1" minValue="113" maxValue="197"/>
    </cacheField>
    <cacheField name="Código del riesgo en el Aplicativo DARUMA" numFmtId="0">
      <sharedItems/>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esponsable del riesgo" numFmtId="0">
      <sharedItems count="22">
        <s v="Oficina de Control Disciplinario Interno, Oficina Jurídica y Despacho de la Secretaría General."/>
        <s v="Oficina de Control Interno"/>
        <s v="Dirección Distrital de Archivo de Bogotá"/>
        <s v="Dirección de Contratación"/>
        <s v="Subdirección de Servicios Administrativos"/>
        <s v="Subdirección de Gestión Documental"/>
        <s v="Dirección de Talento Humano"/>
        <s v="Subdirección Financiera"/>
        <s v="Oficina Jurídica"/>
        <s v="Subsecretaría de Servicio a la Ciudadanía"/>
        <s v="Oficina Alta Consejería Distrital de Tecnologías de la Información y las Comunicaciones"/>
        <s v="Oficina Alta Consejería de Paz, Víctimas y Reconciliación"/>
        <s v="Oficina Asesora de Planeación" u="1"/>
        <s v="Oficina de Control Disciplinario Interno, Oficina Jurídica, Despacho de la Secretaría General." u="1"/>
        <s v="Oficina Consejería de Comunicaciones" u="1"/>
        <s v="Oficina de Control Disciplinario Interno / Oficina Jurídica" u="1"/>
        <s v="Subdirección de Imprenta Distrital" u="1"/>
        <s v="Dirección Distrital de Desarrollo Institucional" u="1"/>
        <s v="Dirección Distrital de Relaciones Internacionales" u="1"/>
        <s v="Oficina de Control Disciplinario Interno." u="1"/>
        <s v="Subsecretaría Distrital de Fortalecimiento Institucional" u="1"/>
        <s v="Oficina de Tecnologías de la Información y las Comunicaciones" u="1"/>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4"/>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6.2233919999999977E-3" maxValue="0.12"/>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SemiMixedTypes="0" containsNonDate="0" containsDate="1" containsString="0" minDate="2019-10-17T00:00:00" maxDate="2022-12-17T00:00:00"/>
    </cacheField>
    <cacheField name="Aspecto(s) que cambiaron3" numFmtId="0">
      <sharedItems/>
    </cacheField>
    <cacheField name="Descripción de los cambios efectuados3" numFmtId="0">
      <sharedItems longText="1"/>
    </cacheField>
    <cacheField name="Fecha de cambio4" numFmtId="164">
      <sharedItems containsSemiMixedTypes="0" containsNonDate="0" containsDate="1" containsString="0" minDate="2020-03-05T00:00:00" maxDate="2023-04-20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2-12-1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3-05-18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12-13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3-06-27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3-06-27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2-12-02T00:00:00" maxDate="2023-11-09T00:00:00"/>
    </cacheField>
    <cacheField name="Aspecto(s) que cambiaron11" numFmtId="0">
      <sharedItems/>
    </cacheField>
    <cacheField name="Descripción de los cambios efectuados11" numFmtId="0">
      <sharedItems longText="1"/>
    </cacheField>
    <cacheField name="Fecha de cambio12" numFmtId="164">
      <sharedItems containsDate="1" containsMixedTypes="1" minDate="2023-04-26T00:00:00" maxDate="2023-11-29T00:00:00"/>
    </cacheField>
    <cacheField name="Aspecto(s) que cambiaron12" numFmtId="0">
      <sharedItems/>
    </cacheField>
    <cacheField name="Descripción de los cambios efectuados12" numFmtId="0">
      <sharedItems longText="1"/>
    </cacheField>
    <cacheField name="Blancos borrar si 54" numFmtId="0">
      <sharedItems containsSemiMixedTypes="0" containsString="0" containsNumber="1" containsInteger="1" minValue="0" maxValue="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n v="113"/>
    <s v="EYADP-C006"/>
    <s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x v="0"/>
    <s v="Ejecución y administración de procesos"/>
    <s v="Oficina de Control Disciplinario Interno, Oficina Jurídica y Despacho de la Secretaría General."/>
    <s v="- Alta rotación de personal generando retrasos en la curva de aprendizaje._x000a_- Dificultades en la transferencia de conocimiento entre los servidores que se vinculan y retiran de la entidad._x000a_- Presentarse una situación de conflicto de interés y no manifestarlo._x000a_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reputacional por impunidad disciplinaria._x000a_- Investigación disciplinaria por parte de un ente de control que corresponda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_x000a_- 2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3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_x000a_- 4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 5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6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7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8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Detectivo_x000a_- Preventivo_x000a_- Detectivo_x000a_- Preventivo_x000a_- Detectivo_x000a_- Preventivo_x000a_- Detectivo_x000a__x000a__x000a__x000a__x000a__x000a__x000a__x000a__x000a__x000a__x000a__x000a_"/>
    <s v="25%_x000a_15%_x000a_25%_x000a_15%_x000a_25%_x000a_15%_x000a_2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30%_x000a_40%_x000a_30%_x000a_40%_x000a_30%_x000a_40%_x000a_30%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2233919999999977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 Jefe de la Oficina de Control Disciplinario Interno_x000a__x000a_- Jefe de la Oficina de Control Disciplinario Interno"/>
    <s v="- PA230-028"/>
    <s v="- 554_x000a__x000a_- 555"/>
    <s v="- 13/02/2023_x000a__x000a_- 1/04/2023"/>
    <s v="- 30/11/2023_x000a__x000a_- 31/12/2023"/>
    <s v="-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s v="- Oficina de Control Disciplinario Interno, Oficina Jurídica y Despacho de la Secretaría General._x000a_- Jefe Oficina de Control Disciplinario Interno._x000a_- Jefe de la Oficina de Control Disciplinario Interno, Jefe de la Oficina Jurídica y/o Despacho de la Secretaría General._x000a__x000a__x000a__x000a__x000a__x000a__x000a_- Oficina de Control Disciplinario Interno, Oficina Jurídica y Despacho de la Secretaría General."/>
    <s v="-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_x000a_Se incluyen los controles preventivos y detectivos relacionados con los procedimientos aplicación de la etapa de instrucción, aplicación de la etapa de juzgamiento juicio ordinario, aplicación de la etapa de juzgamiento juicio verbal y aplicación segunda instancia._x000a_Se ajustan los controles correctivos, el plan de contingencia, incluyendo a la Oficina Jurídica y al Despacho de la Secretaría General._x000a_Se definen las acciones de tratamiento a 2023 por ser un riesgo de corrupción"/>
    <d v="2023-11-28T00:00:00"/>
    <s v="Establecimiento de controles_x000a_Valoración del riesgo"/>
    <s v="Se retiran los controles asociados al procedimiento Proceso Disciplinario Verbal 2210113-PR-008, ya que fue eliminado._x000a_Se ajusta la probabilidad a 0,622%)."/>
  </r>
  <r>
    <x v="1"/>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
    <s v="Jefe Oficina de Control Interno"/>
    <s v="Evaluación"/>
    <s v="Ejecutar las auditorías internas de gestión, seguimientos y realizar informes de ley "/>
    <n v="119"/>
    <s v="EYADP-C008"/>
    <s v="Posibilidad de afectación reputacional por uso indebido de información privilegiada para beneficio propio o de un tercero, debido a debilidades en el proceder ético del auditor"/>
    <x v="0"/>
    <s v="Ejecución y administración de procesos"/>
    <s v="Oficina de Control Inter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_x000a__x000a__x000a__x000a__x000a__x000a__x000a__x000a__x000a__x000a__x000a__x000a__x000a__x000a__x000a__x000a__x000a__x000a__x000a_"/>
    <s v="- Documentado_x000a__x000a__x000a__x000a__x000a__x000a__x000a__x000a__x000a__x000a__x000a__x000a__x000a__x000a__x000a__x000a__x000a__x000a__x000a_"/>
    <s v="- Continua_x000a__x000a__x000a__x000a__x000a__x000a__x000a__x000a__x000a__x000a__x000a__x000a__x000a__x000a__x000a__x000a__x000a__x000a__x000a_"/>
    <s v="- Con registro_x000a__x000a__x000a__x000a__x000a__x000a__x000a__x000a__x000a__x000a__x000a__x000a__x000a__x000a__x000a__x000a__x000a__x000a__x000a_"/>
    <s v="- Preventivo_x000a__x000a__x000a__x000a__x000a__x000a__x000a__x000a__x000a__x000a__x000a__x000a__x000a__x000a__x000a__x000a__x000a__x000a__x000a_"/>
    <s v="25%_x000a__x000a__x000a__x000a__x000a__x000a__x000a__x000a__x000a__x000a__x000a__x000a__x000a__x000a__x000a__x000a__x000a__x000a__x000a_"/>
    <s v="- Manual_x000a__x000a__x000a__x000a__x000a__x000a__x000a__x000a__x000a__x000a__x000a__x000a__x000a__x000a__x000a__x000a__x000a__x000a__x000a_"/>
    <s v="15%_x000a__x000a__x000a__x000a__x000a__x000a__x000a__x000a__x000a__x000a__x000a__x000a__x000a__x000a__x000a__x000a__x000a__x000a__x000a_"/>
    <s v="40%_x000a_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
    <s v="- Jefe de la Oficina de Control Interno"/>
    <s v="- PA230-008"/>
    <s v="- 527"/>
    <s v="- 1/08/2023"/>
    <s v="- 30/08/2023"/>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d v="2022-12-09T00:00:00"/>
    <s v="Identificación del riesgo_x000a__x000a_Análisis de controles_x000a__x000a_Tratamiento del riesgo"/>
    <s v="Se ajusta la matriz DOFA._x000a_Se asocia el riesgo a la nueva estructura del proceso._x000a_Se ajusta la definición de controles._x000a_Se define la propuesta de acciones de tratamiento 2023."/>
    <s v=""/>
    <s v="_x000a__x000a__x000a__x000a_"/>
    <s v=""/>
    <s v=""/>
    <s v="_x000a__x000a__x000a__x000a_"/>
    <s v=""/>
    <s v=""/>
    <s v="_x000a__x000a__x000a__x000a_"/>
    <s v=""/>
    <s v=""/>
    <s v="_x000a__x000a__x000a__x000a_"/>
    <s v=""/>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n v="121"/>
    <s v="FI-C017"/>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s v="Dirección Distrital de Archivo de Bogotá"/>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el procedimiento Consulta de los Fondos Documentales Custodiados por el Archivo de Bogotá 2215100-PR-082 fortaleciendo las actividades para mitigar el riesgo._x000a__x000a_- Actualizar el procedimiento Gestión de las solicitudes internas de documentos históricos 4213200-PR-375 fortaleciendo las actividades para mitigar el riesgo."/>
    <s v="- Subdirector de Gestión de Patrimonio Documental del Distrito_x000a__x000a_- Subdirector de Gestión de Patrimonio Documental del Distrito"/>
    <s v="- PA230-007"/>
    <s v="- 525_x000a__x000a_- 526"/>
    <s v="- 1/02/2023_x000a__x000a_- 1/02/2023"/>
    <s v="- 31/12/2023_x000a__x000a_- 30/11/2023"/>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Fortalecimiento de la Gestión Pública"/>
    <s v="- Subsecretario(a) Distrital de Fortalecimiento Institucional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Subsecretario(a) Distrital de Fortalecimiento Institucional"/>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Fortalecimiento de la Gestión Pública,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d v="2022-12-02T00:00:00"/>
    <s v="Identificación del riesgo_x000a__x000a__x000a__x000a_Tratamiento del riesgo"/>
    <s v="Se asocia el riesgo al nuevo Mapa de procesos de la Secretaría General. _x000a_Se plantean acciones de tratamiento para el fortalecimiento del riesgo."/>
    <s v=""/>
    <s v="_x000a__x000a__x000a__x000a_"/>
    <s v=""/>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22"/>
    <s v="EYADP-C009"/>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0"/>
    <s v="Fraude interno"/>
    <s v="Dirección Distrital de Archivo de Bogotá"/>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 Actualizar el procedimiento Revisión y evaluación de las Tablas de Retención Documental –TRD y Tablas de Valoración Documental –TVD, para su convalidación por parte del Consejo Distrital de Archivos 2215100-PR-293  fortaleciendo las actividades para mitigar el riesgo."/>
    <s v="- Subdirección del Sistema Distrital de Archivos"/>
    <s v="- PA230-011"/>
    <s v="- 531"/>
    <s v="- 1/02/2023"/>
    <s v="- 31/12/2023"/>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Fortalecimiento de la Gestión Pública"/>
    <s v="- Subsecretario(a) Distrital de Fortalecimiento Institucional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Subsecretario(a) Distrital de Fortalecimiento Institucional"/>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Incrementar la capacidad institucional para atender con eficiencia los retos de su misionalidad en el Distrito."/>
    <n v="134"/>
    <s v="FI-C018"/>
    <s v="Posibilidad de afectación reputacional por pérdida de la confianza ciudadana en la gestión contractual de la Entidad, debido a decisiones ajustadas a intereses propios o de terceros durante la etapa precontractual con el fin de celebrar un contrato"/>
    <x v="0"/>
    <s v="Fraude interno"/>
    <s v="Dirección de Contratación"/>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 Desarrollar dos (2) jornadas de socializaciones y/o talleres con los enlaces contractuales de cada dependencia sobre la estructuración de estudios y documentos previos así como lo referido al análisis del sector y estudios de mercado en el proceso de contratación."/>
    <s v="- Director de Contratación"/>
    <s v="- PA230-017"/>
    <s v="- 537"/>
    <s v="- 1/02/2023"/>
    <s v="- 31/05/2023"/>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5-15T00:00:00"/>
    <s v="Identificación del riesgo"/>
    <s v="Se modificó en la ficha del riesgo, el nombre de la fase (propósito) del proyecto de inversión 7873, a la cual está asociado el riesgo."/>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n v="135"/>
    <s v="FI-C019"/>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0"/>
    <s v="Fraude interno"/>
    <s v="Dirección de Contratación"/>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s v="-Director de Contratación"/>
    <s v="- PA230-018"/>
    <s v="- 538"/>
    <s v="- 1/03/2023"/>
    <s v="- 30/06/2023"/>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4-21T00:00:00"/>
    <s v="Establecimiento de controles"/>
    <s v="Se actualizó el control asociado al procedimiento 42321000-PR-022 &quot;Liquidación de contrato/convenio&quot;"/>
    <s v=""/>
    <s v="_x000a__x000a__x000a__x000a_"/>
    <s v=""/>
    <s v=""/>
    <s v="_x000a__x000a__x000a__x000a_"/>
    <s v=""/>
  </r>
  <r>
    <x v="4"/>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1"/>
    <s v="EYADP-C01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Leve (1)"/>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_x000a_- 4 Actividad (9) PR-236 &quot;Egreso o salida definitiva de bienes&quot;:  indica que El profesional especializado, autorizado(a) por el (la) Subdirector(a) de servicios administrativos,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_x000a_- 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_x000a_- 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rogramar y ejecutar socializaciones de las actividades más relevantes con respecto al correcto manejo de los inventarios según procedimientos internos."/>
    <s v="- Profesional Especializado"/>
    <s v="- PA230-024"/>
    <s v="- 546"/>
    <s v="- 1/02/2023"/>
    <s v="- 30/06/2023"/>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 Subdirector(a) de Servicios Administrativos_x000a__x000a__x000a__x000a__x000a__x000a_- Subdirector(a) de Servicios Administrativos y Oficina de Tecnologías de la Información y las Comunicacione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r>
  <r>
    <x v="4"/>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2"/>
    <s v="FI-C02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Menor (2)"/>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rogramar y ejecutar socializaciones de las actividades más relevantes con respecto al correcto manejo de los inventarios según procedimientos internos."/>
    <s v="- Profesional Especializado"/>
    <s v="- PA230-024"/>
    <s v="- 546"/>
    <s v="- 1/02/2023"/>
    <s v="- 30/06/2023"/>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_x000a__x000a__x000a__x000a__x000a__x000a_- Subdirector(a) de Servicios Administrativos y Oficina de Tecnologías de la Información y las Comunicacione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
    <s v="_x000a__x000a__x000a__x000a_"/>
    <s v=""/>
    <s v=""/>
    <s v="_x000a__x000a__x000a__x000a_"/>
    <s v=""/>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Manejar y controlar los recursos de la caja menor"/>
    <n v="146"/>
    <s v="FI-C021"/>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s v="Subdirección de Servicios Administrativos"/>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_x000a_- 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_x000a_- 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_x000a_- 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_x000a_- 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_x000a_- 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Actualizar el procedimiento 4233100-PR-382  &quot;Manejo de la Caja Menor&quot;, respecto al  fortalecimiento de los puntos de control."/>
    <s v="- Subdirector(a) de Servicios Administrativos"/>
    <s v="- PA230-016"/>
    <s v="- 536"/>
    <s v="- 15/02/2023"/>
    <s v="- 31/05/2023"/>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y Tecnológicos"/>
    <s v="- Subdirector(a) de Servicios Administrativos y Oficina de Tecnologías de la Información y las Comunicaciones_x000a_- Subdirector(a) de Servicios Administrativos._x000a_- Subdirector Servicios Administrativos_x000a__x000a__x000a__x000a__x000a__x000a__x000a_- Subdirector(a) de Servicios Administrativos y Oficina de Tecnologías de la Información y las Comunicacione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y Tecnológic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d v="2022-12-14T00:00:00"/>
    <s v="Identificación del riesgo_x000a__x000a__x000a__x000a_Tratamiento del riesgo"/>
    <s v="Se asocia el riesgo al nuevo Mapa de procesos de la Secretaría General._x000a_Se complementó el nombre del riesgo_x000a_Se incluyó  acción de tratamiento del riesgo  para la vigencia  2023 _x000a_Se realizó ajuste en las causas internas y externas según el análisis DOFA del nuevo proceso  gestión de servicios administrativos."/>
    <d v="2023-05-31T00:00:00"/>
    <s v="Establecimiento de controles"/>
    <s v="Se actualizaron los controles preventivos y detectivos del riesgo, de acuerdo con la actualización realizada al procedimiento Manejo de caja menor."/>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n v="147"/>
    <s v="FI-C022"/>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s v="Subdirección de Gestión Documental"/>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 Intereses personales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érdida de credibilidad del proceso y de la entidad._x000a_- Uso indebido e inadecuado de información de la Secretaría General 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
    <s v=""/>
    <s v=""/>
    <s v=""/>
    <s v=""/>
    <s v=""/>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
    <s v="- Subdirector(a) de Gestión Documental"/>
    <s v="- PA230-027"/>
    <s v="- 549"/>
    <s v="- 1/03/2023"/>
    <s v="- 15/12/2023"/>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e Servicios Administrativos y Tecnológicos"/>
    <s v="- Subdirector(a) de Servicios Administrativos y Oficina de Tecnologías de la Información y las Comunicaciones_x000a_- Subdirector de Gestión documental_x000a_- Subdirector de Gestión documental_x000a_- Subdirector(a) de Servicios Administrativos_x000a__x000a__x000a__x000a__x000a__x000a_- Subdirector(a) de Servicios Administrativos y Oficina de Tecnologías de la Información y las Comunicaciones"/>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e Servicios Administrativos y Tecnológicos,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_x000a_Se definieron las perspectivas para los efectos ya identificados y se calificaron_x000a_Se eliminó un efecto operativo y se incluyó uno de información_x000a__x000a_Análisis antes de controles: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2-12-14T00:00:00"/>
    <s v="Identificación del riesgo_x000a__x000a__x000a_Análisis después de controles_x000a_Tratamiento del riesgo"/>
    <s v="Se asocia el riesgo al nuevo Mapa de procesos de la Secretaría General._x000a_Se realizó ajuste en las causas internas, externas según el análisis DOFA de nuevo proceso Gestión de Servicios Administrativos._x000a_Se incluyo la acción de tratamiento para la vigencia 2023. "/>
    <d v="2023-05-17T00:00:00"/>
    <s v="Establecimiento de controles"/>
    <s v="Se actualizó en los controles No 1 Preventivo) y No 2 (detectivo) el nombre del cargo que autoriza al responsable de la ejecución de cada control, remplazando al el jefe de la dependencia por Subdirector (a) de Gestión Documental; en los controles correctivos No 1, 2,3, se modificó el cargo responsable de ejecutar cada control y adicionalmente en el control correctivo No 1 se actualizó el cargo que autoriza al responsable de ejecutar el control."/>
    <s v=""/>
    <s v="_x000a__x000a__x000a__x000a_"/>
    <s v=""/>
    <s v=""/>
    <s v="_x000a__x000a__x000a__x000a_"/>
    <s v=""/>
    <s v=""/>
    <s v="_x000a__x000a__x000a__x000a_"/>
    <s v=""/>
    <s v=""/>
    <s v="_x000a__x000a__x000a__x000a_"/>
    <s v=""/>
    <s v=""/>
    <s v="_x000a__x000a__x000a__x000a_"/>
    <s v=""/>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n v="154"/>
    <s v="FI-C023"/>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s v="Dirección de Talento Huma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 Documentado_x000a_- Documentado_x000a_- Documentado_x000a_- Documentado"/>
    <s v="- Continua_x000a_- Continua_x000a_- Continua_x000a_- Continua"/>
    <s v="- Con registro_x000a_- Con registro_x000a_- Con registro_x000a_- Con registro"/>
    <s v="- Preventivo_x000a_- Preventivo_x000a_- Preventivo_x000a_- Detectivo"/>
    <s v="25%_x000a_25%_x000a_25%_x000a_15%"/>
    <s v="- Manual_x000a_- Manual_x000a_- Manual_x000a_- Manual"/>
    <s v="15%_x000a_15%_x000a_15%_x000a_15%"/>
    <s v="40%_x000a_40%_x000a_40%_x000a_30%"/>
    <s v="- 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024E-2"/>
    <s v="Mayor (4)"/>
    <n v="0.8"/>
    <s v="Alto"/>
    <s v="El proceso estima que el riesgo continúa en una zona alta, debido a que los controles establecidos son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_x000a_- Expedir la certificación de cumplimiento de requisitos mínimos con base en la información contenida en los soportes (certificaciones académicas o laborales) aportados por el aspirante en su hoja de vida o historia laboral."/>
    <s v="- Profesional Especializado o Profesional Universitario de la Dirección de Talento Humano autorizado por el(la) Director(a) de Talento Humano._x000a__x000a_- Director(a) Técnico(a) de Talento Humano"/>
    <s v="- PA230-032"/>
    <s v="- 559_x000a__x000a_- 560"/>
    <s v="- 15/02/2023_x000a__x000a_- 15/02/2023"/>
    <s v="- 31/12/2023_x000a__x000a_- 31/12/2023"/>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del Talento Humano"/>
    <s v="- Director(a) de Talento Humano_x000a_- Director/a Técnico/a de Talento Humano y Profesional Especializado o Profesional Universitario de Talento Humano._x000a__x000a__x000a__x000a__x000a__x000a__x000a__x000a_- Director(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d v="2023-11-08T00:00:00"/>
    <s v="Establecimiento de controles_x000a__x000a_Valoración del riesgo"/>
    <s v="Se retira el control detectivo Id 841 número 5, teniendo en cuenta que está duplicado con el control Id 840._x000a_Cambia el valor de la probabilidad a 3.024%, ubicando el riesgo en el mismo cuadrante y zona alta."/>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n v="155"/>
    <s v="FI-C024"/>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s v="Dirección de Talento Humano"/>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
    <s v="- Profesional Especializado o Profesional Universitario de Talento Humano"/>
    <s v="- PA230-033"/>
    <s v="- 561"/>
    <s v="- 15/02/2023"/>
    <s v="- 31/12/2023"/>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del Talento Humano"/>
    <s v="- Director(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d v="2022-12-14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realizó el cambio del nombre del proceso en el control correctivo pasando de Gestión Estratégica de Talento Humano a Gestión del Talento Humano en el marco del nuevo Mapa de procesos de la Secretaría General de la Alcaldía Mayor de Bogotá, D.C._x000a_Se definió definieron acciones de tratamiento para la vigencia  2023 "/>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ó acción de tratamiento para la vigencia  2023 "/>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n v="156"/>
    <s v="FI-C025"/>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s v="Dirección de Talento Humano"/>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_x000a_- 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 Definir cronograma 2023 para la realización de la  verificación de la completitud e idoneidad de los productos contenidos en los botiquines de las sedes de la Secretaría General de la Alcaldía Mayor de Bogotá, D.C."/>
    <s v="- Profesional Universitario de Talento Humano autorizado por el(la) Director(a) Técnico(a) de Talento Humano"/>
    <s v="- PA230-034"/>
    <s v="- 562"/>
    <s v="- 15/02/2023"/>
    <s v="- 28/02/2023"/>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l Talento Human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l Talento Human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d v="2022-12-16T00:00:00"/>
    <s v="Identificación del riesgo_x000a_Análisis antes de controles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modificó la calificación de la probabilidad de ocurrencia del riesgo pasando de la calificación por  factibilidad a la calificación por frecuencia y se ajustó la explicación de la  valoración obtenida antes de controles. 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d v="2023-04-19T00:00:00"/>
    <s v="_x000a__x000a__x000a__x000a_Establecimiento de controles_x000a_Evaluación de controles_x000a__x000a__x000a__x000a_"/>
    <s v="Se actualizaron todos los controles_x000a_A todos los controles se les modificó el estado &quot;sin documentar&quot; por &quot;documentado&quot;"/>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Desarrollar adecuada y oportunamente el trámite financiero para cumplir con las obligaciones que afectan el presupuesto de la entidad y que se originan en desarrollo de las actividades propias de la Secretaría General"/>
    <n v="169"/>
    <s v="EYADP-C01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s v="Subdirección Financiera"/>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 Documentado_x000a_- Documentado_x000a_- Documentado_x000a_- Documentado"/>
    <s v="- Continua_x000a_- Continua_x000a_- Continua_x000a_- Continua"/>
    <s v="- Con registro_x000a_- Con registro_x000a_- Con registro_x000a_- Con registro"/>
    <s v="- Preventivo_x000a_- Preventivo_x000a_- Detectivo_x000a_- Detectivo"/>
    <s v="25%_x000a_25%_x000a_15%_x000a_15%"/>
    <s v="- Manual_x000a_- Manual_x000a_- Manual_x000a_- Manual"/>
    <s v="15%_x000a_15%_x000a_15%_x000a_15%"/>
    <s v="40%_x000a_40%_x000a_30%_x000a_30%"/>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s."/>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un análisis de la ejecución del trámite relacionado con  la gestión de pagos, con el propósito de  encontrar duplicidades con la gestión contable y así poder optimizar su ejecución"/>
    <s v="- Subdirector Financiero"/>
    <s v="- PA230-013"/>
    <s v="- 533"/>
    <s v="- 1/03/2023"/>
    <s v="- 30/04/2023"/>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a) Financiero(a)_x000a_- Subdirector Financiero_x000a_- Subdirector Financiero_x000a_- Subdirector Financiero_x000a_- Profesional de la Subdirección Financiera_x000a__x000a__x000a__x000a__x000a_- Subdirector(a) Financiero(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el alcance del proceso y se establece una acción de tratamiento"/>
    <d v="2023-06-26T00:00:00"/>
    <s v="Establecimiento de controles_x000a__x000a_Evaluación de controles_x000a__x000a_Tratamiento del riesgo"/>
    <s v="En los controles 3 y 4 se determina únicamente el énfasis detectivo, por tanto, se eliminan donde figuran como preventivos. Se ajusta nuevamente el consecutivo de los controles._x000a__x000a_Se valora nuevamente el riesgo quedando en zona extrema ante la aplicación de los controles._x000a__x000a_La opción de reducir el riesgo continúa."/>
    <s v=""/>
    <s v="_x000a__x000a__x000a__x000a_"/>
    <s v=""/>
    <s v=""/>
    <s v="_x000a__x000a__x000a__x000a_"/>
    <s v=""/>
    <s v=""/>
    <s v="_x000a__x000a__x000a__x000a_"/>
    <s v=""/>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Registrar la gestión contable"/>
    <n v="170"/>
    <s v="EYADP-C012"/>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s v="Subdirección Financiera"/>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 Documentado_x000a_- Documentado_x000a_- Documentado_x000a_- Documentado"/>
    <s v="- Continua_x000a_- Continua_x000a_- Continua_x000a_- Continua"/>
    <s v="- Con registro_x000a_- Con registro_x000a_- Con registro_x000a_- Con registro"/>
    <s v="- Preventivo_x000a_- Detectivo_x000a_- Preventivo_x000a_- Detectivo"/>
    <s v="25%_x000a_15%_x000a_25%_x000a_15%"/>
    <s v="- Manual_x000a_- Manual_x000a_- Manual_x000a_- Manual"/>
    <s v="15%_x000a_15%_x000a_15%_x000a_15%"/>
    <s v="40%_x000a_30%_x000a_40%_x000a_30%"/>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un análisis de la ejecución del trámite relacionado con  la gestión de pagos, con el propósito de  encontrar duplicidades con la gestión de pagos y así poder optimizar su ejecución"/>
    <s v="- Subdirector Financiero"/>
    <s v="- PA230-014"/>
    <s v="- 534"/>
    <s v="- 1/03/2023"/>
    <s v="- 30/04/2023"/>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a) Financiero(a)_x000a_- Profesional de la Subdirección Financiera_x000a_- Profesional de la Subdirección Financiera_x000a__x000a__x000a__x000a__x000a__x000a__x000a_- Subdirector(a) Financiero(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d v="2023-06-26T00:00:00"/>
    <s v="Establecimiento de controles_x000a__x000a_Evaluación de controles_x000a__x000a_Tratamiento del riesgo"/>
    <s v="En los controles 2 y 3 se determina únicamente el énfasis detectivo, por tanto, se eliminan donde figuran como preventivos. Se ajusta nuevamente el consecutivo de los controles._x000a__x000a_Se valora nuevamente el riesgo quedando en zona extrema ante la aplicación de los controles._x000a__x000a_La opción de reducir el riesgo continúa"/>
    <s v=""/>
    <s v="_x000a__x000a__x000a__x000a_"/>
    <s v=""/>
    <s v=""/>
    <s v="_x000a__x000a__x000a__x000a_"/>
    <s v=""/>
  </r>
  <r>
    <x v="8"/>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Gestionar la defensa judicial y extrajudicial de la Secretaría General"/>
    <n v="175"/>
    <s v="FI-C026"/>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0"/>
    <s v="Fraude interno"/>
    <s v="Oficina Jurídica"/>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oderado (3)"/>
    <n v="0.6"/>
    <s v="Moderado"/>
    <s v="El resultado de la probabilidad es Muy baja, dado que el riesgo no se ha materializado y se tienen 4 controles preventivos. Es impacto es leve ya que se dispone de 3 controles correctivos para disminuir la calificación."/>
    <s v="Reducir"/>
    <s v="-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 Realizar durante el Comité de Conciliación el estudio, evaluación y análisis de las conciliaciones, procesos y laudos arbitrales que fueron de conocimiento de dicho Comité."/>
    <s v="- Jefe de Oficina Jurídica_x000a__x000a_- Comité de Conciliación"/>
    <s v="- PA230-009"/>
    <s v="- 528_x000a__x000a_- 529"/>
    <s v="- 1/03/2023_x000a__x000a_- 15/02/2023"/>
    <s v="- 28/04/2023_x000a__x000a_- 31/12/2023"/>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Tratamiento del riesgo"/>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_x000a_Se definió la acción de tratamiento a 2023"/>
    <d v="2023-04-26T00:00:00"/>
    <s v="Establecimiento de controles_x000a_Evaluación de controles"/>
    <s v="Establecimiento de controles: Una vez analizado el control de tipo preventivo: “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 se evidencia que el control es de tipo detectivo, por lo cual se ajustó este atributo en el control del riesgo."/>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
    <n v="179"/>
    <s v="FI-C027"/>
    <s v="Posibilidad de afectación reputacional por pérdida de credibilidad y confianza en la Secretaría General, debido a realización de cobros indebidos durante la prestación del servicio en el canal presencial de la Red CADE dispuesto para el servicio a la ciudadanía"/>
    <x v="0"/>
    <s v="Fraude interno"/>
    <s v="Subsecretaría de Servicio a la Ciudadanía"/>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la ejecución de las políticas, programas y proyecto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Sin asociación"/>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el Código Disciplinario Único."/>
    <s v="- Gestores de transparencia e integridad de la Dirección del Sistema Distrital de Servicio a la Ciudadana"/>
    <s v="- PA230-010"/>
    <s v="- 530"/>
    <s v="- 1/03/2023"/>
    <s v="- 31/12/2023"/>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a) del Sistema Distrital de Servicio a la Ciudadanía_x000a_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detectivos y preventivos, acorde con la actualización del procedimiento Administración del Modelo Multicanal de Relacionamiento con la Ciudadanía (2213300-PR-036)  Versión 16.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Medir y analizar la calidad en la prestación del servicio en los canales de relacionamiento con la Ciudadanía de la administración distrital"/>
    <n v="180"/>
    <s v="UPYP-C002"/>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s v="Subsecretaría de Servicio a la Ciudadanía"/>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DCS sobre los valores de integridad, con relación al servicio a la ciudadanía."/>
    <s v="- Gestor de integridad de la Dirección Distrital de Calidad del Servicio"/>
    <s v="- PA230-012"/>
    <s v="- 532"/>
    <s v="- 1/03/2023"/>
    <s v="- 31/10/2023"/>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Distrital de Calidad del Servicio_x000a_- Director Distrital de Calidad del Servicio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d v="2023-04-21T00:00:00"/>
    <s v="_x000a__x000a__x000a__x000a_Establecimiento de controles_x000a__x000a__x000a__x000a_"/>
    <s v="Se ajustaron los controles detectivos y preventivos, acorde con la actualización del procedimiento Seguimiento y medición del servicio a la Ciudadanía (4221000-PR-044) Versión 15"/>
    <s v=""/>
    <s v="_x000a__x000a__x000a__x000a_"/>
    <s v=""/>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
    <n v="181"/>
    <s v="FI-C028"/>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0"/>
    <s v="Fraude interno"/>
    <s v="Oficina Alta Consejería Distrital de Tecnologías de la Información y las Comunicaciones"/>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Sin asociación"/>
    <s v="- No aplica_x000a__x000a__x000a__x000a_"/>
    <s v="Muy baja (1)"/>
    <n v="0.2"/>
    <s v=""/>
    <s v=""/>
    <s v=""/>
    <s v=""/>
    <s v=""/>
    <s v=""/>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 Sensibilizar cuatrimestralmente al equipo de la Alta Consejería Distrital de TIC sobre los valores de integridad."/>
    <s v="- Profesionales responsables de riesgos de la ACDTIC y Gestor de integridad"/>
    <s v="- PA230-015"/>
    <s v="- 535"/>
    <s v="- 1/04/2023"/>
    <s v="- 31/12/2023"/>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 Actualizar el mapa de riesgos Gobierno Abierto y Relacionamiento con la Ciudadanía"/>
    <s v="- Subsecretario(a) de Servicio a la Ciudadanía y Alto(a) Consejero(a) Distrital de Tecnologías de la Información y las Comunicaciones_x000a_- Jefe Oficina de la Alta Consejería Distrital de TIC_x000a_- Jefe Oficina de la Alta Consejería Distrital de TIC_x000a__x000a__x000a__x000a__x000a__x000a__x000a_- Subsecretario(a) de Servicio a la Ciudadanía y Alto(a) Consejero(a) Distrital de Tecnologías de la Información y las Comunicaciones"/>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r>
  <r>
    <x v="10"/>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n v="197"/>
    <s v="FI-C029"/>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s v="Oficina Alta Consejería de Paz, Víctimas y Reconciliación"/>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16. Paz, justicia e instituciones sólidas"/>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_x000a_- 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_x000a_- 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_x000a_- 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_x000a_- 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s v="- Director de Reparación Integral"/>
    <s v="- PA230-023"/>
    <s v="- 545"/>
    <s v="- 1/02/2023"/>
    <s v="- 31/03/2023"/>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Paz, Víctimas y Reconciliación"/>
    <s v="- Jefe de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Paz, Víctimas y Reconciliación,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d v="2022-12-09T00:00:00"/>
    <s v="Identificación del riesgo_x000a__x000a_Análisis de controles_x000a__x000a_Tratamiento del riesgo"/>
    <s v="Se ajustan los controles, de acuerdo a la actualización del procedimiento_x000a_Se actualiza el nombre del proceso al cual esta asociado el riesgo._x000a_Se formula la acción de tratamiento a 2023"/>
    <s v=""/>
    <s v="_x000a__x000a__x000a__x000a_"/>
    <s v=""/>
    <s v=""/>
    <s v="_x000a__x000a__x000a__x000a_"/>
    <s v=""/>
    <s v=""/>
    <s v="_x000a__x000a__x000a__x000a_"/>
    <s v=""/>
  </r>
</pivotCacheRecords>
</file>

<file path=xl/pivotCache/pivotCacheRecords2.xml><?xml version="1.0" encoding="utf-8"?>
<pivotCacheRecords xmlns="http://schemas.openxmlformats.org/spreadsheetml/2006/main" xmlns:r="http://schemas.openxmlformats.org/officeDocument/2006/relationships" count="20">
  <r>
    <s v="Control Disciplinario"/>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n v="113"/>
    <s v="EYADP-C006"/>
    <s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x v="0"/>
    <s v="Ejecución y administración de procesos"/>
    <x v="0"/>
    <s v="- Alta rotación de personal generando retrasos en la curva de aprendizaje._x000a_- Dificultades en la transferencia de conocimiento entre los servidores que se vinculan y retiran de la entidad._x000a_- Presentarse una situación de conflicto de interés y no manifestarlo._x000a_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reputacional por impunidad disciplinaria._x000a_- Investigación disciplinaria por parte de un ente de control que corresponda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_x000a_- 2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3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_x000a_- 4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 5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6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7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8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Detectivo_x000a_- Preventivo_x000a_- Detectivo_x000a_- Preventivo_x000a_- Detectivo_x000a_- Preventivo_x000a_- Detectivo_x000a__x000a__x000a__x000a__x000a__x000a__x000a__x000a__x000a__x000a__x000a__x000a_"/>
    <s v="25%_x000a_15%_x000a_25%_x000a_15%_x000a_25%_x000a_15%_x000a_2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30%_x000a_40%_x000a_30%_x000a_40%_x000a_30%_x000a_40%_x000a_30%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2233919999999977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 Jefe de la Oficina de Control Disciplinario Interno_x000a__x000a_- Jefe de la Oficina de Control Disciplinario Interno"/>
    <s v="- PA230-028"/>
    <s v="- 554_x000a__x000a_- 555"/>
    <s v="- 13/02/2023_x000a__x000a_- 1/04/2023"/>
    <s v="- 30/11/2023_x000a__x000a_- 31/12/2023"/>
    <s v="-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s v="- Oficina de Control Disciplinario Interno, Oficina Jurídica y Despacho de la Secretaría General._x000a_- Jefe Oficina de Control Disciplinario Interno._x000a_- Jefe de la Oficina de Control Disciplinario Interno, Jefe de la Oficina Jurídica y/o Despacho de la Secretaría General._x000a__x000a__x000a__x000a__x000a__x000a__x000a_- Oficina de Control Disciplinario Interno, Oficina Jurídica y Despacho de la Secretaría General."/>
    <s v="-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_x000a_Se incluyen los controles preventivos y detectivos relacionados con los procedimientos aplicación de la etapa de instrucción, aplicación de la etapa de juzgamiento juicio ordinario, aplicación de la etapa de juzgamiento juicio verbal y aplicación segunda instancia._x000a_Se ajustan los controles correctivos, el plan de contingencia, incluyendo a la Oficina Jurídica y al Despacho de la Secretaría General._x000a_Se definen las acciones de tratamiento a 2023 por ser un riesgo de corrupción"/>
    <d v="2023-11-28T00:00:00"/>
    <s v="Establecimiento de controles_x000a_Valoración del riesgo"/>
    <s v="Se retiran los controles asociados al procedimiento Proceso Disciplinario Verbal 2210113-PR-008, ya que fue eliminado._x000a_Se ajusta la probabilidad a 0,622%)."/>
    <n v="0"/>
  </r>
  <r>
    <s v="Evaluación del Sistema de Control Interno"/>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
    <s v="Jefe Oficina de Control Interno"/>
    <s v="Evaluación"/>
    <s v="Ejecutar las auditorías internas de gestión, seguimientos y realizar informes de ley "/>
    <n v="119"/>
    <s v="EYADP-C008"/>
    <s v="Posibilidad de afectación reputacional por uso indebido de información privilegiada para beneficio propio o de un tercero, debido a debilidades en el proceder ético del auditor"/>
    <x v="0"/>
    <s v="Ejecución y administración de procesos"/>
    <x v="1"/>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_x000a__x000a__x000a__x000a__x000a__x000a__x000a__x000a__x000a__x000a__x000a__x000a__x000a__x000a__x000a__x000a__x000a__x000a__x000a_"/>
    <s v="- Documentado_x000a__x000a__x000a__x000a__x000a__x000a__x000a__x000a__x000a__x000a__x000a__x000a__x000a__x000a__x000a__x000a__x000a__x000a__x000a_"/>
    <s v="- Continua_x000a__x000a__x000a__x000a__x000a__x000a__x000a__x000a__x000a__x000a__x000a__x000a__x000a__x000a__x000a__x000a__x000a__x000a__x000a_"/>
    <s v="- Con registro_x000a__x000a__x000a__x000a__x000a__x000a__x000a__x000a__x000a__x000a__x000a__x000a__x000a__x000a__x000a__x000a__x000a__x000a__x000a_"/>
    <s v="- Preventivo_x000a__x000a__x000a__x000a__x000a__x000a__x000a__x000a__x000a__x000a__x000a__x000a__x000a__x000a__x000a__x000a__x000a__x000a__x000a_"/>
    <s v="25%_x000a__x000a__x000a__x000a__x000a__x000a__x000a__x000a__x000a__x000a__x000a__x000a__x000a__x000a__x000a__x000a__x000a__x000a__x000a_"/>
    <s v="- Manual_x000a__x000a__x000a__x000a__x000a__x000a__x000a__x000a__x000a__x000a__x000a__x000a__x000a__x000a__x000a__x000a__x000a__x000a__x000a_"/>
    <s v="15%_x000a__x000a__x000a__x000a__x000a__x000a__x000a__x000a__x000a__x000a__x000a__x000a__x000a__x000a__x000a__x000a__x000a__x000a__x000a_"/>
    <s v="40%_x000a_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
    <s v="- Jefe de la Oficina de Control Interno"/>
    <s v="- PA230-008"/>
    <s v="- 527"/>
    <s v="- 1/08/2023"/>
    <s v="- 30/08/2023"/>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d v="2022-12-09T00:00:00"/>
    <s v="Identificación del riesgo_x000a__x000a_Análisis de controles_x000a__x000a_Tratamiento del riesgo"/>
    <s v="Se ajusta la matriz DOFA._x000a_Se asocia el riesgo a la nueva estructura del proceso._x000a_Se ajusta la definición de controles._x000a_Se define la propuesta de acciones de tratamiento 2023."/>
    <s v=""/>
    <s v="_x000a__x000a__x000a__x000a_"/>
    <s v=""/>
    <s v=""/>
    <s v="_x000a__x000a__x000a__x000a_"/>
    <s v=""/>
    <s v=""/>
    <s v="_x000a__x000a__x000a__x000a_"/>
    <s v=""/>
    <s v=""/>
    <s v="_x000a__x000a__x000a__x000a_"/>
    <s v=""/>
    <n v="8"/>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n v="121"/>
    <s v="FI-C017"/>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x v="2"/>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el procedimiento Consulta de los Fondos Documentales Custodiados por el Archivo de Bogotá 2215100-PR-082 fortaleciendo las actividades para mitigar el riesgo._x000a__x000a_- Actualizar el procedimiento Gestión de las solicitudes internas de documentos históricos 4213200-PR-375 fortaleciendo las actividades para mitigar el riesgo."/>
    <s v="- Subdirector de Gestión de Patrimonio Documental del Distrito_x000a__x000a_- Subdirector de Gestión de Patrimonio Documental del Distrito"/>
    <s v="- PA230-007"/>
    <s v="- 525_x000a__x000a_- 526"/>
    <s v="- 1/02/2023_x000a__x000a_- 1/02/2023"/>
    <s v="- 31/12/2023_x000a__x000a_- 30/11/2023"/>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Fortalecimiento de la Gestión Pública"/>
    <s v="- Subsecretario(a) Distrital de Fortalecimiento Institucional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Subsecretario(a) Distrital de Fortalecimiento Institucional"/>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Fortalecimiento de la Gestión Pública,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d v="2022-12-02T00:00:00"/>
    <s v="Identificación del riesgo_x000a__x000a__x000a__x000a_Tratamiento del riesgo"/>
    <s v="Se asocia el riesgo al nuevo Mapa de procesos de la Secretaría General. _x000a_Se plantean acciones de tratamiento para el fortalecimiento del riesgo."/>
    <s v=""/>
    <s v="_x000a__x000a__x000a__x000a_"/>
    <s v=""/>
    <n v="2"/>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22"/>
    <s v="EYADP-C009"/>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0"/>
    <s v="Fraude interno"/>
    <x v="2"/>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 Actualizar el procedimiento Revisión y evaluación de las Tablas de Retención Documental –TRD y Tablas de Valoración Documental –TVD, para su convalidación por parte del Consejo Distrital de Archivos 2215100-PR-293  fortaleciendo las actividades para mitigar el riesgo."/>
    <s v="- Subdirección del Sistema Distrital de Archivos"/>
    <s v="- PA230-011"/>
    <s v="- 531"/>
    <s v="- 1/02/2023"/>
    <s v="- 31/12/2023"/>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Fortalecimiento de la Gestión Pública"/>
    <s v="- Subsecretario(a) Distrital de Fortalecimiento Institucional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Subsecretario(a) Distrital de Fortalecimiento Institucional"/>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n v="4"/>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Incrementar la capacidad institucional para atender con eficiencia los retos de su misionalidad en el Distrito."/>
    <n v="134"/>
    <s v="FI-C018"/>
    <s v="Posibilidad de afectación reputacional por pérdida de la confianza ciudadana en la gestión contractual de la Entidad, debido a decisiones ajustadas a intereses propios o de terceros durante la etapa precontractual con el fin de celebrar un contrato"/>
    <x v="0"/>
    <s v="Fraude interno"/>
    <x v="3"/>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 Desarrollar dos (2) jornadas de socializaciones y/o talleres con los enlaces contractuales de cada dependencia sobre la estructuración de estudios y documentos previos así como lo referido al análisis del sector y estudios de mercado en el proceso de contratación."/>
    <s v="- Director de Contratación"/>
    <s v="- PA230-017"/>
    <s v="- 537"/>
    <s v="- 1/02/2023"/>
    <s v="- 31/05/2023"/>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5-15T00:00:00"/>
    <s v="Identificación del riesgo"/>
    <s v="Se modificó en la ficha del riesgo, el nombre de la fase (propósito) del proyecto de inversión 7873, a la cual está asociado el riesgo."/>
    <n v="0"/>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n v="135"/>
    <s v="FI-C019"/>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0"/>
    <s v="Fraude interno"/>
    <x v="3"/>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s v="-Director de Contratación"/>
    <s v="- PA230-018"/>
    <s v="- 538"/>
    <s v="- 1/03/2023"/>
    <s v="- 30/06/2023"/>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4-21T00:00:00"/>
    <s v="Establecimiento de controles"/>
    <s v="Se actualizó el control asociado al procedimiento 42321000-PR-022 &quot;Liquidación de contrato/convenio&quot;"/>
    <s v=""/>
    <s v="_x000a__x000a__x000a__x000a_"/>
    <s v=""/>
    <s v=""/>
    <s v="_x000a__x000a__x000a__x000a_"/>
    <s v=""/>
    <n v="4"/>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1"/>
    <s v="EYADP-C01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x v="4"/>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Leve (1)"/>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_x000a_- 4 Actividad (9) PR-236 &quot;Egreso o salida definitiva de bienes&quot;:  indica que El profesional especializado, autorizado(a) por el (la) Subdirector(a) de servicios administrativos,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_x000a_- 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_x000a_- 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rogramar y ejecutar socializaciones de las actividades más relevantes con respecto al correcto manejo de los inventarios según procedimientos internos."/>
    <s v="- Profesional Especializado"/>
    <s v="- PA230-024"/>
    <s v="- 546"/>
    <s v="- 1/02/2023"/>
    <s v="- 30/06/2023"/>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 Subdirector(a) de Servicios Administrativos_x000a__x000a__x000a__x000a__x000a__x000a_- Subdirector(a) de Servicios Administrativos y Oficina de Tecnologías de la Información y las Comunicacione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n v="2"/>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2"/>
    <s v="FI-C02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x v="4"/>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Menor (2)"/>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rogramar y ejecutar socializaciones de las actividades más relevantes con respecto al correcto manejo de los inventarios según procedimientos internos."/>
    <s v="- Profesional Especializado"/>
    <s v="- PA230-024"/>
    <s v="- 546"/>
    <s v="- 1/02/2023"/>
    <s v="- 30/06/2023"/>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_x000a__x000a__x000a__x000a__x000a__x000a_- Subdirector(a) de Servicios Administrativos y Oficina de Tecnologías de la Información y las Comunicacione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
    <s v="_x000a__x000a__x000a__x000a_"/>
    <s v=""/>
    <s v=""/>
    <s v="_x000a__x000a__x000a__x000a_"/>
    <s v=""/>
    <n v="6"/>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Manejar y controlar los recursos de la caja menor"/>
    <n v="146"/>
    <s v="FI-C021"/>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x v="4"/>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_x000a_- 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_x000a_- 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_x000a_- 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_x000a_- 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_x000a_- 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Actualizar el procedimiento 4233100-PR-382  &quot;Manejo de la Caja Menor&quot;, respecto al  fortalecimiento de los puntos de control."/>
    <s v="- Subdirector(a) de Servicios Administrativos"/>
    <s v="- PA230-016"/>
    <s v="- 536"/>
    <s v="- 15/02/2023"/>
    <s v="- 31/05/2023"/>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y Tecnológicos"/>
    <s v="- Subdirector(a) de Servicios Administrativos y Oficina de Tecnologías de la Información y las Comunicaciones_x000a_- Subdirector(a) de Servicios Administrativos._x000a_- Subdirector Servicios Administrativos_x000a__x000a__x000a__x000a__x000a__x000a__x000a_- Subdirector(a) de Servicios Administrativos y Oficina de Tecnologías de la Información y las Comunicacione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y Tecnológic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d v="2022-12-14T00:00:00"/>
    <s v="Identificación del riesgo_x000a__x000a__x000a__x000a_Tratamiento del riesgo"/>
    <s v="Se asocia el riesgo al nuevo Mapa de procesos de la Secretaría General._x000a_Se complementó el nombre del riesgo_x000a_Se incluyó  acción de tratamiento del riesgo  para la vigencia  2023 _x000a_Se realizó ajuste en las causas internas y externas según el análisis DOFA del nuevo proceso  gestión de servicios administrativos."/>
    <d v="2023-05-31T00:00:00"/>
    <s v="Establecimiento de controles"/>
    <s v="Se actualizaron los controles preventivos y detectivos del riesgo, de acuerdo con la actualización realizada al procedimiento Manejo de caja menor."/>
    <n v="0"/>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n v="147"/>
    <s v="FI-C022"/>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x v="5"/>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 Intereses personales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érdida de credibilidad del proceso y de la entidad._x000a_- Uso indebido e inadecuado de información de la Secretaría General 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
    <s v=""/>
    <s v=""/>
    <s v=""/>
    <s v=""/>
    <s v=""/>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
    <s v="- Subdirector(a) de Gestión Documental"/>
    <s v="- PA230-027"/>
    <s v="- 549"/>
    <s v="- 1/03/2023"/>
    <s v="- 15/12/2023"/>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e Servicios Administrativos y Tecnológicos"/>
    <s v="- Subdirector(a) de Servicios Administrativos y Oficina de Tecnologías de la Información y las Comunicaciones_x000a_- Subdirector de Gestión documental_x000a_- Subdirector de Gestión documental_x000a_- Subdirector(a) de Servicios Administrativos_x000a__x000a__x000a__x000a__x000a__x000a_- Subdirector(a) de Servicios Administrativos y Oficina de Tecnologías de la Información y las Comunicaciones"/>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e Servicios Administrativos y Tecnológicos,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_x000a_Se definieron las perspectivas para los efectos ya identificados y se calificaron_x000a_Se eliminó un efecto operativo y se incluyó uno de información_x000a__x000a_Análisis antes de controles: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2-12-14T00:00:00"/>
    <s v="Identificación del riesgo_x000a__x000a__x000a_Análisis después de controles_x000a_Tratamiento del riesgo"/>
    <s v="Se asocia el riesgo al nuevo Mapa de procesos de la Secretaría General._x000a_Se realizó ajuste en las causas internas, externas según el análisis DOFA de nuevo proceso Gestión de Servicios Administrativos._x000a_Se incluyo la acción de tratamiento para la vigencia 2023. "/>
    <d v="2023-05-17T00:00:00"/>
    <s v="Establecimiento de controles"/>
    <s v="Se actualizó en los controles No 1 Preventivo) y No 2 (detectivo) el nombre del cargo que autoriza al responsable de la ejecución de cada control, remplazando al el jefe de la dependencia por Subdirector (a) de Gestión Documental; en los controles correctivos No 1, 2,3, se modificó el cargo responsable de ejecutar cada control y adicionalmente en el control correctivo No 1 se actualizó el cargo que autoriza al responsable de ejecutar el control."/>
    <s v=""/>
    <s v="_x000a__x000a__x000a__x000a_"/>
    <s v=""/>
    <s v=""/>
    <s v="_x000a__x000a__x000a__x000a_"/>
    <s v=""/>
    <s v=""/>
    <s v="_x000a__x000a__x000a__x000a_"/>
    <s v=""/>
    <s v=""/>
    <s v="_x000a__x000a__x000a__x000a_"/>
    <s v=""/>
    <s v=""/>
    <s v="_x000a__x000a__x000a__x000a_"/>
    <s v=""/>
    <s v=""/>
    <s v="_x000a__x000a__x000a__x000a_"/>
    <s v=""/>
    <n v="18"/>
  </r>
  <r>
    <s v="Gestión del Talento Humano"/>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n v="154"/>
    <s v="FI-C023"/>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x v="6"/>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 Documentado_x000a_- Documentado_x000a_- Documentado_x000a_- Documentado"/>
    <s v="- Continua_x000a_- Continua_x000a_- Continua_x000a_- Continua"/>
    <s v="- Con registro_x000a_- Con registro_x000a_- Con registro_x000a_- Con registro"/>
    <s v="- Preventivo_x000a_- Preventivo_x000a_- Preventivo_x000a_- Detectivo"/>
    <s v="25%_x000a_25%_x000a_25%_x000a_15%"/>
    <s v="- Manual_x000a_- Manual_x000a_- Manual_x000a_- Manual"/>
    <s v="15%_x000a_15%_x000a_15%_x000a_15%"/>
    <s v="40%_x000a_40%_x000a_40%_x000a_30%"/>
    <s v="- 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024E-2"/>
    <s v="Mayor (4)"/>
    <n v="0.8"/>
    <s v="Alto"/>
    <s v="El proceso estima que el riesgo continúa en una zona alta, debido a que los controles establecidos son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_x000a_- Expedir la certificación de cumplimiento de requisitos mínimos con base en la información contenida en los soportes (certificaciones académicas o laborales) aportados por el aspirante en su hoja de vida o historia laboral."/>
    <s v="- Profesional Especializado o Profesional Universitario de la Dirección de Talento Humano autorizado por el(la) Director(a) de Talento Humano._x000a__x000a_- Director(a) Técnico(a) de Talento Humano"/>
    <s v="- PA230-032"/>
    <s v="- 559_x000a__x000a_- 560"/>
    <s v="- 15/02/2023_x000a__x000a_- 15/02/2023"/>
    <s v="- 31/12/2023_x000a__x000a_- 31/12/2023"/>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del Talento Humano"/>
    <s v="- Director(a) de Talento Humano_x000a_- Director/a Técnico/a de Talento Humano y Profesional Especializado o Profesional Universitario de Talento Humano._x000a__x000a__x000a__x000a__x000a__x000a__x000a__x000a_- Director(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d v="2023-11-08T00:00:00"/>
    <s v="Establecimiento de controles_x000a__x000a_Valoración del riesgo"/>
    <s v="Se retira el control detectivo Id 841 número 5, teniendo en cuenta que está duplicado con el control Id 840._x000a_Cambia el valor de la probabilidad a 3.024%, ubicando el riesgo en el mismo cuadrante y zona alta."/>
    <s v=""/>
    <s v="_x000a__x000a__x000a__x000a_"/>
    <s v=""/>
    <n v="2"/>
  </r>
  <r>
    <s v="Gestión del Talento Humano"/>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n v="155"/>
    <s v="FI-C024"/>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x v="6"/>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
    <s v="- Profesional Especializado o Profesional Universitario de Talento Humano"/>
    <s v="- PA230-033"/>
    <s v="- 561"/>
    <s v="- 15/02/2023"/>
    <s v="- 31/12/2023"/>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del Talento Humano"/>
    <s v="- Director(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d v="2022-12-14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realizó el cambio del nombre del proceso en el control correctivo pasando de Gestión Estratégica de Talento Humano a Gestión del Talento Humano en el marco del nuevo Mapa de procesos de la Secretaría General de la Alcaldía Mayor de Bogotá, D.C._x000a_Se definió definieron acciones de tratamiento para la vigencia  2023 "/>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ó acción de tratamiento para la vigencia  2023 "/>
    <s v=""/>
    <s v="_x000a__x000a__x000a__x000a_"/>
    <s v=""/>
    <n v="2"/>
  </r>
  <r>
    <s v="Gestión del Talento Humano"/>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n v="156"/>
    <s v="FI-C025"/>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x v="6"/>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_x000a_- 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 Definir cronograma 2023 para la realización de la  verificación de la completitud e idoneidad de los productos contenidos en los botiquines de las sedes de la Secretaría General de la Alcaldía Mayor de Bogotá, D.C."/>
    <s v="- Profesional Universitario de Talento Humano autorizado por el(la) Director(a) Técnico(a) de Talento Humano"/>
    <s v="- PA230-034"/>
    <s v="- 562"/>
    <s v="- 15/02/2023"/>
    <s v="- 28/02/2023"/>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l Talento Human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l Talento Human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d v="2022-12-16T00:00:00"/>
    <s v="Identificación del riesgo_x000a_Análisis antes de controles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modificó la calificación de la probabilidad de ocurrencia del riesgo pasando de la calificación por  factibilidad a la calificación por frecuencia y se ajustó la explicación de la  valoración obtenida antes de controles. 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d v="2023-04-19T00:00:00"/>
    <s v="_x000a__x000a__x000a__x000a_Establecimiento de controles_x000a_Evaluación de controles_x000a__x000a__x000a__x000a_"/>
    <s v="Se actualizaron todos los controles_x000a_A todos los controles se les modificó el estado &quot;sin documentar&quot; por &quot;documentado&quot;"/>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n v="16"/>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Desarrollar adecuada y oportunamente el trámite financiero para cumplir con las obligaciones que afectan el presupuesto de la entidad y que se originan en desarrollo de las actividades propias de la Secretaría General"/>
    <n v="169"/>
    <s v="EYADP-C01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x v="7"/>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 Documentado_x000a_- Documentado_x000a_- Documentado_x000a_- Documentado"/>
    <s v="- Continua_x000a_- Continua_x000a_- Continua_x000a_- Continua"/>
    <s v="- Con registro_x000a_- Con registro_x000a_- Con registro_x000a_- Con registro"/>
    <s v="- Preventivo_x000a_- Preventivo_x000a_- Detectivo_x000a_- Detectivo"/>
    <s v="25%_x000a_25%_x000a_15%_x000a_15%"/>
    <s v="- Manual_x000a_- Manual_x000a_- Manual_x000a_- Manual"/>
    <s v="15%_x000a_15%_x000a_15%_x000a_15%"/>
    <s v="40%_x000a_40%_x000a_30%_x000a_30%"/>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s."/>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un análisis de la ejecución del trámite relacionado con  la gestión de pagos, con el propósito de  encontrar duplicidades con la gestión contable y así poder optimizar su ejecución"/>
    <s v="- Subdirector Financiero"/>
    <s v="- PA230-013"/>
    <s v="- 533"/>
    <s v="- 1/03/2023"/>
    <s v="- 30/04/2023"/>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a) Financiero(a)_x000a_- Subdirector Financiero_x000a_- Subdirector Financiero_x000a_- Subdirector Financiero_x000a_- Profesional de la Subdirección Financiera_x000a__x000a__x000a__x000a__x000a_- Subdirector(a) Financiero(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el alcance del proceso y se establece una acción de tratamiento"/>
    <d v="2023-06-26T00:00:00"/>
    <s v="Establecimiento de controles_x000a__x000a_Evaluación de controles_x000a__x000a_Tratamiento del riesgo"/>
    <s v="En los controles 3 y 4 se determina únicamente el énfasis detectivo, por tanto, se eliminan donde figuran como preventivos. Se ajusta nuevamente el consecutivo de los controles._x000a__x000a_Se valora nuevamente el riesgo quedando en zona extrema ante la aplicación de los controles._x000a__x000a_La opción de reducir el riesgo continúa."/>
    <s v=""/>
    <s v="_x000a__x000a__x000a__x000a_"/>
    <s v=""/>
    <s v=""/>
    <s v="_x000a__x000a__x000a__x000a_"/>
    <s v=""/>
    <s v=""/>
    <s v="_x000a__x000a__x000a__x000a_"/>
    <s v=""/>
    <n v="6"/>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Registrar la gestión contable"/>
    <n v="170"/>
    <s v="EYADP-C012"/>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x v="7"/>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 Documentado_x000a_- Documentado_x000a_- Documentado_x000a_- Documentado"/>
    <s v="- Continua_x000a_- Continua_x000a_- Continua_x000a_- Continua"/>
    <s v="- Con registro_x000a_- Con registro_x000a_- Con registro_x000a_- Con registro"/>
    <s v="- Preventivo_x000a_- Detectivo_x000a_- Preventivo_x000a_- Detectivo"/>
    <s v="25%_x000a_15%_x000a_25%_x000a_15%"/>
    <s v="- Manual_x000a_- Manual_x000a_- Manual_x000a_- Manual"/>
    <s v="15%_x000a_15%_x000a_15%_x000a_15%"/>
    <s v="40%_x000a_30%_x000a_40%_x000a_30%"/>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un análisis de la ejecución del trámite relacionado con  la gestión de pagos, con el propósito de  encontrar duplicidades con la gestión de pagos y así poder optimizar su ejecución"/>
    <s v="- Subdirector Financiero"/>
    <s v="- PA230-014"/>
    <s v="- 534"/>
    <s v="- 1/03/2023"/>
    <s v="- 30/04/2023"/>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a) Financiero(a)_x000a_- Profesional de la Subdirección Financiera_x000a_- Profesional de la Subdirección Financiera_x000a__x000a__x000a__x000a__x000a__x000a__x000a_- Subdirector(a) Financiero(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d v="2023-06-26T00:00:00"/>
    <s v="Establecimiento de controles_x000a__x000a_Evaluación de controles_x000a__x000a_Tratamiento del riesgo"/>
    <s v="En los controles 2 y 3 se determina únicamente el énfasis detectivo, por tanto, se eliminan donde figuran como preventivos. Se ajusta nuevamente el consecutivo de los controles._x000a__x000a_Se valora nuevamente el riesgo quedando en zona extrema ante la aplicación de los controles._x000a__x000a_La opción de reducir el riesgo continúa"/>
    <s v=""/>
    <s v="_x000a__x000a__x000a__x000a_"/>
    <s v=""/>
    <s v=""/>
    <s v="_x000a__x000a__x000a__x000a_"/>
    <s v=""/>
    <n v="4"/>
  </r>
  <r>
    <s v="Gestión Jurídica"/>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Gestionar la defensa judicial y extrajudicial de la Secretaría General"/>
    <n v="175"/>
    <s v="FI-C026"/>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0"/>
    <s v="Fraude interno"/>
    <x v="8"/>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oderado (3)"/>
    <n v="0.6"/>
    <s v="Moderado"/>
    <s v="El resultado de la probabilidad es Muy baja, dado que el riesgo no se ha materializado y se tienen 4 controles preventivos. Es impacto es leve ya que se dispone de 3 controles correctivos para disminuir la calificación."/>
    <s v="Reducir"/>
    <s v="-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 Realizar durante el Comité de Conciliación el estudio, evaluación y análisis de las conciliaciones, procesos y laudos arbitrales que fueron de conocimiento de dicho Comité."/>
    <s v="- Jefe de Oficina Jurídica_x000a__x000a_- Comité de Conciliación"/>
    <s v="- PA230-009"/>
    <s v="- 528_x000a__x000a_- 529"/>
    <s v="- 1/03/2023_x000a__x000a_- 15/02/2023"/>
    <s v="- 28/04/2023_x000a__x000a_- 31/12/2023"/>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Tratamiento del riesgo"/>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_x000a_Se definió la acción de tratamiento a 2023"/>
    <d v="2023-04-26T00:00:00"/>
    <s v="Establecimiento de controles_x000a_Evaluación de controles"/>
    <s v="Establecimiento de controles: Una vez analizado el control de tipo preventivo: “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 se evidencia que el control es de tipo detectivo, por lo cual se ajustó este atributo en el control del riesgo."/>
    <n v="0"/>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
    <n v="179"/>
    <s v="FI-C027"/>
    <s v="Posibilidad de afectación reputacional por pérdida de credibilidad y confianza en la Secretaría General, debido a realización de cobros indebidos durante la prestación del servicio en el canal presencial de la Red CADE dispuesto para el servicio a la ciudadanía"/>
    <x v="0"/>
    <s v="Fraude interno"/>
    <x v="9"/>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la ejecución de las políticas, programas y proyecto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Sin asociación"/>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el Código Disciplinario Único."/>
    <s v="- Gestores de transparencia e integridad de la Dirección del Sistema Distrital de Servicio a la Ciudadana"/>
    <s v="- PA230-010"/>
    <s v="- 530"/>
    <s v="- 1/03/2023"/>
    <s v="- 31/12/2023"/>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a) del Sistema Distrital de Servicio a la Ciudadanía_x000a_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detectivos y preventivos, acorde con la actualización del procedimiento Administración del Modelo Multicanal de Relacionamiento con la Ciudadanía (2213300-PR-036)  Versión 16.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n v="4"/>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Medir y analizar la calidad en la prestación del servicio en los canales de relacionamiento con la Ciudadanía de la administración distrital"/>
    <n v="180"/>
    <s v="UPYP-C002"/>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x v="9"/>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DCS sobre los valores de integridad, con relación al servicio a la ciudadanía."/>
    <s v="- Gestor de integridad de la Dirección Distrital de Calidad del Servicio"/>
    <s v="- PA230-012"/>
    <s v="- 532"/>
    <s v="- 1/03/2023"/>
    <s v="- 31/10/2023"/>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Distrital de Calidad del Servicio_x000a_- Director Distrital de Calidad del Servicio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d v="2023-04-21T00:00:00"/>
    <s v="_x000a__x000a__x000a__x000a_Establecimiento de controles_x000a__x000a__x000a__x000a_"/>
    <s v="Se ajustaron los controles detectivos y preventivos, acorde con la actualización del procedimiento Seguimiento y medición del servicio a la Ciudadanía (4221000-PR-044) Versión 15"/>
    <s v=""/>
    <s v="_x000a__x000a__x000a__x000a_"/>
    <s v=""/>
    <s v=""/>
    <s v="_x000a__x000a__x000a__x000a_"/>
    <s v=""/>
    <n v="4"/>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
    <n v="181"/>
    <s v="FI-C028"/>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0"/>
    <s v="Fraude interno"/>
    <x v="10"/>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Sin asociación"/>
    <s v="- No aplica_x000a__x000a__x000a__x000a_"/>
    <s v="Muy baja (1)"/>
    <n v="0.2"/>
    <s v=""/>
    <s v=""/>
    <s v=""/>
    <s v=""/>
    <s v=""/>
    <s v=""/>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 Sensibilizar cuatrimestralmente al equipo de la Alta Consejería Distrital de TIC sobre los valores de integridad."/>
    <s v="- Profesionales responsables de riesgos de la ACDTIC y Gestor de integridad"/>
    <s v="- PA230-015"/>
    <s v="- 535"/>
    <s v="- 1/04/2023"/>
    <s v="- 31/12/2023"/>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 Actualizar el mapa de riesgos Gobierno Abierto y Relacionamiento con la Ciudadanía"/>
    <s v="- Subsecretario(a) de Servicio a la Ciudadanía y Alto(a) Consejero(a) Distrital de Tecnologías de la Información y las Comunicaciones_x000a_- Jefe Oficina de la Alta Consejería Distrital de TIC_x000a_- Jefe Oficina de la Alta Consejería Distrital de TIC_x000a__x000a__x000a__x000a__x000a__x000a__x000a_- Subsecretario(a) de Servicio a la Ciudadanía y Alto(a) Consejero(a) Distrital de Tecnologías de la Información y las Comunicaciones"/>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n v="8"/>
  </r>
  <r>
    <s v="Paz, Víctimas y Reconciliación"/>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n v="197"/>
    <s v="FI-C029"/>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x v="11"/>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16. Paz, justicia e instituciones sólidas"/>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_x000a_- 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_x000a_- 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_x000a_- 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_x000a_- 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s v="- Director de Reparación Integral"/>
    <s v="- PA230-023"/>
    <s v="- 545"/>
    <s v="- 1/02/2023"/>
    <s v="- 31/03/2023"/>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Paz, Víctimas y Reconciliación"/>
    <s v="- Jefe de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Paz, Víctimas y Reconciliación,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d v="2022-12-09T00:00:00"/>
    <s v="Identificación del riesgo_x000a__x000a_Análisis de controles_x000a__x000a_Tratamiento del riesgo"/>
    <s v="Se ajustan los controles, de acuerdo a la actualización del procedimiento_x000a_Se actualiza el nombre del proceso al cual esta asociado el riesgo._x000a_Se formula la acción de tratamiento a 2023"/>
    <s v=""/>
    <s v="_x000a__x000a__x000a__x000a_"/>
    <s v=""/>
    <s v=""/>
    <s v="_x000a__x000a__x000a__x000a_"/>
    <s v=""/>
    <s v=""/>
    <s v="_x000a__x000a__x000a__x000a_"/>
    <s v=""/>
    <n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5" firstHeaderRow="1" firstDataRow="1" firstDataCol="1"/>
  <pivotFields count="102">
    <pivotField showAll="0"/>
    <pivotField showAll="0"/>
    <pivotField showAll="0"/>
    <pivotField showAll="0"/>
    <pivotField showAll="0"/>
    <pivotField showAll="0"/>
    <pivotField showAll="0"/>
    <pivotField showAll="0"/>
    <pivotField showAll="0"/>
    <pivotField axis="axisRow" outline="0"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2">
    <i>
      <x/>
    </i>
    <i t="grand">
      <x/>
    </i>
  </rowItems>
  <colItems count="1">
    <i/>
  </colItems>
  <formats count="7">
    <format dxfId="132">
      <pivotArea type="all" dataOnly="0" outline="0" fieldPosition="0"/>
    </format>
    <format dxfId="131">
      <pivotArea outline="0" collapsedLevelsAreSubtotals="1" fieldPosition="0"/>
    </format>
    <format dxfId="130">
      <pivotArea field="9" type="button" dataOnly="0" labelOnly="1" outline="0" axis="axisRow" fieldPosition="0"/>
    </format>
    <format dxfId="129">
      <pivotArea dataOnly="0" labelOnly="1" fieldPosition="0">
        <references count="1">
          <reference field="9" count="0"/>
        </references>
      </pivotArea>
    </format>
    <format dxfId="128">
      <pivotArea dataOnly="0" labelOnly="1" fieldPosition="0">
        <references count="1">
          <reference field="9" count="0" defaultSubtotal="1"/>
        </references>
      </pivotArea>
    </format>
    <format dxfId="127">
      <pivotArea dataOnly="0" labelOnly="1" grandRow="1" outline="0" fieldPosition="0"/>
    </format>
    <format dxfId="12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3"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7" rowHeaderCaption="Procesos / Proyectos de inversión" colHeaderCaption="Enfoque del riesgo">
  <location ref="A4:C17" firstHeaderRow="1" firstDataRow="2" firstDataCol="1"/>
  <pivotFields count="102">
    <pivotField axis="axisRow" showAll="0">
      <items count="34">
        <item m="1" x="18"/>
        <item m="1" x="13"/>
        <item m="1" x="21"/>
        <item m="1" x="24"/>
        <item m="1" x="12"/>
        <item m="1" x="29"/>
        <item x="0"/>
        <item m="1" x="23"/>
        <item m="1" x="11"/>
        <item m="1" x="30"/>
        <item x="1"/>
        <item m="1" x="22"/>
        <item m="1" x="31"/>
        <item x="4"/>
        <item m="1" x="26"/>
        <item m="1" x="32"/>
        <item m="1" x="28"/>
        <item m="1" x="14"/>
        <item m="1" x="15"/>
        <item x="7"/>
        <item x="8"/>
        <item m="1" x="16"/>
        <item m="1" x="19"/>
        <item x="2"/>
        <item m="1" x="20"/>
        <item m="1" x="25"/>
        <item x="3"/>
        <item x="5"/>
        <item m="1" x="17"/>
        <item x="6"/>
        <item m="1" x="27"/>
        <item x="9"/>
        <item x="10"/>
        <item t="default"/>
      </items>
    </pivotField>
    <pivotField showAll="0"/>
    <pivotField showAll="0"/>
    <pivotField showAll="0"/>
    <pivotField showAll="0"/>
    <pivotField showAll="0"/>
    <pivotField showAll="0"/>
    <pivotField showAll="0"/>
    <pivotField dataField="1" showAll="0"/>
    <pivotField axis="axisCol"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6"/>
    </i>
    <i>
      <x v="10"/>
    </i>
    <i>
      <x v="13"/>
    </i>
    <i>
      <x v="19"/>
    </i>
    <i>
      <x v="20"/>
    </i>
    <i>
      <x v="23"/>
    </i>
    <i>
      <x v="26"/>
    </i>
    <i>
      <x v="27"/>
    </i>
    <i>
      <x v="29"/>
    </i>
    <i>
      <x v="31"/>
    </i>
    <i>
      <x v="32"/>
    </i>
    <i t="grand">
      <x/>
    </i>
  </rowItems>
  <colFields count="1">
    <field x="9"/>
  </colFields>
  <colItems count="2">
    <i>
      <x/>
    </i>
    <i t="grand">
      <x/>
    </i>
  </colItems>
  <dataFields count="1">
    <dataField name="Número de riesgos" fld="8" subtotal="count" baseField="0" baseItem="0"/>
  </dataFields>
  <formats count="46">
    <format dxfId="67">
      <pivotArea type="all" dataOnly="0" outline="0" fieldPosition="0"/>
    </format>
    <format dxfId="66">
      <pivotArea outline="0" collapsedLevelsAreSubtotals="1" fieldPosition="0"/>
    </format>
    <format dxfId="65">
      <pivotArea dataOnly="0" labelOnly="1" grandRow="1" outline="0" fieldPosition="0"/>
    </format>
    <format dxfId="64">
      <pivotArea dataOnly="0" labelOnly="1" outline="0" axis="axisValues" fieldPosition="0"/>
    </format>
    <format dxfId="63">
      <pivotArea type="all" dataOnly="0" outline="0" fieldPosition="0"/>
    </format>
    <format dxfId="62">
      <pivotArea outline="0" collapsedLevelsAreSubtotals="1" fieldPosition="0"/>
    </format>
    <format dxfId="61">
      <pivotArea dataOnly="0" labelOnly="1" grandRow="1" outline="0" fieldPosition="0"/>
    </format>
    <format dxfId="60">
      <pivotArea dataOnly="0" labelOnly="1" outline="0" axis="axisValues" fieldPosition="0"/>
    </format>
    <format dxfId="59">
      <pivotArea collapsedLevelsAreSubtotals="1" fieldPosition="0">
        <references count="1">
          <reference field="0" count="21">
            <x v="1"/>
            <x v="2"/>
            <x v="3"/>
            <x v="4"/>
            <x v="5"/>
            <x v="6"/>
            <x v="7"/>
            <x v="8"/>
            <x v="9"/>
            <x v="10"/>
            <x v="11"/>
            <x v="12"/>
            <x v="13"/>
            <x v="14"/>
            <x v="15"/>
            <x v="16"/>
            <x v="17"/>
            <x v="18"/>
            <x v="19"/>
            <x v="20"/>
            <x v="21"/>
          </reference>
        </references>
      </pivotArea>
    </format>
    <format dxfId="58">
      <pivotArea outline="0" collapsedLevelsAreSubtotals="1" fieldPosition="0"/>
    </format>
    <format dxfId="57">
      <pivotArea dataOnly="0" labelOnly="1" outline="0" axis="axisValues" fieldPosition="0"/>
    </format>
    <format dxfId="56">
      <pivotArea field="0" type="button" dataOnly="0" labelOnly="1" outline="0" axis="axisRow" fieldPosition="0"/>
    </format>
    <format dxfId="55">
      <pivotArea dataOnly="0" labelOnly="1" outline="0" axis="axisValues" fieldPosition="0"/>
    </format>
    <format dxfId="54">
      <pivotArea dataOnly="0" labelOnly="1" outline="0" axis="axisValues" fieldPosition="0"/>
    </format>
    <format dxfId="53">
      <pivotArea field="0" type="button" dataOnly="0" labelOnly="1" outline="0" axis="axisRow" fieldPosition="0"/>
    </format>
    <format dxfId="52">
      <pivotArea outline="0" collapsedLevelsAreSubtotals="1" fieldPosition="0"/>
    </format>
    <format dxfId="51">
      <pivotArea type="all" dataOnly="0" outline="0" fieldPosition="0"/>
    </format>
    <format dxfId="50">
      <pivotArea outline="0" collapsedLevelsAreSubtotals="1" fieldPosition="0"/>
    </format>
    <format dxfId="49">
      <pivotArea field="0" type="button" dataOnly="0" labelOnly="1" outline="0" axis="axisRow" fieldPosition="0"/>
    </format>
    <format dxfId="48">
      <pivotArea dataOnly="0" labelOnly="1" fieldPosition="0">
        <references count="1">
          <reference field="0" count="0"/>
        </references>
      </pivotArea>
    </format>
    <format dxfId="47">
      <pivotArea dataOnly="0" labelOnly="1" grandRow="1" outline="0" fieldPosition="0"/>
    </format>
    <format dxfId="46">
      <pivotArea dataOnly="0" labelOnly="1" outline="0" axis="axisValues" fieldPosition="0"/>
    </format>
    <format dxfId="45">
      <pivotArea collapsedLevelsAreSubtotals="1" fieldPosition="0">
        <references count="1">
          <reference field="0" count="0"/>
        </references>
      </pivotArea>
    </format>
    <format dxfId="44">
      <pivotArea dataOnly="0" labelOnly="1" fieldPosition="0">
        <references count="1">
          <reference field="0" count="0"/>
        </references>
      </pivotArea>
    </format>
    <format dxfId="43">
      <pivotArea collapsedLevelsAreSubtotals="1" fieldPosition="0">
        <references count="1">
          <reference field="0" count="15">
            <x v="6"/>
            <x v="7"/>
            <x v="10"/>
            <x v="13"/>
            <x v="19"/>
            <x v="20"/>
            <x v="23"/>
            <x v="24"/>
            <x v="25"/>
            <x v="26"/>
            <x v="27"/>
            <x v="28"/>
            <x v="29"/>
            <x v="30"/>
            <x v="31"/>
          </reference>
        </references>
      </pivotArea>
    </format>
    <format dxfId="42">
      <pivotArea dataOnly="0" labelOnly="1" fieldPosition="0">
        <references count="1">
          <reference field="0" count="15">
            <x v="6"/>
            <x v="7"/>
            <x v="10"/>
            <x v="13"/>
            <x v="19"/>
            <x v="20"/>
            <x v="23"/>
            <x v="24"/>
            <x v="25"/>
            <x v="26"/>
            <x v="27"/>
            <x v="28"/>
            <x v="29"/>
            <x v="30"/>
            <x v="31"/>
          </reference>
        </references>
      </pivotArea>
    </format>
    <format dxfId="41">
      <pivotArea dataOnly="0" outline="0" fieldPosition="0">
        <references count="1">
          <reference field="9" count="2">
            <x v="1"/>
            <x v="2"/>
          </reference>
        </references>
      </pivotArea>
    </format>
    <format dxfId="40">
      <pivotArea field="0" type="button" dataOnly="0" labelOnly="1" outline="0" axis="axisRow" fieldPosition="0"/>
    </format>
    <format dxfId="39">
      <pivotArea dataOnly="0" labelOnly="1" fieldPosition="0">
        <references count="1">
          <reference field="9" count="0"/>
        </references>
      </pivotArea>
    </format>
    <format dxfId="38">
      <pivotArea dataOnly="0" labelOnly="1" grandCol="1" outline="0" fieldPosition="0"/>
    </format>
    <format dxfId="37">
      <pivotArea type="origin" dataOnly="0" labelOnly="1" outline="0" fieldPosition="0"/>
    </format>
    <format dxfId="36">
      <pivotArea field="9" type="button" dataOnly="0" labelOnly="1" outline="0" axis="axisCol" fieldPosition="0"/>
    </format>
    <format dxfId="35">
      <pivotArea type="topRight" dataOnly="0" labelOnly="1" outline="0" fieldPosition="0"/>
    </format>
    <format dxfId="34">
      <pivotArea field="0" type="button" dataOnly="0" labelOnly="1" outline="0" axis="axisRow" fieldPosition="0"/>
    </format>
    <format dxfId="33">
      <pivotArea dataOnly="0" labelOnly="1" fieldPosition="0">
        <references count="1">
          <reference field="9" count="0"/>
        </references>
      </pivotArea>
    </format>
    <format dxfId="32">
      <pivotArea dataOnly="0" labelOnly="1" grandCol="1" outline="0" fieldPosition="0"/>
    </format>
    <format dxfId="31">
      <pivotArea field="0" type="button" dataOnly="0" labelOnly="1" outline="0" axis="axisRow" fieldPosition="0"/>
    </format>
    <format dxfId="30">
      <pivotArea dataOnly="0" labelOnly="1" fieldPosition="0">
        <references count="1">
          <reference field="9" count="0"/>
        </references>
      </pivotArea>
    </format>
    <format dxfId="29">
      <pivotArea dataOnly="0" labelOnly="1" grandCol="1" outline="0" fieldPosition="0"/>
    </format>
    <format dxfId="28">
      <pivotArea type="origin" dataOnly="0" labelOnly="1" outline="0" fieldPosition="0"/>
    </format>
    <format dxfId="27">
      <pivotArea grandRow="1" outline="0" collapsedLevelsAreSubtotals="1" fieldPosition="0"/>
    </format>
    <format dxfId="26">
      <pivotArea field="0" type="button" dataOnly="0" labelOnly="1" outline="0" axis="axisRow" fieldPosition="0"/>
    </format>
    <format dxfId="25">
      <pivotArea dataOnly="0" labelOnly="1" fieldPosition="0">
        <references count="1">
          <reference field="9" count="0"/>
        </references>
      </pivotArea>
    </format>
    <format dxfId="24">
      <pivotArea dataOnly="0" labelOnly="1" grandCol="1" outline="0" fieldPosition="0"/>
    </format>
    <format dxfId="23">
      <pivotArea grandCol="1" outline="0" collapsedLevelsAreSubtotals="1" fieldPosition="0"/>
    </format>
    <format dxfId="22">
      <pivotArea dataOnly="0" labelOnly="1" grandCol="1" outline="0" fieldPosition="0"/>
    </format>
  </formats>
  <chartFormats count="7">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2">
          <reference field="4294967294" count="1" selected="0">
            <x v="0"/>
          </reference>
          <reference field="9" count="1" selected="0">
            <x v="1"/>
          </reference>
        </references>
      </pivotArea>
    </chartFormat>
    <chartFormat chart="0" format="4" series="1">
      <pivotArea type="data" outline="0" fieldPosition="0">
        <references count="2">
          <reference field="4294967294" count="1" selected="0">
            <x v="0"/>
          </reference>
          <reference field="9" count="1" selected="0">
            <x v="2"/>
          </reference>
        </references>
      </pivotArea>
    </chartFormat>
    <chartFormat chart="0" format="5" series="1">
      <pivotArea type="data" outline="0" fieldPosition="0">
        <references count="2">
          <reference field="4294967294" count="1" selected="0">
            <x v="0"/>
          </reference>
          <reference field="9" count="1" selected="0">
            <x v="0"/>
          </reference>
        </references>
      </pivotArea>
    </chartFormat>
    <chartFormat chart="0" format="6">
      <pivotArea type="data" outline="0" fieldPosition="0">
        <references count="3">
          <reference field="4294967294" count="1" selected="0">
            <x v="0"/>
          </reference>
          <reference field="0" count="1" selected="0">
            <x v="32"/>
          </reference>
          <reference field="9" count="1" selected="0">
            <x v="0"/>
          </reference>
        </references>
      </pivotArea>
    </chartFormat>
    <chartFormat chart="0" format="6">
      <pivotArea type="data" outline="0" fieldPosition="0">
        <references count="3">
          <reference field="4294967294" count="1" selected="0">
            <x v="0"/>
          </reference>
          <reference field="0" count="1" selected="0">
            <x v="32"/>
          </reference>
          <reference field="9" count="1" selected="0">
            <x v="1"/>
          </reference>
        </references>
      </pivotArea>
    </chartFormat>
    <chartFormat chart="0" format="7">
      <pivotArea type="data" outline="0" fieldPosition="0">
        <references count="3">
          <reference field="4294967294" count="1" selected="0">
            <x v="0"/>
          </reference>
          <reference field="0" count="1" selected="0">
            <x v="31"/>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Dependencia" colHeaderCaption="Enfoque del riesgo">
  <location ref="A30:C44" firstHeaderRow="1" firstDataRow="2" firstDataCol="1"/>
  <pivotFields count="103">
    <pivotField showAll="0"/>
    <pivotField showAll="0"/>
    <pivotField showAll="0"/>
    <pivotField showAll="0"/>
    <pivotField showAll="0"/>
    <pivotField showAll="0"/>
    <pivotField showAll="0"/>
    <pivotField showAll="0"/>
    <pivotField dataField="1" showAll="0"/>
    <pivotField axis="axisCol" showAll="0">
      <items count="4">
        <item x="0"/>
        <item m="1" x="1"/>
        <item m="1" x="2"/>
        <item t="default"/>
      </items>
    </pivotField>
    <pivotField showAll="0"/>
    <pivotField axis="axisRow" showAll="0">
      <items count="23">
        <item x="3"/>
        <item x="6"/>
        <item x="2"/>
        <item m="1" x="17"/>
        <item m="1" x="18"/>
        <item x="11"/>
        <item x="10"/>
        <item m="1" x="12"/>
        <item m="1" x="14"/>
        <item m="1" x="15"/>
        <item x="1"/>
        <item m="1" x="21"/>
        <item x="8"/>
        <item x="5"/>
        <item m="1" x="16"/>
        <item x="4"/>
        <item x="7"/>
        <item x="9"/>
        <item m="1" x="20"/>
        <item m="1" x="13"/>
        <item m="1" x="19"/>
        <item x="0"/>
        <item t="default"/>
      </items>
    </pivotField>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13">
    <i>
      <x/>
    </i>
    <i>
      <x v="1"/>
    </i>
    <i>
      <x v="2"/>
    </i>
    <i>
      <x v="5"/>
    </i>
    <i>
      <x v="6"/>
    </i>
    <i>
      <x v="10"/>
    </i>
    <i>
      <x v="12"/>
    </i>
    <i>
      <x v="13"/>
    </i>
    <i>
      <x v="15"/>
    </i>
    <i>
      <x v="16"/>
    </i>
    <i>
      <x v="17"/>
    </i>
    <i>
      <x v="21"/>
    </i>
    <i t="grand">
      <x/>
    </i>
  </rowItems>
  <colFields count="1">
    <field x="9"/>
  </colFields>
  <colItems count="2">
    <i>
      <x/>
    </i>
    <i t="grand">
      <x/>
    </i>
  </colItems>
  <dataFields count="1">
    <dataField name="Número de riesgos" fld="8" subtotal="count" baseField="0" baseItem="0"/>
  </dataFields>
  <formats count="58">
    <format dxfId="125">
      <pivotArea type="all" dataOnly="0" outline="0" fieldPosition="0"/>
    </format>
    <format dxfId="124">
      <pivotArea outline="0" collapsedLevelsAreSubtotals="1" fieldPosition="0"/>
    </format>
    <format dxfId="123">
      <pivotArea dataOnly="0" labelOnly="1" grandRow="1" outline="0" fieldPosition="0"/>
    </format>
    <format dxfId="122">
      <pivotArea dataOnly="0" labelOnly="1" outline="0" axis="axisValues" fieldPosition="0"/>
    </format>
    <format dxfId="121">
      <pivotArea type="all" dataOnly="0" outline="0" fieldPosition="0"/>
    </format>
    <format dxfId="120">
      <pivotArea outline="0" collapsedLevelsAreSubtotals="1" fieldPosition="0"/>
    </format>
    <format dxfId="119">
      <pivotArea dataOnly="0" labelOnly="1" grandRow="1" outline="0" fieldPosition="0"/>
    </format>
    <format dxfId="118">
      <pivotArea dataOnly="0" labelOnly="1" outline="0" axis="axisValues" fieldPosition="0"/>
    </format>
    <format dxfId="117">
      <pivotArea dataOnly="0" labelOnly="1" outline="0" axis="axisValues" fieldPosition="0"/>
    </format>
    <format dxfId="116">
      <pivotArea outline="0" collapsedLevelsAreSubtotals="1" fieldPosition="0">
        <references count="1">
          <reference field="9" count="1" selected="0">
            <x v="2"/>
          </reference>
        </references>
      </pivotArea>
    </format>
    <format dxfId="115">
      <pivotArea dataOnly="0" labelOnly="1" fieldPosition="0">
        <references count="1">
          <reference field="9" count="1">
            <x v="2"/>
          </reference>
        </references>
      </pivotArea>
    </format>
    <format dxfId="114">
      <pivotArea dataOnly="0" outline="0" fieldPosition="0">
        <references count="1">
          <reference field="9" count="1">
            <x v="1"/>
          </reference>
        </references>
      </pivotArea>
    </format>
    <format dxfId="113">
      <pivotArea type="origin" dataOnly="0" labelOnly="1" outline="0" fieldPosition="0"/>
    </format>
    <format dxfId="112">
      <pivotArea field="9" type="button" dataOnly="0" labelOnly="1" outline="0" axis="axisCol" fieldPosition="0"/>
    </format>
    <format dxfId="111">
      <pivotArea type="topRight" dataOnly="0" labelOnly="1" outline="0" fieldPosition="0"/>
    </format>
    <format dxfId="110">
      <pivotArea dataOnly="0" labelOnly="1" fieldPosition="0">
        <references count="1">
          <reference field="9" count="1">
            <x v="0"/>
          </reference>
        </references>
      </pivotArea>
    </format>
    <format dxfId="109">
      <pivotArea type="origin" dataOnly="0" labelOnly="1" outline="0" fieldPosition="0"/>
    </format>
    <format dxfId="108">
      <pivotArea field="9" type="button" dataOnly="0" labelOnly="1" outline="0" axis="axisCol" fieldPosition="0"/>
    </format>
    <format dxfId="107">
      <pivotArea type="topRight" dataOnly="0" labelOnly="1" outline="0" fieldPosition="0"/>
    </format>
    <format dxfId="106">
      <pivotArea dataOnly="0" labelOnly="1" fieldPosition="0">
        <references count="1">
          <reference field="9" count="0"/>
        </references>
      </pivotArea>
    </format>
    <format dxfId="105">
      <pivotArea dataOnly="0" labelOnly="1" grandCol="1" outline="0" fieldPosition="0"/>
    </format>
    <format dxfId="104">
      <pivotArea type="origin" dataOnly="0" labelOnly="1" outline="0" fieldPosition="0"/>
    </format>
    <format dxfId="103">
      <pivotArea grandRow="1" outline="0" collapsedLevelsAreSubtotals="1" fieldPosition="0"/>
    </format>
    <format dxfId="102">
      <pivotArea dataOnly="0" labelOnly="1" fieldPosition="0">
        <references count="1">
          <reference field="9" count="0"/>
        </references>
      </pivotArea>
    </format>
    <format dxfId="101">
      <pivotArea dataOnly="0" labelOnly="1" grandCol="1" outline="0" fieldPosition="0"/>
    </format>
    <format dxfId="100">
      <pivotArea type="origin" dataOnly="0" labelOnly="1" outline="0" fieldPosition="0"/>
    </format>
    <format dxfId="99">
      <pivotArea field="9" type="button" dataOnly="0" labelOnly="1" outline="0" axis="axisCol" fieldPosition="0"/>
    </format>
    <format dxfId="98">
      <pivotArea type="topRight" dataOnly="0" labelOnly="1" outline="0" fieldPosition="0"/>
    </format>
    <format dxfId="97">
      <pivotArea dataOnly="0" labelOnly="1" fieldPosition="0">
        <references count="1">
          <reference field="9" count="0"/>
        </references>
      </pivotArea>
    </format>
    <format dxfId="96">
      <pivotArea dataOnly="0" labelOnly="1" grandCol="1" outline="0" fieldPosition="0"/>
    </format>
    <format dxfId="95">
      <pivotArea grandRow="1" outline="0" collapsedLevelsAreSubtotals="1" fieldPosition="0"/>
    </format>
    <format dxfId="94">
      <pivotArea dataOnly="0" labelOnly="1" grandRow="1" outline="0" fieldPosition="0"/>
    </format>
    <format dxfId="93">
      <pivotArea type="all" dataOnly="0" outline="0" fieldPosition="0"/>
    </format>
    <format dxfId="92">
      <pivotArea outline="0" collapsedLevelsAreSubtotals="1" fieldPosition="0"/>
    </format>
    <format dxfId="91">
      <pivotArea type="origin" dataOnly="0" labelOnly="1" outline="0" fieldPosition="0"/>
    </format>
    <format dxfId="90">
      <pivotArea field="9" type="button" dataOnly="0" labelOnly="1" outline="0" axis="axisCol" fieldPosition="0"/>
    </format>
    <format dxfId="89">
      <pivotArea type="topRight" dataOnly="0" labelOnly="1" outline="0" fieldPosition="0"/>
    </format>
    <format dxfId="88">
      <pivotArea field="11" type="button" dataOnly="0" labelOnly="1" outline="0" axis="axisRow" fieldPosition="0"/>
    </format>
    <format dxfId="87">
      <pivotArea dataOnly="0" labelOnly="1" fieldPosition="0">
        <references count="1">
          <reference field="11" count="0"/>
        </references>
      </pivotArea>
    </format>
    <format dxfId="86">
      <pivotArea dataOnly="0" labelOnly="1" grandRow="1" outline="0" fieldPosition="0"/>
    </format>
    <format dxfId="85">
      <pivotArea dataOnly="0" labelOnly="1" fieldPosition="0">
        <references count="1">
          <reference field="9" count="0"/>
        </references>
      </pivotArea>
    </format>
    <format dxfId="84">
      <pivotArea dataOnly="0" labelOnly="1" grandCol="1" outline="0" fieldPosition="0"/>
    </format>
    <format dxfId="83">
      <pivotArea collapsedLevelsAreSubtotals="1" fieldPosition="0">
        <references count="1">
          <reference field="11" count="17">
            <x v="1"/>
            <x v="2"/>
            <x v="3"/>
            <x v="4"/>
            <x v="5"/>
            <x v="6"/>
            <x v="7"/>
            <x v="8"/>
            <x v="9"/>
            <x v="10"/>
            <x v="11"/>
            <x v="12"/>
            <x v="13"/>
            <x v="14"/>
            <x v="15"/>
            <x v="16"/>
            <x v="17"/>
          </reference>
        </references>
      </pivotArea>
    </format>
    <format dxfId="82">
      <pivotArea dataOnly="0" labelOnly="1" fieldPosition="0">
        <references count="1">
          <reference field="11" count="17">
            <x v="1"/>
            <x v="2"/>
            <x v="3"/>
            <x v="4"/>
            <x v="5"/>
            <x v="6"/>
            <x v="7"/>
            <x v="8"/>
            <x v="9"/>
            <x v="10"/>
            <x v="11"/>
            <x v="12"/>
            <x v="13"/>
            <x v="14"/>
            <x v="15"/>
            <x v="16"/>
            <x v="17"/>
          </reference>
        </references>
      </pivotArea>
    </format>
    <format dxfId="81">
      <pivotArea grandRow="1" outline="0" collapsedLevelsAreSubtotals="1" fieldPosition="0"/>
    </format>
    <format dxfId="80">
      <pivotArea dataOnly="0" labelOnly="1" grandRow="1" outline="0" fieldPosition="0"/>
    </format>
    <format dxfId="79">
      <pivotArea field="11" type="button" dataOnly="0" labelOnly="1" outline="0" axis="axisRow" fieldPosition="0"/>
    </format>
    <format dxfId="78">
      <pivotArea dataOnly="0" labelOnly="1" fieldPosition="0">
        <references count="1">
          <reference field="9" count="0"/>
        </references>
      </pivotArea>
    </format>
    <format dxfId="77">
      <pivotArea dataOnly="0" labelOnly="1" grandCol="1" outline="0" fieldPosition="0"/>
    </format>
    <format dxfId="76">
      <pivotArea field="9" type="button" dataOnly="0" labelOnly="1" outline="0" axis="axisCol" fieldPosition="0"/>
    </format>
    <format dxfId="75">
      <pivotArea collapsedLevelsAreSubtotals="1" fieldPosition="0">
        <references count="1">
          <reference field="11" count="0"/>
        </references>
      </pivotArea>
    </format>
    <format dxfId="74">
      <pivotArea field="11" type="button" dataOnly="0" labelOnly="1" outline="0" axis="axisRow" fieldPosition="0"/>
    </format>
    <format dxfId="73">
      <pivotArea field="11" type="button" dataOnly="0" labelOnly="1" outline="0" axis="axisRow" fieldPosition="0"/>
    </format>
    <format dxfId="72">
      <pivotArea collapsedLevelsAreSubtotals="1" fieldPosition="0">
        <references count="1">
          <reference field="11" count="0"/>
        </references>
      </pivotArea>
    </format>
    <format dxfId="71">
      <pivotArea dataOnly="0" labelOnly="1" fieldPosition="0">
        <references count="1">
          <reference field="11" count="0"/>
        </references>
      </pivotArea>
    </format>
    <format dxfId="70">
      <pivotArea collapsedLevelsAreSubtotals="1" fieldPosition="0">
        <references count="1">
          <reference field="11" count="2">
            <x v="19"/>
            <x v="20"/>
          </reference>
        </references>
      </pivotArea>
    </format>
    <format dxfId="69">
      <pivotArea dataOnly="0" labelOnly="1" fieldPosition="0">
        <references count="1">
          <reference field="11" count="2">
            <x v="19"/>
            <x v="20"/>
          </reference>
        </references>
      </pivotArea>
    </format>
    <format dxfId="68">
      <pivotArea grandCol="1" outline="0" collapsedLevelsAreSubtotals="1" fieldPosition="0"/>
    </format>
  </formats>
  <chartFormats count="6">
    <chartFormat chart="0" format="2"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 chart="3" format="0" series="1">
      <pivotArea type="data" outline="0" fieldPosition="0">
        <references count="2">
          <reference field="4294967294" count="1" selected="0">
            <x v="0"/>
          </reference>
          <reference field="9" count="1" selected="0">
            <x v="0"/>
          </reference>
        </references>
      </pivotArea>
    </chartFormat>
    <chartFormat chart="3" format="1" series="1">
      <pivotArea type="data" outline="0" fieldPosition="0">
        <references count="2">
          <reference field="4294967294" count="1" selected="0">
            <x v="0"/>
          </reference>
          <reference field="9" count="1" selected="0">
            <x v="1"/>
          </reference>
        </references>
      </pivotArea>
    </chartFormat>
    <chartFormat chart="3" format="2" series="1">
      <pivotArea type="data" outline="0" fieldPosition="0">
        <references count="2">
          <reference field="4294967294" count="1" selected="0">
            <x v="0"/>
          </reference>
          <reference field="9" count="1" selected="0">
            <x v="2"/>
          </reference>
        </references>
      </pivotArea>
    </chartFormat>
    <chartFormat chart="3" format="3">
      <pivotArea type="data" outline="0" fieldPosition="0">
        <references count="3">
          <reference field="4294967294" count="1" selected="0">
            <x v="0"/>
          </reference>
          <reference field="9" count="1" selected="0">
            <x v="2"/>
          </reference>
          <reference field="11" count="1" selected="0">
            <x v="1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J25"/>
  <sheetViews>
    <sheetView topLeftCell="V18" workbookViewId="0">
      <selection activeCell="AJ24" sqref="AJ24"/>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133" t="s">
        <v>262</v>
      </c>
    </row>
    <row r="2" spans="1:36" ht="90" x14ac:dyDescent="0.25">
      <c r="A2" s="16">
        <v>1</v>
      </c>
      <c r="B2" s="16" t="s">
        <v>35</v>
      </c>
      <c r="C2" s="17" t="s">
        <v>36</v>
      </c>
      <c r="D2" s="18" t="s">
        <v>37</v>
      </c>
      <c r="E2" s="19" t="s">
        <v>38</v>
      </c>
      <c r="F2" s="20" t="s">
        <v>39</v>
      </c>
      <c r="G2" s="21" t="s">
        <v>40</v>
      </c>
      <c r="H2" s="22" t="s">
        <v>41</v>
      </c>
      <c r="I2" s="23" t="s">
        <v>42</v>
      </c>
      <c r="J2" s="24" t="s">
        <v>43</v>
      </c>
      <c r="K2" s="18" t="s">
        <v>44</v>
      </c>
      <c r="L2" s="18" t="s">
        <v>45</v>
      </c>
      <c r="M2" s="22" t="s">
        <v>46</v>
      </c>
      <c r="N2" s="25" t="s">
        <v>47</v>
      </c>
      <c r="O2" s="18" t="e">
        <f>IF(#REF!="","",#REF!)</f>
        <v>#REF!</v>
      </c>
      <c r="P2" s="18" t="e">
        <f>IF(#REF!="","",#REF!)</f>
        <v>#REF!</v>
      </c>
      <c r="Q2" s="26" t="s">
        <v>48</v>
      </c>
      <c r="R2" s="26" t="s">
        <v>49</v>
      </c>
      <c r="S2" s="18" t="s">
        <v>50</v>
      </c>
      <c r="T2" s="26" t="s">
        <v>315</v>
      </c>
      <c r="U2" s="26" t="s">
        <v>51</v>
      </c>
      <c r="V2" s="18" t="s">
        <v>52</v>
      </c>
      <c r="W2" s="27" t="s">
        <v>53</v>
      </c>
      <c r="X2" s="18" t="s">
        <v>54</v>
      </c>
      <c r="Y2" s="28" t="s">
        <v>55</v>
      </c>
      <c r="Z2" s="18" t="s">
        <v>56</v>
      </c>
      <c r="AA2" s="28" t="s">
        <v>57</v>
      </c>
      <c r="AB2" s="18" t="s">
        <v>58</v>
      </c>
      <c r="AC2" s="18" t="s">
        <v>59</v>
      </c>
      <c r="AD2" s="29" t="s">
        <v>60</v>
      </c>
      <c r="AE2" s="22" t="s">
        <v>61</v>
      </c>
      <c r="AF2" s="22" t="s">
        <v>61</v>
      </c>
      <c r="AG2" s="17" t="s">
        <v>62</v>
      </c>
      <c r="AH2" s="47" t="e">
        <f>IF(#REF!="","",#REF!)</f>
        <v>#REF!</v>
      </c>
      <c r="AI2" s="56">
        <v>43585</v>
      </c>
      <c r="AJ2" s="47" t="s">
        <v>318</v>
      </c>
    </row>
    <row r="3" spans="1:36" ht="75" x14ac:dyDescent="0.25">
      <c r="A3" s="16">
        <v>2</v>
      </c>
      <c r="B3" s="16" t="s">
        <v>63</v>
      </c>
      <c r="C3" s="17" t="s">
        <v>64</v>
      </c>
      <c r="D3" s="18" t="s">
        <v>65</v>
      </c>
      <c r="E3" s="19" t="s">
        <v>38</v>
      </c>
      <c r="F3" s="20" t="s">
        <v>66</v>
      </c>
      <c r="G3" s="21" t="s">
        <v>67</v>
      </c>
      <c r="H3" s="22" t="s">
        <v>68</v>
      </c>
      <c r="I3" s="23" t="s">
        <v>69</v>
      </c>
      <c r="J3" s="30" t="s">
        <v>70</v>
      </c>
      <c r="K3" s="18" t="s">
        <v>71</v>
      </c>
      <c r="L3" s="18" t="s">
        <v>72</v>
      </c>
      <c r="M3" s="22" t="s">
        <v>73</v>
      </c>
      <c r="N3" s="25" t="s">
        <v>74</v>
      </c>
      <c r="O3" s="18" t="e">
        <f>IF(#REF!="","",#REF!)</f>
        <v>#REF!</v>
      </c>
      <c r="P3" s="18" t="e">
        <f>IF(#REF!="","",#REF!)</f>
        <v>#REF!</v>
      </c>
      <c r="Q3" s="26" t="s">
        <v>75</v>
      </c>
      <c r="R3" s="26" t="s">
        <v>76</v>
      </c>
      <c r="T3" s="26" t="s">
        <v>314</v>
      </c>
      <c r="U3" s="26" t="s">
        <v>77</v>
      </c>
      <c r="V3" s="18" t="s">
        <v>78</v>
      </c>
      <c r="W3" s="31" t="s">
        <v>79</v>
      </c>
      <c r="X3" s="18" t="s">
        <v>80</v>
      </c>
      <c r="Y3" s="28" t="s">
        <v>80</v>
      </c>
      <c r="Z3" s="18" t="s">
        <v>81</v>
      </c>
      <c r="AA3" s="28" t="s">
        <v>82</v>
      </c>
      <c r="AB3" s="18" t="s">
        <v>83</v>
      </c>
      <c r="AC3" s="18" t="s">
        <v>83</v>
      </c>
      <c r="AD3" s="32" t="s">
        <v>84</v>
      </c>
      <c r="AE3" s="22" t="s">
        <v>85</v>
      </c>
      <c r="AF3" s="22" t="s">
        <v>86</v>
      </c>
      <c r="AG3" s="17" t="s">
        <v>87</v>
      </c>
      <c r="AH3" s="47" t="e">
        <f>IF(#REF!="","",#REF!)</f>
        <v>#REF!</v>
      </c>
      <c r="AI3" s="56">
        <v>43708</v>
      </c>
      <c r="AJ3" s="47" t="s">
        <v>319</v>
      </c>
    </row>
    <row r="4" spans="1:36" ht="120" x14ac:dyDescent="0.25">
      <c r="B4" s="33"/>
      <c r="C4" s="17" t="s">
        <v>88</v>
      </c>
      <c r="D4" s="18" t="s">
        <v>89</v>
      </c>
      <c r="E4" s="19" t="s">
        <v>90</v>
      </c>
      <c r="F4" s="34" t="s">
        <v>91</v>
      </c>
      <c r="G4" s="21" t="s">
        <v>92</v>
      </c>
      <c r="H4" s="22" t="s">
        <v>93</v>
      </c>
      <c r="I4" s="23" t="s">
        <v>94</v>
      </c>
      <c r="J4" s="30" t="s">
        <v>95</v>
      </c>
      <c r="K4" s="18" t="s">
        <v>96</v>
      </c>
      <c r="L4" s="18" t="s">
        <v>97</v>
      </c>
      <c r="M4" s="22" t="s">
        <v>2</v>
      </c>
      <c r="N4" s="25" t="s">
        <v>98</v>
      </c>
      <c r="O4" s="18" t="e">
        <f>IF(#REF!="","",#REF!)</f>
        <v>#REF!</v>
      </c>
      <c r="P4" s="18" t="e">
        <f>IF(#REF!="","",#REF!)</f>
        <v>#REF!</v>
      </c>
      <c r="Q4" s="26" t="s">
        <v>99</v>
      </c>
      <c r="R4" s="26" t="s">
        <v>100</v>
      </c>
      <c r="T4" s="26" t="s">
        <v>313</v>
      </c>
      <c r="U4" s="26" t="s">
        <v>101</v>
      </c>
      <c r="W4" s="35" t="s">
        <v>102</v>
      </c>
      <c r="Z4" s="18" t="s">
        <v>103</v>
      </c>
      <c r="AA4" s="28" t="s">
        <v>104</v>
      </c>
      <c r="AB4" s="18" t="s">
        <v>105</v>
      </c>
      <c r="AC4" s="18" t="s">
        <v>106</v>
      </c>
      <c r="AD4" s="36" t="s">
        <v>107</v>
      </c>
      <c r="AF4" s="22" t="s">
        <v>85</v>
      </c>
      <c r="AG4" s="17" t="s">
        <v>108</v>
      </c>
      <c r="AH4" s="47" t="e">
        <f>IF(#REF!="","",#REF!)</f>
        <v>#REF!</v>
      </c>
      <c r="AI4" s="56">
        <v>43830</v>
      </c>
      <c r="AJ4" s="47" t="s">
        <v>320</v>
      </c>
    </row>
    <row r="5" spans="1:36" ht="75" x14ac:dyDescent="0.25">
      <c r="B5" s="37"/>
      <c r="C5" s="17" t="s">
        <v>109</v>
      </c>
      <c r="D5" s="18" t="s">
        <v>110</v>
      </c>
      <c r="E5" s="19" t="s">
        <v>111</v>
      </c>
      <c r="F5" s="34" t="s">
        <v>112</v>
      </c>
      <c r="G5" s="21" t="s">
        <v>113</v>
      </c>
      <c r="H5" s="22" t="s">
        <v>114</v>
      </c>
      <c r="I5" s="23" t="s">
        <v>90</v>
      </c>
      <c r="J5" s="24" t="s">
        <v>115</v>
      </c>
      <c r="K5" s="18" t="s">
        <v>116</v>
      </c>
      <c r="L5" s="18" t="s">
        <v>117</v>
      </c>
      <c r="M5" s="22" t="s">
        <v>94</v>
      </c>
      <c r="N5" s="25" t="s">
        <v>118</v>
      </c>
      <c r="O5" s="18" t="e">
        <f>IF(#REF!="","",#REF!)</f>
        <v>#REF!</v>
      </c>
      <c r="P5" s="18" t="e">
        <f>IF(#REF!="","",#REF!)</f>
        <v>#REF!</v>
      </c>
      <c r="Q5" s="26" t="s">
        <v>119</v>
      </c>
      <c r="R5" s="26" t="s">
        <v>120</v>
      </c>
      <c r="T5" s="26" t="s">
        <v>310</v>
      </c>
      <c r="U5" s="26" t="s">
        <v>121</v>
      </c>
      <c r="W5" s="38" t="s">
        <v>122</v>
      </c>
      <c r="AB5" s="18" t="s">
        <v>123</v>
      </c>
      <c r="AC5" s="18" t="s">
        <v>124</v>
      </c>
      <c r="AG5" s="17" t="s">
        <v>125</v>
      </c>
      <c r="AH5" s="47" t="e">
        <f>IF(#REF!="","",#REF!)</f>
        <v>#REF!</v>
      </c>
      <c r="AI5" s="57"/>
      <c r="AJ5" s="47" t="s">
        <v>256</v>
      </c>
    </row>
    <row r="6" spans="1:36" ht="60" x14ac:dyDescent="0.25">
      <c r="B6" s="37"/>
      <c r="C6" s="17" t="s">
        <v>126</v>
      </c>
      <c r="D6" s="18" t="s">
        <v>127</v>
      </c>
      <c r="E6" s="18" t="s">
        <v>128</v>
      </c>
      <c r="F6" s="34" t="s">
        <v>129</v>
      </c>
      <c r="G6" s="21" t="s">
        <v>130</v>
      </c>
      <c r="H6" s="22" t="s">
        <v>131</v>
      </c>
      <c r="I6" s="23" t="s">
        <v>132</v>
      </c>
      <c r="J6" s="30" t="s">
        <v>133</v>
      </c>
      <c r="K6" s="18" t="s">
        <v>134</v>
      </c>
      <c r="L6" s="18" t="s">
        <v>135</v>
      </c>
      <c r="M6" s="22" t="s">
        <v>136</v>
      </c>
      <c r="N6" s="25" t="s">
        <v>137</v>
      </c>
      <c r="O6" s="18" t="e">
        <f>IF(#REF!="","",#REF!)</f>
        <v>#REF!</v>
      </c>
      <c r="P6" s="18" t="e">
        <f>IF(#REF!="","",#REF!)</f>
        <v>#REF!</v>
      </c>
      <c r="Q6" s="26" t="s">
        <v>138</v>
      </c>
      <c r="R6" s="26" t="s">
        <v>139</v>
      </c>
      <c r="T6" s="26" t="s">
        <v>312</v>
      </c>
      <c r="U6" s="26" t="s">
        <v>311</v>
      </c>
      <c r="AG6" s="17" t="s">
        <v>607</v>
      </c>
      <c r="AH6" s="47" t="e">
        <f>IF(#REF!="","",#REF!)</f>
        <v>#REF!</v>
      </c>
      <c r="AI6" s="58"/>
      <c r="AJ6" s="47" t="s">
        <v>608</v>
      </c>
    </row>
    <row r="7" spans="1:36" ht="90" x14ac:dyDescent="0.25">
      <c r="B7" s="37"/>
      <c r="C7" s="17" t="s">
        <v>140</v>
      </c>
      <c r="D7" s="18" t="s">
        <v>141</v>
      </c>
      <c r="E7" s="18" t="s">
        <v>90</v>
      </c>
      <c r="F7" s="34" t="s">
        <v>142</v>
      </c>
      <c r="G7" s="21" t="s">
        <v>143</v>
      </c>
      <c r="H7" s="22" t="s">
        <v>144</v>
      </c>
      <c r="I7" s="23" t="s">
        <v>145</v>
      </c>
      <c r="J7" s="30" t="s">
        <v>146</v>
      </c>
      <c r="K7" s="18" t="s">
        <v>147</v>
      </c>
      <c r="L7" s="18" t="s">
        <v>148</v>
      </c>
      <c r="M7" s="22" t="s">
        <v>149</v>
      </c>
      <c r="N7" s="25" t="s">
        <v>150</v>
      </c>
      <c r="O7" s="18" t="e">
        <f>IF(#REF!="","",#REF!)</f>
        <v>#REF!</v>
      </c>
      <c r="P7" s="18" t="e">
        <f>IF(#REF!="","",#REF!)</f>
        <v>#REF!</v>
      </c>
      <c r="AG7" s="17" t="s">
        <v>151</v>
      </c>
      <c r="AH7" s="47" t="e">
        <f>IF(#REF!="","",#REF!)</f>
        <v>#REF!</v>
      </c>
      <c r="AI7" s="59"/>
      <c r="AJ7" s="47" t="s">
        <v>244</v>
      </c>
    </row>
    <row r="8" spans="1:36" ht="90" x14ac:dyDescent="0.25">
      <c r="B8" s="37"/>
      <c r="C8" s="17" t="s">
        <v>152</v>
      </c>
      <c r="D8" s="18" t="s">
        <v>153</v>
      </c>
      <c r="E8" s="18" t="s">
        <v>38</v>
      </c>
      <c r="F8" s="34" t="s">
        <v>154</v>
      </c>
      <c r="H8" s="22" t="s">
        <v>155</v>
      </c>
      <c r="I8" s="39"/>
      <c r="J8" s="30" t="s">
        <v>156</v>
      </c>
      <c r="K8" s="40" t="s">
        <v>157</v>
      </c>
      <c r="L8" s="18" t="s">
        <v>158</v>
      </c>
      <c r="M8" s="22" t="s">
        <v>159</v>
      </c>
      <c r="N8" s="23" t="s">
        <v>160</v>
      </c>
      <c r="O8" s="18" t="e">
        <f>IF(#REF!="","",#REF!)</f>
        <v>#REF!</v>
      </c>
      <c r="P8" s="18" t="e">
        <f>IF(#REF!="","",#REF!)</f>
        <v>#REF!</v>
      </c>
      <c r="AG8" s="17" t="s">
        <v>161</v>
      </c>
      <c r="AH8" s="47" t="e">
        <f>IF(#REF!="","",#REF!)</f>
        <v>#REF!</v>
      </c>
      <c r="AJ8" s="47" t="s">
        <v>250</v>
      </c>
    </row>
    <row r="9" spans="1:36" ht="90" x14ac:dyDescent="0.25">
      <c r="B9" s="37"/>
      <c r="C9" s="17" t="s">
        <v>162</v>
      </c>
      <c r="D9" s="18" t="s">
        <v>163</v>
      </c>
      <c r="E9" s="18" t="s">
        <v>90</v>
      </c>
      <c r="F9" s="34" t="s">
        <v>164</v>
      </c>
      <c r="H9" s="22" t="s">
        <v>165</v>
      </c>
      <c r="I9" s="41"/>
      <c r="J9" s="42" t="s">
        <v>166</v>
      </c>
      <c r="L9" s="18" t="s">
        <v>167</v>
      </c>
      <c r="O9" s="18" t="e">
        <f>IF(#REF!="","",#REF!)</f>
        <v>#REF!</v>
      </c>
      <c r="P9" s="18" t="e">
        <f>IF(#REF!="","",#REF!)</f>
        <v>#REF!</v>
      </c>
      <c r="AG9" s="17" t="s">
        <v>168</v>
      </c>
      <c r="AH9" s="47" t="e">
        <f>IF(#REF!="","",#REF!)</f>
        <v>#REF!</v>
      </c>
      <c r="AJ9" s="47" t="s">
        <v>321</v>
      </c>
    </row>
    <row r="10" spans="1:36" ht="75" x14ac:dyDescent="0.25">
      <c r="B10" s="37"/>
      <c r="C10" s="17" t="s">
        <v>169</v>
      </c>
      <c r="D10" s="18" t="s">
        <v>170</v>
      </c>
      <c r="E10" s="18" t="s">
        <v>128</v>
      </c>
      <c r="F10" s="34" t="s">
        <v>171</v>
      </c>
      <c r="H10" s="22" t="s">
        <v>172</v>
      </c>
      <c r="I10" s="43"/>
      <c r="L10" s="18" t="s">
        <v>173</v>
      </c>
      <c r="O10" s="18" t="e">
        <f>IF(#REF!="","",#REF!)</f>
        <v>#REF!</v>
      </c>
      <c r="P10" s="18" t="e">
        <f>IF(#REF!="","",#REF!)</f>
        <v>#REF!</v>
      </c>
      <c r="AG10" s="17" t="s">
        <v>174</v>
      </c>
      <c r="AH10" s="47" t="e">
        <f>IF(#REF!="","",#REF!)</f>
        <v>#REF!</v>
      </c>
      <c r="AJ10" s="47" t="s">
        <v>322</v>
      </c>
    </row>
    <row r="11" spans="1:36" ht="45" x14ac:dyDescent="0.25">
      <c r="B11" s="37"/>
      <c r="C11" s="17" t="s">
        <v>175</v>
      </c>
      <c r="D11" s="18" t="s">
        <v>176</v>
      </c>
      <c r="E11" s="18" t="s">
        <v>38</v>
      </c>
      <c r="L11" s="18" t="s">
        <v>177</v>
      </c>
      <c r="O11" s="18" t="e">
        <f>IF(#REF!="","",#REF!)</f>
        <v>#REF!</v>
      </c>
      <c r="P11" s="18" t="e">
        <f>IF(#REF!="","",#REF!)</f>
        <v>#REF!</v>
      </c>
      <c r="AG11" s="17" t="s">
        <v>178</v>
      </c>
      <c r="AH11" s="47" t="e">
        <f>IF(#REF!="","",#REF!)</f>
        <v>#REF!</v>
      </c>
      <c r="AJ11" s="47" t="s">
        <v>249</v>
      </c>
    </row>
    <row r="12" spans="1:36" ht="90" x14ac:dyDescent="0.25">
      <c r="B12" s="37"/>
      <c r="C12" s="17" t="s">
        <v>179</v>
      </c>
      <c r="D12" s="18" t="s">
        <v>180</v>
      </c>
      <c r="E12" s="18" t="s">
        <v>111</v>
      </c>
      <c r="L12" s="18" t="s">
        <v>181</v>
      </c>
      <c r="AG12" s="17" t="s">
        <v>168</v>
      </c>
      <c r="AH12" s="47" t="e">
        <f>IF(#REF!="","",#REF!)</f>
        <v>#REF!</v>
      </c>
      <c r="AJ12" s="47" t="s">
        <v>321</v>
      </c>
    </row>
    <row r="13" spans="1:36" ht="90" x14ac:dyDescent="0.25">
      <c r="B13" s="37"/>
      <c r="C13" s="17" t="s">
        <v>182</v>
      </c>
      <c r="D13" s="18" t="s">
        <v>183</v>
      </c>
      <c r="E13" s="18" t="s">
        <v>38</v>
      </c>
      <c r="L13" s="18" t="s">
        <v>184</v>
      </c>
      <c r="AG13" s="17" t="s">
        <v>185</v>
      </c>
      <c r="AH13" s="47" t="e">
        <f>IF(#REF!="","",#REF!)</f>
        <v>#REF!</v>
      </c>
      <c r="AJ13" s="47" t="s">
        <v>251</v>
      </c>
    </row>
    <row r="14" spans="1:36" ht="75" x14ac:dyDescent="0.25">
      <c r="B14" s="37"/>
      <c r="C14" s="17" t="s">
        <v>186</v>
      </c>
      <c r="D14" s="18" t="s">
        <v>187</v>
      </c>
      <c r="E14" s="18" t="s">
        <v>38</v>
      </c>
      <c r="L14" s="18" t="s">
        <v>188</v>
      </c>
      <c r="AG14" s="17" t="s">
        <v>189</v>
      </c>
      <c r="AH14" s="47" t="e">
        <f>IF(#REF!="","",#REF!)</f>
        <v>#REF!</v>
      </c>
      <c r="AJ14" s="1" t="s">
        <v>323</v>
      </c>
    </row>
    <row r="15" spans="1:36" ht="60" x14ac:dyDescent="0.25">
      <c r="B15" s="37"/>
      <c r="C15" s="17" t="s">
        <v>190</v>
      </c>
      <c r="D15" s="18" t="s">
        <v>191</v>
      </c>
      <c r="E15" s="18" t="s">
        <v>111</v>
      </c>
      <c r="L15" s="18" t="s">
        <v>192</v>
      </c>
      <c r="AG15" s="17" t="s">
        <v>193</v>
      </c>
      <c r="AH15" s="47" t="e">
        <f>IF(#REF!="","",#REF!)</f>
        <v>#REF!</v>
      </c>
      <c r="AJ15" s="47" t="s">
        <v>258</v>
      </c>
    </row>
    <row r="16" spans="1:36" ht="90" x14ac:dyDescent="0.25">
      <c r="B16" s="37"/>
      <c r="C16" s="17" t="s">
        <v>194</v>
      </c>
      <c r="D16" s="18" t="s">
        <v>195</v>
      </c>
      <c r="E16" s="18" t="s">
        <v>111</v>
      </c>
      <c r="L16" s="18" t="s">
        <v>196</v>
      </c>
      <c r="AG16" s="17" t="s">
        <v>197</v>
      </c>
      <c r="AH16" s="47" t="e">
        <f>IF(#REF!="","",#REF!)</f>
        <v>#REF!</v>
      </c>
      <c r="AJ16" s="47" t="s">
        <v>246</v>
      </c>
    </row>
    <row r="17" spans="2:36" ht="75" x14ac:dyDescent="0.25">
      <c r="B17" s="37"/>
      <c r="C17" s="17" t="s">
        <v>198</v>
      </c>
      <c r="D17" s="18" t="s">
        <v>199</v>
      </c>
      <c r="E17" s="18" t="s">
        <v>111</v>
      </c>
      <c r="L17" s="18" t="s">
        <v>200</v>
      </c>
      <c r="AG17" s="17" t="s">
        <v>201</v>
      </c>
      <c r="AJ17" s="47" t="s">
        <v>258</v>
      </c>
    </row>
    <row r="18" spans="2:36" ht="75" x14ac:dyDescent="0.25">
      <c r="B18" s="37"/>
      <c r="C18" s="17" t="s">
        <v>202</v>
      </c>
      <c r="D18" s="18" t="s">
        <v>203</v>
      </c>
      <c r="E18" s="18" t="s">
        <v>38</v>
      </c>
      <c r="L18" s="40" t="s">
        <v>204</v>
      </c>
      <c r="AG18" s="17" t="s">
        <v>205</v>
      </c>
      <c r="AJ18" s="47" t="s">
        <v>248</v>
      </c>
    </row>
    <row r="19" spans="2:36" ht="75" x14ac:dyDescent="0.25">
      <c r="B19" s="37"/>
      <c r="C19" s="17" t="s">
        <v>206</v>
      </c>
      <c r="D19" s="18" t="s">
        <v>207</v>
      </c>
      <c r="E19" s="18" t="s">
        <v>111</v>
      </c>
      <c r="L19" s="40" t="s">
        <v>208</v>
      </c>
      <c r="AG19" s="17" t="s">
        <v>193</v>
      </c>
      <c r="AJ19" s="47" t="s">
        <v>258</v>
      </c>
    </row>
    <row r="20" spans="2:36" ht="150" x14ac:dyDescent="0.25">
      <c r="B20" s="37"/>
      <c r="C20" s="17" t="s">
        <v>209</v>
      </c>
      <c r="D20" s="18" t="s">
        <v>210</v>
      </c>
      <c r="E20" s="18" t="s">
        <v>90</v>
      </c>
      <c r="AG20" s="17" t="s">
        <v>211</v>
      </c>
      <c r="AJ20" s="47" t="s">
        <v>246</v>
      </c>
    </row>
    <row r="21" spans="2:36" ht="45" x14ac:dyDescent="0.25">
      <c r="B21" s="37"/>
      <c r="C21" s="17" t="s">
        <v>212</v>
      </c>
      <c r="D21" s="18" t="s">
        <v>213</v>
      </c>
      <c r="E21" s="18" t="s">
        <v>111</v>
      </c>
      <c r="AG21" s="17" t="s">
        <v>214</v>
      </c>
      <c r="AJ21" s="47" t="s">
        <v>257</v>
      </c>
    </row>
    <row r="22" spans="2:36" ht="60" x14ac:dyDescent="0.25">
      <c r="B22" s="37"/>
      <c r="C22" s="17" t="s">
        <v>215</v>
      </c>
      <c r="D22" s="18" t="s">
        <v>216</v>
      </c>
      <c r="E22" s="18" t="s">
        <v>111</v>
      </c>
      <c r="AG22" s="17" t="s">
        <v>605</v>
      </c>
      <c r="AJ22" s="47" t="s">
        <v>606</v>
      </c>
    </row>
    <row r="23" spans="2:36" ht="51" x14ac:dyDescent="0.25">
      <c r="B23" s="37"/>
      <c r="C23" s="17" t="s">
        <v>217</v>
      </c>
      <c r="D23" s="18" t="s">
        <v>218</v>
      </c>
      <c r="E23" s="18" t="s">
        <v>38</v>
      </c>
      <c r="AG23" s="17" t="s">
        <v>219</v>
      </c>
      <c r="AJ23" s="47" t="s">
        <v>252</v>
      </c>
    </row>
    <row r="24" spans="2:36" ht="60" x14ac:dyDescent="0.25">
      <c r="C24" s="17" t="s">
        <v>280</v>
      </c>
      <c r="AJ24" s="47" t="s">
        <v>282</v>
      </c>
    </row>
    <row r="25" spans="2:36" ht="30" x14ac:dyDescent="0.25">
      <c r="C25" s="17" t="s">
        <v>281</v>
      </c>
      <c r="AJ25" s="47" t="s">
        <v>244</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B25"/>
  <sheetViews>
    <sheetView workbookViewId="0">
      <selection activeCell="D4" sqref="D4"/>
    </sheetView>
  </sheetViews>
  <sheetFormatPr baseColWidth="10" defaultRowHeight="15" x14ac:dyDescent="0.25"/>
  <cols>
    <col min="1" max="1" width="64" customWidth="1"/>
    <col min="2" max="2" width="72.42578125" customWidth="1"/>
  </cols>
  <sheetData>
    <row r="1" spans="1:2" x14ac:dyDescent="0.25">
      <c r="A1" s="5" t="s">
        <v>2</v>
      </c>
      <c r="B1" s="65" t="s">
        <v>262</v>
      </c>
    </row>
    <row r="2" spans="1:2" x14ac:dyDescent="0.25">
      <c r="A2" s="17" t="s">
        <v>140</v>
      </c>
      <c r="B2" t="s">
        <v>244</v>
      </c>
    </row>
    <row r="3" spans="1:2" x14ac:dyDescent="0.25">
      <c r="A3" s="17" t="s">
        <v>88</v>
      </c>
      <c r="B3" t="s">
        <v>245</v>
      </c>
    </row>
    <row r="4" spans="1:2" x14ac:dyDescent="0.25">
      <c r="A4" s="17" t="s">
        <v>209</v>
      </c>
      <c r="B4" t="s">
        <v>246</v>
      </c>
    </row>
    <row r="5" spans="1:2" x14ac:dyDescent="0.25">
      <c r="A5" s="17" t="s">
        <v>194</v>
      </c>
      <c r="B5" t="s">
        <v>246</v>
      </c>
    </row>
    <row r="6" spans="1:2" x14ac:dyDescent="0.25">
      <c r="A6" s="17" t="s">
        <v>162</v>
      </c>
      <c r="B6" t="s">
        <v>247</v>
      </c>
    </row>
    <row r="7" spans="1:2" ht="25.5" x14ac:dyDescent="0.25">
      <c r="A7" s="17" t="s">
        <v>179</v>
      </c>
      <c r="B7" t="s">
        <v>247</v>
      </c>
    </row>
    <row r="8" spans="1:2" x14ac:dyDescent="0.25">
      <c r="A8" s="17" t="s">
        <v>202</v>
      </c>
      <c r="B8" t="s">
        <v>248</v>
      </c>
    </row>
    <row r="9" spans="1:2" x14ac:dyDescent="0.25">
      <c r="A9" s="17" t="s">
        <v>175</v>
      </c>
      <c r="B9" t="s">
        <v>249</v>
      </c>
    </row>
    <row r="10" spans="1:2" x14ac:dyDescent="0.25">
      <c r="A10" s="17" t="s">
        <v>152</v>
      </c>
      <c r="B10" t="s">
        <v>250</v>
      </c>
    </row>
    <row r="11" spans="1:2" ht="25.5" x14ac:dyDescent="0.25">
      <c r="A11" s="17" t="s">
        <v>182</v>
      </c>
      <c r="B11" t="s">
        <v>251</v>
      </c>
    </row>
    <row r="12" spans="1:2" x14ac:dyDescent="0.25">
      <c r="A12" s="17" t="s">
        <v>217</v>
      </c>
      <c r="B12" t="s">
        <v>252</v>
      </c>
    </row>
    <row r="13" spans="1:2" x14ac:dyDescent="0.25">
      <c r="A13" s="17" t="s">
        <v>36</v>
      </c>
      <c r="B13" t="s">
        <v>253</v>
      </c>
    </row>
    <row r="14" spans="1:2" ht="38.25" x14ac:dyDescent="0.25">
      <c r="A14" s="17" t="s">
        <v>64</v>
      </c>
      <c r="B14" t="s">
        <v>254</v>
      </c>
    </row>
    <row r="15" spans="1:2" x14ac:dyDescent="0.25">
      <c r="A15" s="17" t="s">
        <v>186</v>
      </c>
      <c r="B15" t="s">
        <v>255</v>
      </c>
    </row>
    <row r="16" spans="1:2" x14ac:dyDescent="0.25">
      <c r="A16" s="17" t="s">
        <v>109</v>
      </c>
      <c r="B16" t="s">
        <v>256</v>
      </c>
    </row>
    <row r="17" spans="1:2" x14ac:dyDescent="0.25">
      <c r="A17" s="17" t="s">
        <v>212</v>
      </c>
      <c r="B17" t="s">
        <v>257</v>
      </c>
    </row>
    <row r="18" spans="1:2" x14ac:dyDescent="0.25">
      <c r="A18" s="17" t="s">
        <v>190</v>
      </c>
      <c r="B18" t="s">
        <v>258</v>
      </c>
    </row>
    <row r="19" spans="1:2" x14ac:dyDescent="0.25">
      <c r="A19" s="17" t="s">
        <v>206</v>
      </c>
      <c r="B19" t="s">
        <v>258</v>
      </c>
    </row>
    <row r="20" spans="1:2" x14ac:dyDescent="0.25">
      <c r="A20" s="17" t="s">
        <v>198</v>
      </c>
      <c r="B20" t="s">
        <v>258</v>
      </c>
    </row>
    <row r="21" spans="1:2" x14ac:dyDescent="0.25">
      <c r="A21" s="17" t="s">
        <v>215</v>
      </c>
      <c r="B21" t="s">
        <v>259</v>
      </c>
    </row>
    <row r="22" spans="1:2" x14ac:dyDescent="0.25">
      <c r="A22" s="17" t="s">
        <v>169</v>
      </c>
      <c r="B22" t="s">
        <v>260</v>
      </c>
    </row>
    <row r="23" spans="1:2" x14ac:dyDescent="0.25">
      <c r="A23" s="17" t="s">
        <v>126</v>
      </c>
      <c r="B23" t="s">
        <v>261</v>
      </c>
    </row>
    <row r="24" spans="1:2" x14ac:dyDescent="0.25">
      <c r="A24" s="17" t="s">
        <v>280</v>
      </c>
      <c r="B24" t="s">
        <v>282</v>
      </c>
    </row>
    <row r="25" spans="1:2" ht="25.5" x14ac:dyDescent="0.25">
      <c r="A25" s="17" t="s">
        <v>281</v>
      </c>
      <c r="B25" t="s">
        <v>244</v>
      </c>
    </row>
  </sheetData>
  <autoFilter ref="B1:G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18.42578125" style="68" customWidth="1"/>
    <col min="2" max="2" width="56.5703125" style="68" bestFit="1" customWidth="1"/>
    <col min="3" max="3" width="16.7109375" style="68" bestFit="1" customWidth="1"/>
    <col min="4" max="4" width="23.140625" style="68" bestFit="1" customWidth="1"/>
    <col min="5" max="16384" width="11.42578125" style="68"/>
  </cols>
  <sheetData>
    <row r="3" spans="1:3" x14ac:dyDescent="0.25">
      <c r="A3" s="93" t="s">
        <v>242</v>
      </c>
      <c r="B3"/>
      <c r="C3"/>
    </row>
    <row r="4" spans="1:3" x14ac:dyDescent="0.25">
      <c r="A4" s="68" t="s">
        <v>63</v>
      </c>
      <c r="B4"/>
      <c r="C4"/>
    </row>
    <row r="5" spans="1:3" x14ac:dyDescent="0.25">
      <c r="A5" s="68" t="s">
        <v>243</v>
      </c>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5" tint="-0.249977111117893"/>
  </sheetPr>
  <dimension ref="A1:FS35"/>
  <sheetViews>
    <sheetView showGridLines="0" tabSelected="1" view="pageBreakPreview" zoomScale="70" zoomScaleNormal="60" zoomScaleSheetLayoutView="70" workbookViewId="0">
      <selection sqref="A1:AE1"/>
    </sheetView>
  </sheetViews>
  <sheetFormatPr baseColWidth="10" defaultColWidth="11.42578125" defaultRowHeight="12.75" x14ac:dyDescent="0.2"/>
  <cols>
    <col min="1" max="1" width="35.5703125" style="2" customWidth="1"/>
    <col min="2" max="2" width="30.7109375" style="2" customWidth="1"/>
    <col min="3" max="3" width="53.85546875" style="2" customWidth="1"/>
    <col min="4" max="4" width="25" style="2" customWidth="1"/>
    <col min="5" max="5" width="19" style="2" customWidth="1"/>
    <col min="6" max="6" width="53.85546875" style="2" customWidth="1"/>
    <col min="7" max="7" width="14.85546875" style="2" bestFit="1" customWidth="1"/>
    <col min="8" max="8" width="14.85546875" style="2" customWidth="1"/>
    <col min="9" max="9" width="57.5703125" style="2" customWidth="1"/>
    <col min="10" max="10" width="15.7109375" style="2" customWidth="1"/>
    <col min="11" max="11" width="19.42578125" style="2" customWidth="1"/>
    <col min="12" max="12" width="17.140625" style="2" customWidth="1"/>
    <col min="13" max="15" width="41" style="2" customWidth="1"/>
    <col min="16" max="16" width="44.85546875" style="2" customWidth="1"/>
    <col min="17" max="20" width="50.7109375" style="2" customWidth="1"/>
    <col min="21" max="21" width="5.28515625" style="2" customWidth="1"/>
    <col min="22" max="22" width="8.140625" style="2" customWidth="1"/>
    <col min="23" max="24" width="5.28515625" style="2" customWidth="1"/>
    <col min="25" max="25" width="18.85546875" style="2" customWidth="1"/>
    <col min="26" max="26" width="52.28515625" style="2" customWidth="1"/>
    <col min="27" max="27" width="5.28515625" style="2" customWidth="1"/>
    <col min="28" max="28" width="8.42578125" style="2" customWidth="1"/>
    <col min="29" max="29" width="5.28515625" style="2" customWidth="1"/>
    <col min="30" max="30" width="8.42578125" style="2" customWidth="1"/>
    <col min="31" max="31" width="18.85546875" style="2" customWidth="1"/>
    <col min="32" max="32" width="31.140625" style="2" customWidth="1"/>
    <col min="33" max="33" width="15.85546875" style="2" customWidth="1"/>
    <col min="34" max="34" width="70.85546875" style="2" customWidth="1"/>
    <col min="35" max="35" width="46.5703125" style="2" customWidth="1"/>
    <col min="36" max="36" width="30.7109375" style="2" customWidth="1"/>
    <col min="37" max="39" width="20.42578125" style="2" customWidth="1"/>
    <col min="40" max="42" width="70.7109375" style="2" customWidth="1"/>
    <col min="43" max="43" width="14.7109375" style="2" customWidth="1"/>
    <col min="44" max="44" width="23.42578125" style="2" customWidth="1"/>
    <col min="45" max="45" width="31.42578125" style="2" customWidth="1"/>
    <col min="46" max="46" width="14.7109375" style="2" customWidth="1"/>
    <col min="47" max="47" width="23.42578125" style="2" customWidth="1"/>
    <col min="48" max="48" width="31.42578125" style="2" customWidth="1"/>
    <col min="49" max="49" width="14.7109375" style="2" customWidth="1"/>
    <col min="50" max="50" width="23.42578125" style="2" customWidth="1"/>
    <col min="51" max="51" width="31.42578125" style="2" customWidth="1"/>
    <col min="52" max="52" width="14.7109375" style="2" customWidth="1"/>
    <col min="53" max="53" width="23.42578125" style="2" customWidth="1"/>
    <col min="54" max="54" width="31.42578125" style="2" customWidth="1"/>
    <col min="55" max="55" width="14.7109375" style="2" customWidth="1"/>
    <col min="56" max="56" width="23.42578125" style="2" customWidth="1"/>
    <col min="57" max="57" width="31.42578125" style="2" customWidth="1"/>
    <col min="58" max="58" width="14.7109375" style="2" customWidth="1"/>
    <col min="59" max="59" width="23.42578125" style="2" customWidth="1"/>
    <col min="60" max="60" width="31.42578125" style="2" customWidth="1"/>
    <col min="61" max="61" width="14.7109375" style="2" customWidth="1"/>
    <col min="62" max="62" width="23.42578125" style="2" customWidth="1"/>
    <col min="63" max="63" width="31.42578125" style="2" customWidth="1"/>
    <col min="64" max="64" width="14.7109375" style="2" customWidth="1"/>
    <col min="65" max="65" width="23.42578125" style="2" customWidth="1"/>
    <col min="66" max="66" width="31.42578125" style="2" customWidth="1"/>
    <col min="67" max="67" width="14.7109375" style="2" customWidth="1"/>
    <col min="68" max="68" width="23.42578125" style="2" customWidth="1"/>
    <col min="69" max="69" width="31.42578125" style="2" customWidth="1"/>
    <col min="70" max="70" width="14.7109375" style="2" customWidth="1"/>
    <col min="71" max="71" width="23.42578125" style="2" customWidth="1"/>
    <col min="72" max="72" width="31.42578125" style="2" customWidth="1"/>
    <col min="73" max="73" width="14.7109375" style="2" customWidth="1"/>
    <col min="74" max="74" width="23.42578125" style="2" customWidth="1"/>
    <col min="75" max="75" width="31.42578125" style="2" customWidth="1"/>
    <col min="76" max="76" width="14.7109375" style="2" customWidth="1"/>
    <col min="77" max="77" width="23.42578125" style="2" customWidth="1"/>
    <col min="78" max="78" width="31.42578125" style="2" customWidth="1"/>
    <col min="79" max="79" width="11.42578125" style="2" hidden="1" customWidth="1"/>
    <col min="80" max="81" width="22" style="2" hidden="1" customWidth="1"/>
    <col min="82" max="82" width="11.42578125" style="2" hidden="1" customWidth="1"/>
    <col min="83" max="83" width="16.28515625" style="2" hidden="1" customWidth="1"/>
    <col min="84" max="85" width="11.42578125" style="2" hidden="1" customWidth="1"/>
    <col min="86" max="86" width="16.28515625" style="2" hidden="1" customWidth="1"/>
    <col min="87" max="87" width="11.42578125" style="2" hidden="1" customWidth="1"/>
    <col min="88" max="88" width="15.140625" style="2" hidden="1" customWidth="1"/>
    <col min="89" max="89" width="26.42578125" style="2" hidden="1" customWidth="1"/>
    <col min="90" max="90" width="15" style="2" hidden="1" customWidth="1"/>
    <col min="91" max="91" width="11.42578125" style="2" hidden="1" customWidth="1"/>
    <col min="92" max="92" width="15" style="2" hidden="1" customWidth="1"/>
    <col min="93" max="93" width="17.140625" style="2" hidden="1" customWidth="1"/>
    <col min="94" max="94" width="15" style="2" hidden="1" customWidth="1"/>
    <col min="95" max="95" width="17.140625" style="2" hidden="1" customWidth="1"/>
    <col min="96" max="96" width="55.42578125" style="2" hidden="1" customWidth="1"/>
    <col min="97" max="97" width="17.140625" style="2" hidden="1" customWidth="1"/>
    <col min="98" max="98" width="55.42578125" style="2" hidden="1" customWidth="1"/>
    <col min="99" max="99" width="17.140625" style="2" hidden="1" customWidth="1"/>
    <col min="100" max="100" width="55.42578125" style="2" hidden="1" customWidth="1"/>
    <col min="101" max="101" width="17.140625" style="2" hidden="1" customWidth="1"/>
    <col min="102" max="102" width="55.42578125" style="2" hidden="1" customWidth="1"/>
    <col min="103" max="145" width="11.42578125" style="2" hidden="1" customWidth="1"/>
    <col min="146" max="146" width="15.28515625" style="2" hidden="1" customWidth="1"/>
    <col min="147" max="149" width="22.85546875" style="2" hidden="1" customWidth="1"/>
    <col min="150" max="150" width="21.140625" style="2" hidden="1" customWidth="1"/>
    <col min="151" max="151" width="11.42578125" style="2" hidden="1" customWidth="1"/>
    <col min="152" max="16384" width="11.42578125" style="2"/>
  </cols>
  <sheetData>
    <row r="1" spans="1:151" ht="81" customHeight="1" x14ac:dyDescent="0.2">
      <c r="A1" s="209" t="s">
        <v>324</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123"/>
      <c r="AG1" s="124"/>
      <c r="AH1" s="123"/>
      <c r="AI1" s="123"/>
      <c r="AJ1" s="123"/>
      <c r="AK1" s="123"/>
      <c r="AL1" s="123"/>
      <c r="AM1" s="123"/>
      <c r="AN1" s="123"/>
      <c r="AO1" s="123"/>
      <c r="AP1" s="125"/>
      <c r="EP1" s="171">
        <v>45108</v>
      </c>
      <c r="EQ1" s="171">
        <v>45199</v>
      </c>
      <c r="ER1" s="176"/>
      <c r="ES1" s="175"/>
      <c r="ET1" s="175"/>
    </row>
    <row r="2" spans="1:151" ht="9.75" customHeight="1" x14ac:dyDescent="0.2">
      <c r="A2" s="235" t="s">
        <v>241</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100"/>
      <c r="AG2" s="101"/>
      <c r="AP2" s="126"/>
      <c r="EP2" s="198" t="s">
        <v>996</v>
      </c>
      <c r="EQ2" s="198" t="s">
        <v>997</v>
      </c>
      <c r="ES2" s="199"/>
    </row>
    <row r="3" spans="1:151" ht="9.75" customHeight="1" x14ac:dyDescent="0.2">
      <c r="A3" s="235"/>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100"/>
      <c r="AG3" s="101"/>
      <c r="AP3" s="126"/>
      <c r="EP3" s="198"/>
      <c r="EQ3" s="198"/>
      <c r="ES3" s="199"/>
    </row>
    <row r="4" spans="1:151" ht="9.75" customHeight="1" x14ac:dyDescent="0.2">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100"/>
      <c r="AG4" s="101"/>
      <c r="AP4" s="126"/>
      <c r="EP4" s="198"/>
      <c r="EQ4" s="198"/>
      <c r="ES4" s="199"/>
    </row>
    <row r="5" spans="1:151" ht="5.25" customHeight="1" thickBot="1" x14ac:dyDescent="0.25">
      <c r="A5" s="237"/>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3"/>
      <c r="AG5" s="102"/>
      <c r="AP5" s="126"/>
    </row>
    <row r="6" spans="1:151" ht="51.75" customHeight="1" x14ac:dyDescent="0.2">
      <c r="A6" s="127" t="s">
        <v>229</v>
      </c>
      <c r="B6" s="110">
        <v>45267</v>
      </c>
      <c r="C6" s="3"/>
      <c r="D6" s="128"/>
      <c r="E6" s="128"/>
      <c r="F6" s="155"/>
      <c r="G6" s="128"/>
      <c r="H6" s="128"/>
      <c r="I6" s="128"/>
      <c r="J6" s="128"/>
      <c r="K6" s="128"/>
      <c r="L6" s="128"/>
      <c r="M6" s="128"/>
      <c r="N6" s="128"/>
      <c r="O6" s="128"/>
      <c r="P6" s="128"/>
      <c r="Q6" s="128"/>
      <c r="R6" s="128"/>
      <c r="S6" s="128"/>
      <c r="T6" s="128"/>
      <c r="U6" s="252" t="s">
        <v>1022</v>
      </c>
      <c r="V6" s="251"/>
      <c r="W6" s="251"/>
      <c r="X6" s="251"/>
      <c r="Y6" s="251"/>
      <c r="Z6" s="251"/>
      <c r="AA6" s="251"/>
      <c r="AB6" s="251"/>
      <c r="AC6" s="251"/>
      <c r="AD6" s="251"/>
      <c r="AE6" s="251"/>
      <c r="AF6" s="249"/>
      <c r="AG6" s="50"/>
      <c r="AP6" s="126"/>
    </row>
    <row r="7" spans="1:151" ht="4.5" customHeight="1" thickBot="1" x14ac:dyDescent="0.25">
      <c r="A7" s="3"/>
      <c r="U7" s="250"/>
      <c r="V7" s="253"/>
      <c r="W7" s="253"/>
      <c r="X7" s="253"/>
      <c r="Y7" s="253"/>
      <c r="Z7" s="253"/>
      <c r="AA7" s="253"/>
      <c r="AB7" s="253"/>
      <c r="AC7" s="253"/>
      <c r="AD7" s="253"/>
      <c r="AE7" s="253"/>
      <c r="AF7" s="254"/>
      <c r="AG7" s="44"/>
      <c r="AP7" s="126"/>
    </row>
    <row r="8" spans="1:151" ht="5.25" customHeight="1" thickBot="1" x14ac:dyDescent="0.25">
      <c r="A8" s="129"/>
      <c r="AG8" s="44"/>
      <c r="AP8" s="126"/>
    </row>
    <row r="9" spans="1:151" ht="18" customHeight="1" x14ac:dyDescent="0.2">
      <c r="A9" s="130"/>
      <c r="B9" s="111"/>
      <c r="C9" s="130"/>
      <c r="D9" s="130"/>
      <c r="E9" s="111"/>
      <c r="F9" s="54"/>
      <c r="G9" s="114"/>
      <c r="H9" s="114"/>
      <c r="I9" s="114"/>
      <c r="J9" s="115"/>
      <c r="K9" s="54"/>
      <c r="L9" s="115"/>
      <c r="M9" s="211" t="s">
        <v>230</v>
      </c>
      <c r="N9" s="212"/>
      <c r="O9" s="213"/>
      <c r="P9" s="217" t="s">
        <v>231</v>
      </c>
      <c r="Q9" s="218"/>
      <c r="R9" s="218"/>
      <c r="S9" s="218"/>
      <c r="T9" s="219"/>
      <c r="U9" s="223"/>
      <c r="V9" s="223"/>
      <c r="W9" s="224" t="s">
        <v>232</v>
      </c>
      <c r="X9" s="224"/>
      <c r="Y9" s="224"/>
      <c r="Z9" s="225"/>
      <c r="AA9" s="229" t="s">
        <v>233</v>
      </c>
      <c r="AB9" s="230"/>
      <c r="AC9" s="230"/>
      <c r="AD9" s="230"/>
      <c r="AE9" s="230"/>
      <c r="AF9" s="231"/>
      <c r="AG9" s="200" t="s">
        <v>228</v>
      </c>
      <c r="AH9" s="201"/>
      <c r="AI9" s="201"/>
      <c r="AJ9" s="201"/>
      <c r="AK9" s="201"/>
      <c r="AL9" s="201"/>
      <c r="AM9" s="201"/>
      <c r="AN9" s="201"/>
      <c r="AO9" s="201"/>
      <c r="AP9" s="201"/>
      <c r="AQ9" s="202" t="s">
        <v>226</v>
      </c>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3"/>
    </row>
    <row r="10" spans="1:151" ht="21.95" customHeight="1" x14ac:dyDescent="0.2">
      <c r="A10" s="131"/>
      <c r="B10" s="112"/>
      <c r="C10" s="131"/>
      <c r="D10" s="131"/>
      <c r="E10" s="112"/>
      <c r="F10" s="118"/>
      <c r="G10" s="116"/>
      <c r="H10" s="116"/>
      <c r="I10" s="116"/>
      <c r="J10" s="117"/>
      <c r="K10" s="118"/>
      <c r="L10" s="117"/>
      <c r="M10" s="214"/>
      <c r="N10" s="215"/>
      <c r="O10" s="216"/>
      <c r="P10" s="220"/>
      <c r="Q10" s="221"/>
      <c r="R10" s="221"/>
      <c r="S10" s="221"/>
      <c r="T10" s="222"/>
      <c r="U10" s="119"/>
      <c r="V10" s="120"/>
      <c r="W10" s="226"/>
      <c r="X10" s="227"/>
      <c r="Y10" s="227"/>
      <c r="Z10" s="228"/>
      <c r="AA10" s="232"/>
      <c r="AB10" s="233"/>
      <c r="AC10" s="233"/>
      <c r="AD10" s="233"/>
      <c r="AE10" s="233"/>
      <c r="AF10" s="234"/>
      <c r="AG10" s="55"/>
      <c r="AH10" s="206" t="s">
        <v>894</v>
      </c>
      <c r="AI10" s="207"/>
      <c r="AJ10" s="207"/>
      <c r="AK10" s="207"/>
      <c r="AL10" s="207"/>
      <c r="AM10" s="208"/>
      <c r="AN10" s="239" t="s">
        <v>234</v>
      </c>
      <c r="AO10" s="240"/>
      <c r="AP10" s="241"/>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5"/>
      <c r="CD10" s="195" t="s">
        <v>767</v>
      </c>
      <c r="CE10" s="195"/>
      <c r="CF10" s="152" t="s">
        <v>764</v>
      </c>
      <c r="CG10" s="195" t="s">
        <v>768</v>
      </c>
      <c r="CH10" s="195"/>
      <c r="CI10" s="195" t="s">
        <v>769</v>
      </c>
      <c r="CJ10" s="195"/>
      <c r="CK10" s="195"/>
      <c r="CL10" s="195" t="s">
        <v>775</v>
      </c>
      <c r="CM10" s="195"/>
      <c r="CN10" s="195" t="s">
        <v>780</v>
      </c>
      <c r="CO10" s="195"/>
      <c r="CP10" s="195" t="s">
        <v>781</v>
      </c>
      <c r="CQ10" s="195"/>
      <c r="CR10" s="195" t="s">
        <v>783</v>
      </c>
      <c r="CS10" s="195"/>
      <c r="CT10" s="195" t="s">
        <v>847</v>
      </c>
      <c r="CU10" s="195"/>
      <c r="CV10" s="195" t="s">
        <v>845</v>
      </c>
      <c r="CW10" s="195"/>
      <c r="CX10" s="152" t="s">
        <v>848</v>
      </c>
      <c r="DK10" s="195" t="s">
        <v>852</v>
      </c>
      <c r="DL10" s="195"/>
      <c r="DM10" s="195"/>
      <c r="DN10" s="195"/>
      <c r="DO10" s="195"/>
      <c r="DP10" s="195"/>
      <c r="DQ10" s="195"/>
      <c r="DR10" s="195"/>
      <c r="EP10" s="174"/>
      <c r="EQ10" s="174" t="s">
        <v>994</v>
      </c>
      <c r="ER10" s="174"/>
      <c r="ES10" s="174"/>
      <c r="ET10" s="174"/>
      <c r="EU10" s="174"/>
    </row>
    <row r="11" spans="1:151" ht="132" customHeight="1" x14ac:dyDescent="0.2">
      <c r="A11" s="132" t="s">
        <v>283</v>
      </c>
      <c r="B11" s="113" t="s">
        <v>286</v>
      </c>
      <c r="C11" s="132" t="s">
        <v>287</v>
      </c>
      <c r="D11" s="132" t="s">
        <v>288</v>
      </c>
      <c r="E11" s="113" t="s">
        <v>289</v>
      </c>
      <c r="F11" s="104" t="s">
        <v>299</v>
      </c>
      <c r="G11" s="151" t="s">
        <v>891</v>
      </c>
      <c r="H11" s="151" t="s">
        <v>892</v>
      </c>
      <c r="I11" s="121" t="s">
        <v>290</v>
      </c>
      <c r="J11" s="104" t="s">
        <v>220</v>
      </c>
      <c r="K11" s="104" t="s">
        <v>300</v>
      </c>
      <c r="L11" s="104" t="s">
        <v>893</v>
      </c>
      <c r="M11" s="45" t="s">
        <v>221</v>
      </c>
      <c r="N11" s="45" t="s">
        <v>222</v>
      </c>
      <c r="O11" s="48" t="s">
        <v>291</v>
      </c>
      <c r="P11" s="45" t="s">
        <v>284</v>
      </c>
      <c r="Q11" s="45" t="s">
        <v>292</v>
      </c>
      <c r="R11" s="45" t="s">
        <v>236</v>
      </c>
      <c r="S11" s="45" t="s">
        <v>742</v>
      </c>
      <c r="T11" s="45" t="s">
        <v>293</v>
      </c>
      <c r="U11" s="52" t="s">
        <v>294</v>
      </c>
      <c r="V11" s="52" t="s">
        <v>301</v>
      </c>
      <c r="W11" s="52" t="s">
        <v>295</v>
      </c>
      <c r="X11" s="52" t="s">
        <v>302</v>
      </c>
      <c r="Y11" s="53" t="s">
        <v>296</v>
      </c>
      <c r="Z11" s="53" t="s">
        <v>237</v>
      </c>
      <c r="AA11" s="49" t="s">
        <v>297</v>
      </c>
      <c r="AB11" s="52" t="s">
        <v>303</v>
      </c>
      <c r="AC11" s="49" t="s">
        <v>304</v>
      </c>
      <c r="AD11" s="52" t="s">
        <v>305</v>
      </c>
      <c r="AE11" s="48" t="s">
        <v>298</v>
      </c>
      <c r="AF11" s="48" t="s">
        <v>237</v>
      </c>
      <c r="AG11" s="45" t="s">
        <v>238</v>
      </c>
      <c r="AH11" s="48" t="s">
        <v>306</v>
      </c>
      <c r="AI11" s="48" t="s">
        <v>895</v>
      </c>
      <c r="AJ11" s="48" t="s">
        <v>896</v>
      </c>
      <c r="AK11" s="48" t="s">
        <v>897</v>
      </c>
      <c r="AL11" s="48" t="s">
        <v>898</v>
      </c>
      <c r="AM11" s="48" t="s">
        <v>899</v>
      </c>
      <c r="AN11" s="48" t="s">
        <v>307</v>
      </c>
      <c r="AO11" s="48" t="s">
        <v>308</v>
      </c>
      <c r="AP11" s="48" t="s">
        <v>309</v>
      </c>
      <c r="AQ11" s="122" t="s">
        <v>239</v>
      </c>
      <c r="AR11" s="64" t="s">
        <v>240</v>
      </c>
      <c r="AS11" s="61" t="s">
        <v>227</v>
      </c>
      <c r="AT11" s="48" t="s">
        <v>239</v>
      </c>
      <c r="AU11" s="62" t="s">
        <v>240</v>
      </c>
      <c r="AV11" s="60" t="s">
        <v>227</v>
      </c>
      <c r="AW11" s="45" t="s">
        <v>239</v>
      </c>
      <c r="AX11" s="64" t="s">
        <v>240</v>
      </c>
      <c r="AY11" s="61" t="s">
        <v>227</v>
      </c>
      <c r="AZ11" s="48" t="s">
        <v>239</v>
      </c>
      <c r="BA11" s="62" t="s">
        <v>240</v>
      </c>
      <c r="BB11" s="60" t="s">
        <v>227</v>
      </c>
      <c r="BC11" s="45" t="s">
        <v>239</v>
      </c>
      <c r="BD11" s="64" t="s">
        <v>240</v>
      </c>
      <c r="BE11" s="61" t="s">
        <v>227</v>
      </c>
      <c r="BF11" s="48" t="s">
        <v>239</v>
      </c>
      <c r="BG11" s="62" t="s">
        <v>240</v>
      </c>
      <c r="BH11" s="60" t="s">
        <v>227</v>
      </c>
      <c r="BI11" s="45" t="s">
        <v>239</v>
      </c>
      <c r="BJ11" s="64" t="s">
        <v>240</v>
      </c>
      <c r="BK11" s="61" t="s">
        <v>227</v>
      </c>
      <c r="BL11" s="48" t="s">
        <v>239</v>
      </c>
      <c r="BM11" s="62" t="s">
        <v>240</v>
      </c>
      <c r="BN11" s="60" t="s">
        <v>227</v>
      </c>
      <c r="BO11" s="45" t="s">
        <v>239</v>
      </c>
      <c r="BP11" s="64" t="s">
        <v>240</v>
      </c>
      <c r="BQ11" s="61" t="s">
        <v>227</v>
      </c>
      <c r="BR11" s="48" t="s">
        <v>239</v>
      </c>
      <c r="BS11" s="62" t="s">
        <v>240</v>
      </c>
      <c r="BT11" s="60" t="s">
        <v>227</v>
      </c>
      <c r="BU11" s="45" t="s">
        <v>239</v>
      </c>
      <c r="BV11" s="64" t="s">
        <v>240</v>
      </c>
      <c r="BW11" s="61" t="s">
        <v>227</v>
      </c>
      <c r="BX11" s="48" t="s">
        <v>239</v>
      </c>
      <c r="BY11" s="64" t="s">
        <v>240</v>
      </c>
      <c r="BZ11" s="63" t="s">
        <v>227</v>
      </c>
      <c r="CA11" s="2" t="s">
        <v>615</v>
      </c>
      <c r="CB11" s="48" t="s">
        <v>843</v>
      </c>
      <c r="CC11" s="48" t="s">
        <v>844</v>
      </c>
      <c r="CD11" s="48" t="s">
        <v>763</v>
      </c>
      <c r="CE11" s="48" t="s">
        <v>749</v>
      </c>
      <c r="CF11" s="150" t="s">
        <v>765</v>
      </c>
      <c r="CG11" s="48" t="s">
        <v>768</v>
      </c>
      <c r="CH11" s="48" t="s">
        <v>749</v>
      </c>
      <c r="CI11" s="48" t="s">
        <v>768</v>
      </c>
      <c r="CJ11" s="48" t="s">
        <v>749</v>
      </c>
      <c r="CK11" s="48" t="s">
        <v>877</v>
      </c>
      <c r="CL11" s="48" t="s">
        <v>776</v>
      </c>
      <c r="CM11" s="48" t="s">
        <v>749</v>
      </c>
      <c r="CN11" s="48" t="s">
        <v>779</v>
      </c>
      <c r="CO11" s="48" t="s">
        <v>749</v>
      </c>
      <c r="CP11" s="48" t="s">
        <v>782</v>
      </c>
      <c r="CQ11" s="48" t="s">
        <v>749</v>
      </c>
      <c r="CR11" s="48" t="s">
        <v>801</v>
      </c>
      <c r="CS11" s="48" t="s">
        <v>749</v>
      </c>
      <c r="CT11" s="48" t="s">
        <v>801</v>
      </c>
      <c r="CU11" s="48" t="s">
        <v>749</v>
      </c>
      <c r="CV11" s="48" t="s">
        <v>801</v>
      </c>
      <c r="CW11" s="48" t="s">
        <v>749</v>
      </c>
      <c r="CX11" s="48" t="s">
        <v>849</v>
      </c>
      <c r="CZ11" s="152" t="s">
        <v>851</v>
      </c>
      <c r="DA11" s="195" t="s">
        <v>850</v>
      </c>
      <c r="DB11" s="195"/>
      <c r="DC11" s="195"/>
      <c r="DD11" s="195"/>
      <c r="DE11" s="195"/>
      <c r="DF11" s="195"/>
      <c r="DG11" s="195"/>
      <c r="DH11" s="152" t="s">
        <v>851</v>
      </c>
      <c r="DI11" s="152" t="s">
        <v>851</v>
      </c>
      <c r="DK11" s="152" t="s">
        <v>853</v>
      </c>
      <c r="DL11" s="152" t="s">
        <v>854</v>
      </c>
      <c r="DM11" s="152" t="s">
        <v>855</v>
      </c>
      <c r="DN11" s="152" t="s">
        <v>856</v>
      </c>
      <c r="DO11" s="152" t="s">
        <v>857</v>
      </c>
      <c r="DP11" s="152" t="s">
        <v>878</v>
      </c>
      <c r="DQ11" s="152" t="s">
        <v>858</v>
      </c>
      <c r="DR11" s="152" t="s">
        <v>859</v>
      </c>
      <c r="DS11" s="152" t="s">
        <v>860</v>
      </c>
      <c r="DT11" s="152" t="s">
        <v>861</v>
      </c>
      <c r="DU11" s="152" t="s">
        <v>862</v>
      </c>
      <c r="DV11" s="152" t="s">
        <v>863</v>
      </c>
      <c r="DW11" s="152" t="s">
        <v>864</v>
      </c>
      <c r="DX11" s="152" t="s">
        <v>865</v>
      </c>
      <c r="DY11" s="152" t="s">
        <v>866</v>
      </c>
      <c r="DZ11" s="152" t="s">
        <v>867</v>
      </c>
      <c r="EA11" s="152" t="s">
        <v>865</v>
      </c>
      <c r="EB11" s="196" t="s">
        <v>868</v>
      </c>
      <c r="EC11" s="196"/>
      <c r="ED11" s="196"/>
      <c r="EE11" s="196"/>
      <c r="EF11" s="196"/>
      <c r="EG11" s="196"/>
      <c r="EH11" s="196"/>
      <c r="EI11" s="196"/>
      <c r="EJ11" s="196"/>
      <c r="EK11" s="196"/>
      <c r="EL11" s="196"/>
      <c r="EM11" s="196"/>
      <c r="EN11" s="196"/>
      <c r="EP11" s="45" t="s">
        <v>995</v>
      </c>
      <c r="EQ11" s="45" t="s">
        <v>1004</v>
      </c>
      <c r="ER11" s="45" t="s">
        <v>990</v>
      </c>
      <c r="ES11" s="45" t="s">
        <v>991</v>
      </c>
      <c r="ET11" s="45" t="s">
        <v>992</v>
      </c>
      <c r="EU11" s="45" t="s">
        <v>993</v>
      </c>
    </row>
    <row r="12" spans="1:151" ht="399.95" customHeight="1" x14ac:dyDescent="0.2">
      <c r="A12" s="177" t="s">
        <v>273</v>
      </c>
      <c r="B12" s="159" t="s">
        <v>611</v>
      </c>
      <c r="C12" s="159" t="s">
        <v>1016</v>
      </c>
      <c r="D12" s="177" t="s">
        <v>1017</v>
      </c>
      <c r="E12" s="178" t="s">
        <v>612</v>
      </c>
      <c r="F12" s="159" t="s">
        <v>613</v>
      </c>
      <c r="G12" s="178">
        <v>113</v>
      </c>
      <c r="H12" s="178" t="s">
        <v>820</v>
      </c>
      <c r="I12" s="156" t="s">
        <v>1018</v>
      </c>
      <c r="J12" s="177" t="s">
        <v>63</v>
      </c>
      <c r="K12" s="178" t="s">
        <v>351</v>
      </c>
      <c r="L12" s="159" t="s">
        <v>1019</v>
      </c>
      <c r="M12" s="165" t="s">
        <v>1020</v>
      </c>
      <c r="N12" s="159" t="s">
        <v>388</v>
      </c>
      <c r="O12" s="159" t="s">
        <v>1021</v>
      </c>
      <c r="P12" s="159" t="s">
        <v>352</v>
      </c>
      <c r="Q12" s="159" t="s">
        <v>326</v>
      </c>
      <c r="R12" s="159" t="s">
        <v>353</v>
      </c>
      <c r="S12" s="159" t="s">
        <v>743</v>
      </c>
      <c r="T12" s="181" t="s">
        <v>347</v>
      </c>
      <c r="U12" s="179" t="s">
        <v>312</v>
      </c>
      <c r="V12" s="180">
        <v>0.2</v>
      </c>
      <c r="W12" s="179" t="s">
        <v>77</v>
      </c>
      <c r="X12" s="180">
        <v>0.8</v>
      </c>
      <c r="Y12" s="66" t="s">
        <v>271</v>
      </c>
      <c r="Z12" s="159" t="s">
        <v>389</v>
      </c>
      <c r="AA12" s="179" t="s">
        <v>312</v>
      </c>
      <c r="AB12" s="182">
        <v>6.2233919999999977E-3</v>
      </c>
      <c r="AC12" s="179" t="s">
        <v>77</v>
      </c>
      <c r="AD12" s="182">
        <v>0.8</v>
      </c>
      <c r="AE12" s="66" t="s">
        <v>271</v>
      </c>
      <c r="AF12" s="159" t="s">
        <v>390</v>
      </c>
      <c r="AG12" s="177" t="s">
        <v>350</v>
      </c>
      <c r="AH12" s="181" t="s">
        <v>998</v>
      </c>
      <c r="AI12" s="181" t="s">
        <v>900</v>
      </c>
      <c r="AJ12" s="181" t="s">
        <v>901</v>
      </c>
      <c r="AK12" s="181" t="s">
        <v>902</v>
      </c>
      <c r="AL12" s="183" t="s">
        <v>904</v>
      </c>
      <c r="AM12" s="181" t="s">
        <v>903</v>
      </c>
      <c r="AN12" s="181" t="s">
        <v>1011</v>
      </c>
      <c r="AO12" s="181" t="s">
        <v>1012</v>
      </c>
      <c r="AP12" s="181" t="s">
        <v>1013</v>
      </c>
      <c r="AQ12" s="160">
        <v>43353</v>
      </c>
      <c r="AR12" s="161" t="s">
        <v>327</v>
      </c>
      <c r="AS12" s="162" t="s">
        <v>387</v>
      </c>
      <c r="AT12" s="163">
        <v>43593</v>
      </c>
      <c r="AU12" s="164" t="s">
        <v>327</v>
      </c>
      <c r="AV12" s="165" t="s">
        <v>391</v>
      </c>
      <c r="AW12" s="163">
        <v>43763</v>
      </c>
      <c r="AX12" s="161" t="s">
        <v>355</v>
      </c>
      <c r="AY12" s="162" t="s">
        <v>392</v>
      </c>
      <c r="AZ12" s="163">
        <v>43895</v>
      </c>
      <c r="BA12" s="164" t="s">
        <v>393</v>
      </c>
      <c r="BB12" s="165" t="s">
        <v>394</v>
      </c>
      <c r="BC12" s="163">
        <v>44074</v>
      </c>
      <c r="BD12" s="161" t="s">
        <v>338</v>
      </c>
      <c r="BE12" s="162" t="s">
        <v>395</v>
      </c>
      <c r="BF12" s="163">
        <v>44167</v>
      </c>
      <c r="BG12" s="164" t="s">
        <v>370</v>
      </c>
      <c r="BH12" s="165" t="s">
        <v>396</v>
      </c>
      <c r="BI12" s="163">
        <v>44245</v>
      </c>
      <c r="BJ12" s="161" t="s">
        <v>357</v>
      </c>
      <c r="BK12" s="162" t="s">
        <v>397</v>
      </c>
      <c r="BL12" s="163">
        <v>44293</v>
      </c>
      <c r="BM12" s="164" t="s">
        <v>355</v>
      </c>
      <c r="BN12" s="165" t="s">
        <v>398</v>
      </c>
      <c r="BO12" s="163">
        <v>44532</v>
      </c>
      <c r="BP12" s="161" t="s">
        <v>399</v>
      </c>
      <c r="BQ12" s="162" t="s">
        <v>400</v>
      </c>
      <c r="BR12" s="163">
        <v>44748</v>
      </c>
      <c r="BS12" s="164" t="s">
        <v>370</v>
      </c>
      <c r="BT12" s="165" t="s">
        <v>602</v>
      </c>
      <c r="BU12" s="163">
        <v>44897</v>
      </c>
      <c r="BV12" s="161" t="s">
        <v>356</v>
      </c>
      <c r="BW12" s="162" t="s">
        <v>614</v>
      </c>
      <c r="BX12" s="163">
        <v>45258</v>
      </c>
      <c r="BY12" s="164" t="s">
        <v>1015</v>
      </c>
      <c r="BZ12" s="166" t="s">
        <v>1014</v>
      </c>
      <c r="CA12" s="2">
        <f>COUNTBLANK(A12:BZ12)</f>
        <v>0</v>
      </c>
      <c r="CB12" s="51" t="s">
        <v>846</v>
      </c>
      <c r="CC12" s="51" t="s">
        <v>812</v>
      </c>
      <c r="CD12" s="51" t="s">
        <v>751</v>
      </c>
      <c r="CE12" s="51" t="s">
        <v>752</v>
      </c>
      <c r="CF12" s="51" t="s">
        <v>750</v>
      </c>
      <c r="CG12" s="51" t="s">
        <v>750</v>
      </c>
      <c r="CH12" s="51" t="s">
        <v>766</v>
      </c>
      <c r="CI12" s="51" t="s">
        <v>750</v>
      </c>
      <c r="CJ12" s="51" t="s">
        <v>771</v>
      </c>
      <c r="CK12" s="51"/>
      <c r="CL12" s="51" t="s">
        <v>770</v>
      </c>
      <c r="CM12" s="51" t="s">
        <v>777</v>
      </c>
      <c r="CN12" s="51" t="s">
        <v>770</v>
      </c>
      <c r="CO12" s="51" t="s">
        <v>770</v>
      </c>
      <c r="CP12" s="51" t="s">
        <v>770</v>
      </c>
      <c r="CQ12" s="51" t="s">
        <v>770</v>
      </c>
      <c r="CR12" s="51" t="s">
        <v>799</v>
      </c>
      <c r="CS12" s="51" t="s">
        <v>770</v>
      </c>
      <c r="CT12" s="51"/>
      <c r="CU12" s="51"/>
      <c r="CV12" s="51"/>
      <c r="CW12" s="51"/>
      <c r="CX12" s="51" t="s">
        <v>770</v>
      </c>
      <c r="CZ12" s="154" t="str">
        <f>J12</f>
        <v>Corrupción</v>
      </c>
      <c r="DA12" s="197" t="str">
        <f>I12</f>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v>
      </c>
      <c r="DB12" s="197"/>
      <c r="DC12" s="197"/>
      <c r="DD12" s="197"/>
      <c r="DE12" s="197"/>
      <c r="DF12" s="197"/>
      <c r="DG12" s="197"/>
      <c r="DH12" s="154" t="str">
        <f>Y12</f>
        <v>Alto</v>
      </c>
      <c r="DI12" s="154" t="str">
        <f t="shared" ref="DI12:DI19" si="0">AE12</f>
        <v>Alto</v>
      </c>
      <c r="DK12" s="150" t="e">
        <f>SUM(LEN(#REF!)-LEN(SUBSTITUTE(#REF!,"- Preventivo","")))/LEN("- Preventivo")</f>
        <v>#REF!</v>
      </c>
      <c r="DL12" s="150" t="e">
        <f>SUMIFS($DK$12:$DK$31,$A$12:$A$31,A12)</f>
        <v>#REF!</v>
      </c>
      <c r="DM12" s="150" t="e">
        <f>SUM(LEN(#REF!)-LEN(SUBSTITUTE(#REF!,"- Detectivo","")))/LEN("- Detectivo")</f>
        <v>#REF!</v>
      </c>
      <c r="DN12" s="150" t="e">
        <f>SUMIFS($DM$12:$DM$31,$A$12:$A$31,A12)</f>
        <v>#REF!</v>
      </c>
      <c r="DO12" s="150" t="e">
        <f>SUM(LEN(#REF!)-LEN(SUBSTITUTE(#REF!,"- Correctivo","")))/LEN("- Correctivo")</f>
        <v>#REF!</v>
      </c>
      <c r="DP12" s="150" t="e">
        <f>SUMIFS($DO$12:$DO$31,$A$12:$A$31,A12)</f>
        <v>#REF!</v>
      </c>
      <c r="DQ12" s="150" t="e">
        <f t="shared" ref="DQ12:DQ27" si="1">DK12+DM12+DO12</f>
        <v>#REF!</v>
      </c>
      <c r="DR12" s="150" t="e">
        <f>SUMIFS($DQ$12:$DQ$31,$A$12:$A$31,A12)</f>
        <v>#REF!</v>
      </c>
      <c r="DS12" s="150" t="e">
        <f>SUM(LEN(#REF!)-LEN(SUBSTITUTE(#REF!,"- Documentado","")))/LEN("- Documentado")</f>
        <v>#REF!</v>
      </c>
      <c r="DT12" s="150" t="e">
        <f>SUM(LEN(#REF!)-LEN(SUBSTITUTE(#REF!,"- Documentado","")))/LEN("- Documentado")</f>
        <v>#REF!</v>
      </c>
      <c r="DU12" s="150" t="e">
        <f>SUMIFS($DS$12:$DS$31,$A$12:$A$31,A12)+SUMIFS($DT$12:$DT$31,$A$12:$A$31,A12)</f>
        <v>#REF!</v>
      </c>
      <c r="DV12" s="150" t="e">
        <f>SUM(LEN(#REF!)-LEN(SUBSTITUTE(#REF!,"- Continua","")))/LEN("- Continua")</f>
        <v>#REF!</v>
      </c>
      <c r="DW12" s="150" t="e">
        <f>SUM(LEN(#REF!)-LEN(SUBSTITUTE(#REF!,"- Continua","")))/LEN("- Continua")</f>
        <v>#REF!</v>
      </c>
      <c r="DX12" s="150" t="e">
        <f>SUMIFS($DV$12:$DV$31,$A$12:$A$31,A12)+SUMIFS($DW$12:$DW$31,$A$12:$A$31,A12)</f>
        <v>#REF!</v>
      </c>
      <c r="DY12" s="150" t="e">
        <f>SUM(LEN(#REF!)-LEN(SUBSTITUTE(#REF!,"- Con registro","")))/LEN("- Con registro")</f>
        <v>#REF!</v>
      </c>
      <c r="DZ12" s="150" t="e">
        <f>SUM(LEN(#REF!)-LEN(SUBSTITUTE(#REF!,"- Con registro","")))/LEN("- Con registro")</f>
        <v>#REF!</v>
      </c>
      <c r="EA12" s="150" t="e">
        <f>SUMIFS($DY$12:$DY$31,$A$12:$A$31,A12)+SUMIFS($DZ$12:$DZ$31,$A$12:$A$31,A12)</f>
        <v>#REF!</v>
      </c>
      <c r="EB12" s="153" t="e">
        <f t="shared" ref="EB12:EB27" si="2">CONCATENATE("El proceso estableció ",DR12," controles frente a los riesgos identificados, de los cuales:
")</f>
        <v>#REF!</v>
      </c>
      <c r="EC12" s="153" t="e">
        <f t="shared" ref="EC12:EC27" si="3">CONCATENATE("- ",DL12," son preventivos, ",DN12," detectivos y ",DP12," correctivos.
")</f>
        <v>#REF!</v>
      </c>
      <c r="ED12" s="184" t="e">
        <f t="shared" ref="ED12:ED27" si="4">CONCATENATE("- ",DU12," están documentados, ",DX12," se aplican continuamente de acuerdo con la periodicidad establecida y en ",EA12," se deja registro de la aplicación.")</f>
        <v>#REF!</v>
      </c>
      <c r="EE12" s="194" t="e">
        <f t="shared" ref="EE12:EE27" si="5">CONCATENATE(EB12,EC12,ED12)</f>
        <v>#REF!</v>
      </c>
      <c r="EF12" s="194"/>
      <c r="EG12" s="194"/>
      <c r="EH12" s="194"/>
      <c r="EI12" s="194"/>
      <c r="EJ12" s="194"/>
      <c r="EK12" s="194"/>
      <c r="EL12" s="194"/>
      <c r="EM12" s="194"/>
      <c r="EN12" s="194"/>
      <c r="EP12" s="172">
        <f t="shared" ref="EP12:EP27" si="6">IF(AQ12&gt;=$EP$1,AQ12,IF(AT12&gt;=$EP$1,AT12,IF(AW12&gt;=$EP$1,AW12,IF(AZ12&gt;=$EP$1,AZ12,IF(BC12&gt;=$EP$1,BC12,IF(BF12&gt;=$EP$1,BF12,IF(BI12&gt;=$EP$1,BI12,IF(BL12&gt;=$EP$1,BL12,IF(BO12&gt;=$EP$1,BO12,IF(BR12&gt;=$EP$1,BR12,IF(BU12&gt;=$EP$1,BU12,IF(BX12&gt;=$EP$1,BX12,""))))))))))))</f>
        <v>45258</v>
      </c>
      <c r="EQ12" s="173">
        <f t="shared" ref="EQ12:EQ27" si="7">IF(EP12="","",$B$6)</f>
        <v>45267</v>
      </c>
      <c r="ER12" s="150" t="str">
        <f t="shared" ref="ER12:ER27" si="8">IF(EQ12="","","Riesgos")</f>
        <v>Riesgos</v>
      </c>
      <c r="ES12" s="150" t="str">
        <f>IF(ER12="","",CONCATENATE("ID_",G12,": ",I12))</f>
        <v>ID_113: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v>
      </c>
      <c r="ET12" s="150" t="str">
        <f>IF(ES12="","",CONCATENATE("Ajuste en ",VLOOKUP(EP12,AQ12:BZ12,(MATCH(EP12,AQ12:BZ12,10)+1))," en el Mapa de riesgos de ",A12))</f>
        <v>Ajuste en Establecimiento de controles
Valoración del riesgo en el Mapa de riesgos de Control Disciplinario</v>
      </c>
      <c r="EU12" s="150" t="str">
        <f>IF(ET12="","",CONCATENATE("Solicitud de cambio realizada y aprobada por la ",L12," a través del Aplicativo DARUMA"))</f>
        <v>Solicitud de cambio realizada y aprobada por la Oficina de Control Disciplinario Interno, Oficina Jurídica y Despacho de la Secretaría General. a través del Aplicativo DARUMA</v>
      </c>
    </row>
    <row r="13" spans="1:151" ht="399.95" customHeight="1" x14ac:dyDescent="0.2">
      <c r="A13" s="177" t="s">
        <v>274</v>
      </c>
      <c r="B13" s="159" t="s">
        <v>616</v>
      </c>
      <c r="C13" s="159" t="s">
        <v>617</v>
      </c>
      <c r="D13" s="177" t="s">
        <v>174</v>
      </c>
      <c r="E13" s="178" t="s">
        <v>612</v>
      </c>
      <c r="F13" s="159" t="s">
        <v>618</v>
      </c>
      <c r="G13" s="178">
        <v>119</v>
      </c>
      <c r="H13" s="178" t="s">
        <v>821</v>
      </c>
      <c r="I13" s="156" t="s">
        <v>407</v>
      </c>
      <c r="J13" s="177" t="s">
        <v>63</v>
      </c>
      <c r="K13" s="178" t="s">
        <v>351</v>
      </c>
      <c r="L13" s="159" t="s">
        <v>322</v>
      </c>
      <c r="M13" s="165" t="s">
        <v>408</v>
      </c>
      <c r="N13" s="159" t="s">
        <v>406</v>
      </c>
      <c r="O13" s="159" t="s">
        <v>409</v>
      </c>
      <c r="P13" s="159" t="s">
        <v>352</v>
      </c>
      <c r="Q13" s="159" t="s">
        <v>326</v>
      </c>
      <c r="R13" s="159" t="s">
        <v>353</v>
      </c>
      <c r="S13" s="159" t="s">
        <v>743</v>
      </c>
      <c r="T13" s="159" t="s">
        <v>347</v>
      </c>
      <c r="U13" s="179" t="s">
        <v>312</v>
      </c>
      <c r="V13" s="180">
        <v>0.2</v>
      </c>
      <c r="W13" s="179" t="s">
        <v>77</v>
      </c>
      <c r="X13" s="180">
        <v>0.8</v>
      </c>
      <c r="Y13" s="66" t="s">
        <v>271</v>
      </c>
      <c r="Z13" s="159" t="s">
        <v>389</v>
      </c>
      <c r="AA13" s="179" t="s">
        <v>312</v>
      </c>
      <c r="AB13" s="182">
        <v>0.12</v>
      </c>
      <c r="AC13" s="179" t="s">
        <v>77</v>
      </c>
      <c r="AD13" s="182">
        <v>0.8</v>
      </c>
      <c r="AE13" s="66" t="s">
        <v>271</v>
      </c>
      <c r="AF13" s="159" t="s">
        <v>390</v>
      </c>
      <c r="AG13" s="177" t="s">
        <v>350</v>
      </c>
      <c r="AH13" s="181" t="s">
        <v>905</v>
      </c>
      <c r="AI13" s="181" t="s">
        <v>906</v>
      </c>
      <c r="AJ13" s="181" t="s">
        <v>907</v>
      </c>
      <c r="AK13" s="181" t="s">
        <v>908</v>
      </c>
      <c r="AL13" s="183" t="s">
        <v>909</v>
      </c>
      <c r="AM13" s="183" t="s">
        <v>910</v>
      </c>
      <c r="AN13" s="159" t="s">
        <v>410</v>
      </c>
      <c r="AO13" s="159" t="s">
        <v>411</v>
      </c>
      <c r="AP13" s="159" t="s">
        <v>412</v>
      </c>
      <c r="AQ13" s="160">
        <v>43496</v>
      </c>
      <c r="AR13" s="161" t="s">
        <v>327</v>
      </c>
      <c r="AS13" s="162" t="s">
        <v>413</v>
      </c>
      <c r="AT13" s="163">
        <v>43594</v>
      </c>
      <c r="AU13" s="164" t="s">
        <v>327</v>
      </c>
      <c r="AV13" s="165" t="s">
        <v>414</v>
      </c>
      <c r="AW13" s="163">
        <v>43902</v>
      </c>
      <c r="AX13" s="161" t="s">
        <v>393</v>
      </c>
      <c r="AY13" s="162" t="s">
        <v>415</v>
      </c>
      <c r="AZ13" s="163">
        <v>44075</v>
      </c>
      <c r="BA13" s="164" t="s">
        <v>338</v>
      </c>
      <c r="BB13" s="165" t="s">
        <v>416</v>
      </c>
      <c r="BC13" s="163">
        <v>44167</v>
      </c>
      <c r="BD13" s="161" t="s">
        <v>370</v>
      </c>
      <c r="BE13" s="162" t="s">
        <v>417</v>
      </c>
      <c r="BF13" s="163">
        <v>44246</v>
      </c>
      <c r="BG13" s="164" t="s">
        <v>357</v>
      </c>
      <c r="BH13" s="165" t="s">
        <v>418</v>
      </c>
      <c r="BI13" s="163">
        <v>44533</v>
      </c>
      <c r="BJ13" s="161" t="s">
        <v>357</v>
      </c>
      <c r="BK13" s="162" t="s">
        <v>419</v>
      </c>
      <c r="BL13" s="163">
        <v>44904</v>
      </c>
      <c r="BM13" s="164" t="s">
        <v>356</v>
      </c>
      <c r="BN13" s="165" t="s">
        <v>879</v>
      </c>
      <c r="BO13" s="163" t="s">
        <v>341</v>
      </c>
      <c r="BP13" s="161" t="s">
        <v>342</v>
      </c>
      <c r="BQ13" s="162" t="s">
        <v>341</v>
      </c>
      <c r="BR13" s="163" t="s">
        <v>341</v>
      </c>
      <c r="BS13" s="164" t="s">
        <v>342</v>
      </c>
      <c r="BT13" s="165" t="s">
        <v>341</v>
      </c>
      <c r="BU13" s="163" t="s">
        <v>341</v>
      </c>
      <c r="BV13" s="161" t="s">
        <v>342</v>
      </c>
      <c r="BW13" s="162" t="s">
        <v>341</v>
      </c>
      <c r="BX13" s="163" t="s">
        <v>341</v>
      </c>
      <c r="BY13" s="164" t="s">
        <v>342</v>
      </c>
      <c r="BZ13" s="166" t="s">
        <v>341</v>
      </c>
      <c r="CA13" s="2">
        <f>COUNTBLANK(A13:BZ13)</f>
        <v>8</v>
      </c>
      <c r="CB13" s="51" t="s">
        <v>810</v>
      </c>
      <c r="CC13" s="51" t="s">
        <v>842</v>
      </c>
      <c r="CD13" s="143" t="s">
        <v>753</v>
      </c>
      <c r="CE13" s="51" t="s">
        <v>770</v>
      </c>
      <c r="CF13" s="51" t="s">
        <v>750</v>
      </c>
      <c r="CG13" s="51" t="s">
        <v>750</v>
      </c>
      <c r="CH13" s="51" t="s">
        <v>766</v>
      </c>
      <c r="CI13" s="51" t="s">
        <v>750</v>
      </c>
      <c r="CJ13" s="51" t="s">
        <v>770</v>
      </c>
      <c r="CK13" s="51"/>
      <c r="CL13" s="51" t="s">
        <v>778</v>
      </c>
      <c r="CM13" s="51" t="s">
        <v>777</v>
      </c>
      <c r="CN13" s="51" t="s">
        <v>770</v>
      </c>
      <c r="CO13" s="51" t="s">
        <v>770</v>
      </c>
      <c r="CP13" s="51" t="s">
        <v>770</v>
      </c>
      <c r="CQ13" s="51" t="s">
        <v>770</v>
      </c>
      <c r="CR13" s="51" t="s">
        <v>800</v>
      </c>
      <c r="CS13" s="51" t="s">
        <v>770</v>
      </c>
      <c r="CT13" s="51" t="s">
        <v>770</v>
      </c>
      <c r="CU13" s="51" t="s">
        <v>770</v>
      </c>
      <c r="CV13" s="51" t="s">
        <v>770</v>
      </c>
      <c r="CW13" s="51" t="s">
        <v>770</v>
      </c>
      <c r="CX13" s="51" t="s">
        <v>770</v>
      </c>
      <c r="CZ13" s="154" t="str">
        <f>J13</f>
        <v>Corrupción</v>
      </c>
      <c r="DA13" s="197" t="str">
        <f>I13</f>
        <v>Posibilidad de afectación reputacional por uso indebido de información privilegiada para beneficio propio o de un tercero, debido a debilidades en el proceder ético del auditor</v>
      </c>
      <c r="DB13" s="197"/>
      <c r="DC13" s="197"/>
      <c r="DD13" s="197"/>
      <c r="DE13" s="197"/>
      <c r="DF13" s="197"/>
      <c r="DG13" s="197"/>
      <c r="DH13" s="154" t="str">
        <f>Y13</f>
        <v>Alto</v>
      </c>
      <c r="DI13" s="154" t="str">
        <f t="shared" si="0"/>
        <v>Alto</v>
      </c>
      <c r="DK13" s="150" t="e">
        <f>SUM(LEN(#REF!)-LEN(SUBSTITUTE(#REF!,"- Preventivo","")))/LEN("- Preventivo")</f>
        <v>#REF!</v>
      </c>
      <c r="DL13" s="150" t="e">
        <f>SUMIFS($DK$12:$DK$31,$A$12:$A$31,A13)</f>
        <v>#REF!</v>
      </c>
      <c r="DM13" s="150" t="e">
        <f>SUM(LEN(#REF!)-LEN(SUBSTITUTE(#REF!,"- Detectivo","")))/LEN("- Detectivo")</f>
        <v>#REF!</v>
      </c>
      <c r="DN13" s="150" t="e">
        <f>SUMIFS($DM$12:$DM$31,$A$12:$A$31,A13)</f>
        <v>#REF!</v>
      </c>
      <c r="DO13" s="150" t="e">
        <f>SUM(LEN(#REF!)-LEN(SUBSTITUTE(#REF!,"- Correctivo","")))/LEN("- Correctivo")</f>
        <v>#REF!</v>
      </c>
      <c r="DP13" s="150" t="e">
        <f>SUMIFS($DO$12:$DO$31,$A$12:$A$31,A13)</f>
        <v>#REF!</v>
      </c>
      <c r="DQ13" s="150" t="e">
        <f t="shared" si="1"/>
        <v>#REF!</v>
      </c>
      <c r="DR13" s="150" t="e">
        <f>SUMIFS($DQ$12:$DQ$31,$A$12:$A$31,A13)</f>
        <v>#REF!</v>
      </c>
      <c r="DS13" s="150" t="e">
        <f>SUM(LEN(#REF!)-LEN(SUBSTITUTE(#REF!,"- Documentado","")))/LEN("- Documentado")</f>
        <v>#REF!</v>
      </c>
      <c r="DT13" s="150" t="e">
        <f>SUM(LEN(#REF!)-LEN(SUBSTITUTE(#REF!,"- Documentado","")))/LEN("- Documentado")</f>
        <v>#REF!</v>
      </c>
      <c r="DU13" s="150" t="e">
        <f>SUMIFS($DS$12:$DS$31,$A$12:$A$31,A13)+SUMIFS($DT$12:$DT$31,$A$12:$A$31,A13)</f>
        <v>#REF!</v>
      </c>
      <c r="DV13" s="150" t="e">
        <f>SUM(LEN(#REF!)-LEN(SUBSTITUTE(#REF!,"- Continua","")))/LEN("- Continua")</f>
        <v>#REF!</v>
      </c>
      <c r="DW13" s="150" t="e">
        <f>SUM(LEN(#REF!)-LEN(SUBSTITUTE(#REF!,"- Continua","")))/LEN("- Continua")</f>
        <v>#REF!</v>
      </c>
      <c r="DX13" s="150" t="e">
        <f>SUMIFS($DV$12:$DV$31,$A$12:$A$31,A13)+SUMIFS($DW$12:$DW$31,$A$12:$A$31,A13)</f>
        <v>#REF!</v>
      </c>
      <c r="DY13" s="150" t="e">
        <f>SUM(LEN(#REF!)-LEN(SUBSTITUTE(#REF!,"- Con registro","")))/LEN("- Con registro")</f>
        <v>#REF!</v>
      </c>
      <c r="DZ13" s="150" t="e">
        <f>SUM(LEN(#REF!)-LEN(SUBSTITUTE(#REF!,"- Con registro","")))/LEN("- Con registro")</f>
        <v>#REF!</v>
      </c>
      <c r="EA13" s="150" t="e">
        <f>SUMIFS($DY$12:$DY$31,$A$12:$A$31,A13)+SUMIFS($DZ$12:$DZ$31,$A$12:$A$31,A13)</f>
        <v>#REF!</v>
      </c>
      <c r="EB13" s="153" t="e">
        <f t="shared" si="2"/>
        <v>#REF!</v>
      </c>
      <c r="EC13" s="153" t="e">
        <f t="shared" si="3"/>
        <v>#REF!</v>
      </c>
      <c r="ED13" s="184" t="e">
        <f t="shared" si="4"/>
        <v>#REF!</v>
      </c>
      <c r="EE13" s="194" t="e">
        <f t="shared" si="5"/>
        <v>#REF!</v>
      </c>
      <c r="EF13" s="194"/>
      <c r="EG13" s="194"/>
      <c r="EH13" s="194"/>
      <c r="EI13" s="194"/>
      <c r="EJ13" s="194"/>
      <c r="EK13" s="194"/>
      <c r="EL13" s="194"/>
      <c r="EM13" s="194"/>
      <c r="EN13" s="194"/>
      <c r="EP13" s="172" t="str">
        <f t="shared" si="6"/>
        <v/>
      </c>
      <c r="EQ13" s="173" t="str">
        <f t="shared" si="7"/>
        <v/>
      </c>
      <c r="ER13" s="150" t="str">
        <f t="shared" si="8"/>
        <v/>
      </c>
      <c r="ES13" s="150" t="str">
        <f>IF(ER13="","",CONCATENATE("ID_",G13,": ",I13))</f>
        <v/>
      </c>
      <c r="ET13" s="150" t="str">
        <f>IF(ES13="","",CONCATENATE("Ajuste en ",VLOOKUP(EP13,AQ13:BZ13,(MATCH(EP13,AQ13:BZ13,10)+1))," en el Mapa de riesgos de ",A13))</f>
        <v/>
      </c>
      <c r="EU13" s="150" t="str">
        <f>IF(ET13="","",CONCATENATE("Solicitud de cambio realizada y aprobada por la ",L13," a través del Aplicativo DARUMA"))</f>
        <v/>
      </c>
    </row>
    <row r="14" spans="1:151" ht="399.95" customHeight="1" x14ac:dyDescent="0.2">
      <c r="A14" s="177" t="s">
        <v>619</v>
      </c>
      <c r="B14" s="159" t="s">
        <v>620</v>
      </c>
      <c r="C14" s="159" t="s">
        <v>621</v>
      </c>
      <c r="D14" s="177" t="s">
        <v>739</v>
      </c>
      <c r="E14" s="178" t="s">
        <v>38</v>
      </c>
      <c r="F14" s="159" t="s">
        <v>622</v>
      </c>
      <c r="G14" s="178">
        <v>121</v>
      </c>
      <c r="H14" s="178" t="s">
        <v>822</v>
      </c>
      <c r="I14" s="156" t="s">
        <v>482</v>
      </c>
      <c r="J14" s="177" t="s">
        <v>63</v>
      </c>
      <c r="K14" s="178" t="s">
        <v>344</v>
      </c>
      <c r="L14" s="159" t="s">
        <v>251</v>
      </c>
      <c r="M14" s="165" t="s">
        <v>483</v>
      </c>
      <c r="N14" s="159" t="s">
        <v>484</v>
      </c>
      <c r="O14" s="159" t="s">
        <v>485</v>
      </c>
      <c r="P14" s="159" t="s">
        <v>352</v>
      </c>
      <c r="Q14" s="159" t="s">
        <v>326</v>
      </c>
      <c r="R14" s="159" t="s">
        <v>346</v>
      </c>
      <c r="S14" s="159" t="s">
        <v>743</v>
      </c>
      <c r="T14" s="159" t="s">
        <v>347</v>
      </c>
      <c r="U14" s="179" t="s">
        <v>312</v>
      </c>
      <c r="V14" s="180">
        <v>0.2</v>
      </c>
      <c r="W14" s="179" t="s">
        <v>51</v>
      </c>
      <c r="X14" s="180">
        <v>1</v>
      </c>
      <c r="Y14" s="66" t="s">
        <v>272</v>
      </c>
      <c r="Z14" s="159" t="s">
        <v>486</v>
      </c>
      <c r="AA14" s="179" t="s">
        <v>312</v>
      </c>
      <c r="AB14" s="182">
        <v>1.2700799999999998E-2</v>
      </c>
      <c r="AC14" s="179" t="s">
        <v>51</v>
      </c>
      <c r="AD14" s="182">
        <v>1</v>
      </c>
      <c r="AE14" s="66" t="s">
        <v>272</v>
      </c>
      <c r="AF14" s="159" t="s">
        <v>487</v>
      </c>
      <c r="AG14" s="177" t="s">
        <v>350</v>
      </c>
      <c r="AH14" s="181" t="s">
        <v>1005</v>
      </c>
      <c r="AI14" s="181" t="s">
        <v>911</v>
      </c>
      <c r="AJ14" s="181" t="s">
        <v>912</v>
      </c>
      <c r="AK14" s="181" t="s">
        <v>989</v>
      </c>
      <c r="AL14" s="183" t="s">
        <v>913</v>
      </c>
      <c r="AM14" s="183" t="s">
        <v>999</v>
      </c>
      <c r="AN14" s="159" t="s">
        <v>623</v>
      </c>
      <c r="AO14" s="159" t="s">
        <v>740</v>
      </c>
      <c r="AP14" s="159" t="s">
        <v>624</v>
      </c>
      <c r="AQ14" s="160">
        <v>43496</v>
      </c>
      <c r="AR14" s="161" t="s">
        <v>401</v>
      </c>
      <c r="AS14" s="162" t="s">
        <v>480</v>
      </c>
      <c r="AT14" s="163">
        <v>43594</v>
      </c>
      <c r="AU14" s="164" t="s">
        <v>362</v>
      </c>
      <c r="AV14" s="165" t="s">
        <v>488</v>
      </c>
      <c r="AW14" s="163">
        <v>43787</v>
      </c>
      <c r="AX14" s="161" t="s">
        <v>327</v>
      </c>
      <c r="AY14" s="162" t="s">
        <v>481</v>
      </c>
      <c r="AZ14" s="163">
        <v>43916</v>
      </c>
      <c r="BA14" s="164" t="s">
        <v>327</v>
      </c>
      <c r="BB14" s="165" t="s">
        <v>625</v>
      </c>
      <c r="BC14" s="163">
        <v>44169</v>
      </c>
      <c r="BD14" s="161" t="s">
        <v>370</v>
      </c>
      <c r="BE14" s="162" t="s">
        <v>489</v>
      </c>
      <c r="BF14" s="163">
        <v>44249</v>
      </c>
      <c r="BG14" s="164" t="s">
        <v>356</v>
      </c>
      <c r="BH14" s="165" t="s">
        <v>490</v>
      </c>
      <c r="BI14" s="163">
        <v>44448</v>
      </c>
      <c r="BJ14" s="161" t="s">
        <v>370</v>
      </c>
      <c r="BK14" s="162" t="s">
        <v>491</v>
      </c>
      <c r="BL14" s="163">
        <v>44546</v>
      </c>
      <c r="BM14" s="164" t="s">
        <v>327</v>
      </c>
      <c r="BN14" s="165" t="s">
        <v>492</v>
      </c>
      <c r="BO14" s="163">
        <v>44834</v>
      </c>
      <c r="BP14" s="161" t="s">
        <v>335</v>
      </c>
      <c r="BQ14" s="162" t="s">
        <v>609</v>
      </c>
      <c r="BR14" s="163">
        <v>44897</v>
      </c>
      <c r="BS14" s="164" t="s">
        <v>357</v>
      </c>
      <c r="BT14" s="165" t="s">
        <v>626</v>
      </c>
      <c r="BU14" s="163">
        <v>44897</v>
      </c>
      <c r="BV14" s="161" t="s">
        <v>357</v>
      </c>
      <c r="BW14" s="162" t="s">
        <v>627</v>
      </c>
      <c r="BX14" s="163" t="s">
        <v>341</v>
      </c>
      <c r="BY14" s="164" t="s">
        <v>342</v>
      </c>
      <c r="BZ14" s="166" t="s">
        <v>341</v>
      </c>
      <c r="CA14" s="2">
        <f>COUNTBLANK(A14:BZ14)</f>
        <v>2</v>
      </c>
      <c r="CB14" s="51" t="s">
        <v>817</v>
      </c>
      <c r="CC14" s="51" t="s">
        <v>818</v>
      </c>
      <c r="CD14" s="51" t="s">
        <v>754</v>
      </c>
      <c r="CE14" s="51" t="s">
        <v>770</v>
      </c>
      <c r="CF14" s="51" t="s">
        <v>750</v>
      </c>
      <c r="CG14" s="51" t="s">
        <v>750</v>
      </c>
      <c r="CH14" s="51" t="s">
        <v>766</v>
      </c>
      <c r="CI14" s="51" t="s">
        <v>750</v>
      </c>
      <c r="CJ14" s="51" t="s">
        <v>770</v>
      </c>
      <c r="CK14" s="51"/>
      <c r="CL14" s="51" t="s">
        <v>770</v>
      </c>
      <c r="CM14" s="51" t="s">
        <v>777</v>
      </c>
      <c r="CN14" s="51" t="s">
        <v>770</v>
      </c>
      <c r="CO14" s="51" t="s">
        <v>770</v>
      </c>
      <c r="CP14" s="51" t="s">
        <v>770</v>
      </c>
      <c r="CQ14" s="51" t="s">
        <v>770</v>
      </c>
      <c r="CR14" s="51" t="s">
        <v>784</v>
      </c>
      <c r="CS14" s="51" t="s">
        <v>770</v>
      </c>
      <c r="CT14" s="51" t="s">
        <v>770</v>
      </c>
      <c r="CU14" s="51" t="s">
        <v>770</v>
      </c>
      <c r="CV14" s="51" t="s">
        <v>770</v>
      </c>
      <c r="CW14" s="51" t="s">
        <v>770</v>
      </c>
      <c r="CX14" s="51" t="s">
        <v>770</v>
      </c>
      <c r="CZ14" s="154" t="str">
        <f>J14</f>
        <v>Corrupción</v>
      </c>
      <c r="DA14" s="197" t="str">
        <f>I14</f>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v>
      </c>
      <c r="DB14" s="197"/>
      <c r="DC14" s="197"/>
      <c r="DD14" s="197"/>
      <c r="DE14" s="197"/>
      <c r="DF14" s="197"/>
      <c r="DG14" s="197"/>
      <c r="DH14" s="154" t="str">
        <f>Y14</f>
        <v>Extremo</v>
      </c>
      <c r="DI14" s="154" t="str">
        <f t="shared" si="0"/>
        <v>Extremo</v>
      </c>
      <c r="DK14" s="150" t="e">
        <f>SUM(LEN(#REF!)-LEN(SUBSTITUTE(#REF!,"- Preventivo","")))/LEN("- Preventivo")</f>
        <v>#REF!</v>
      </c>
      <c r="DL14" s="150" t="e">
        <f>SUMIFS($DK$12:$DK$31,$A$12:$A$31,A14)</f>
        <v>#REF!</v>
      </c>
      <c r="DM14" s="150" t="e">
        <f>SUM(LEN(#REF!)-LEN(SUBSTITUTE(#REF!,"- Detectivo","")))/LEN("- Detectivo")</f>
        <v>#REF!</v>
      </c>
      <c r="DN14" s="150" t="e">
        <f>SUMIFS($DM$12:$DM$31,$A$12:$A$31,A14)</f>
        <v>#REF!</v>
      </c>
      <c r="DO14" s="150" t="e">
        <f>SUM(LEN(#REF!)-LEN(SUBSTITUTE(#REF!,"- Correctivo","")))/LEN("- Correctivo")</f>
        <v>#REF!</v>
      </c>
      <c r="DP14" s="150" t="e">
        <f>SUMIFS($DO$12:$DO$31,$A$12:$A$31,A14)</f>
        <v>#REF!</v>
      </c>
      <c r="DQ14" s="150" t="e">
        <f t="shared" si="1"/>
        <v>#REF!</v>
      </c>
      <c r="DR14" s="150" t="e">
        <f>SUMIFS($DQ$12:$DQ$31,$A$12:$A$31,A14)</f>
        <v>#REF!</v>
      </c>
      <c r="DS14" s="150" t="e">
        <f>SUM(LEN(#REF!)-LEN(SUBSTITUTE(#REF!,"- Documentado","")))/LEN("- Documentado")</f>
        <v>#REF!</v>
      </c>
      <c r="DT14" s="150" t="e">
        <f>SUM(LEN(#REF!)-LEN(SUBSTITUTE(#REF!,"- Documentado","")))/LEN("- Documentado")</f>
        <v>#REF!</v>
      </c>
      <c r="DU14" s="150" t="e">
        <f>SUMIFS($DS$12:$DS$31,$A$12:$A$31,A14)+SUMIFS($DT$12:$DT$31,$A$12:$A$31,A14)</f>
        <v>#REF!</v>
      </c>
      <c r="DV14" s="150" t="e">
        <f>SUM(LEN(#REF!)-LEN(SUBSTITUTE(#REF!,"- Continua","")))/LEN("- Continua")</f>
        <v>#REF!</v>
      </c>
      <c r="DW14" s="150" t="e">
        <f>SUM(LEN(#REF!)-LEN(SUBSTITUTE(#REF!,"- Continua","")))/LEN("- Continua")</f>
        <v>#REF!</v>
      </c>
      <c r="DX14" s="150" t="e">
        <f>SUMIFS($DV$12:$DV$31,$A$12:$A$31,A14)+SUMIFS($DW$12:$DW$31,$A$12:$A$31,A14)</f>
        <v>#REF!</v>
      </c>
      <c r="DY14" s="150" t="e">
        <f>SUM(LEN(#REF!)-LEN(SUBSTITUTE(#REF!,"- Con registro","")))/LEN("- Con registro")</f>
        <v>#REF!</v>
      </c>
      <c r="DZ14" s="150" t="e">
        <f>SUM(LEN(#REF!)-LEN(SUBSTITUTE(#REF!,"- Con registro","")))/LEN("- Con registro")</f>
        <v>#REF!</v>
      </c>
      <c r="EA14" s="150" t="e">
        <f>SUMIFS($DY$12:$DY$31,$A$12:$A$31,A14)+SUMIFS($DZ$12:$DZ$31,$A$12:$A$31,A14)</f>
        <v>#REF!</v>
      </c>
      <c r="EB14" s="153" t="e">
        <f t="shared" si="2"/>
        <v>#REF!</v>
      </c>
      <c r="EC14" s="153" t="e">
        <f t="shared" si="3"/>
        <v>#REF!</v>
      </c>
      <c r="ED14" s="184" t="e">
        <f t="shared" si="4"/>
        <v>#REF!</v>
      </c>
      <c r="EE14" s="194" t="e">
        <f t="shared" si="5"/>
        <v>#REF!</v>
      </c>
      <c r="EF14" s="194"/>
      <c r="EG14" s="194"/>
      <c r="EH14" s="194"/>
      <c r="EI14" s="194"/>
      <c r="EJ14" s="194"/>
      <c r="EK14" s="194"/>
      <c r="EL14" s="194"/>
      <c r="EM14" s="194"/>
      <c r="EN14" s="194"/>
      <c r="EP14" s="172" t="str">
        <f t="shared" si="6"/>
        <v/>
      </c>
      <c r="EQ14" s="173" t="str">
        <f t="shared" si="7"/>
        <v/>
      </c>
      <c r="ER14" s="150" t="str">
        <f t="shared" si="8"/>
        <v/>
      </c>
      <c r="ES14" s="150" t="str">
        <f>IF(ER14="","",CONCATENATE("ID_",G14,": ",I14))</f>
        <v/>
      </c>
      <c r="ET14" s="150" t="str">
        <f>IF(ES14="","",CONCATENATE("Ajuste en ",VLOOKUP(EP14,AQ14:BZ14,(MATCH(EP14,AQ14:BZ14,10)+1))," en el Mapa de riesgos de ",A14))</f>
        <v/>
      </c>
      <c r="EU14" s="150" t="str">
        <f>IF(ET14="","",CONCATENATE("Solicitud de cambio realizada y aprobada por la ",L14," a través del Aplicativo DARUMA"))</f>
        <v/>
      </c>
    </row>
    <row r="15" spans="1:151" ht="399.95" customHeight="1" x14ac:dyDescent="0.2">
      <c r="A15" s="177" t="s">
        <v>619</v>
      </c>
      <c r="B15" s="159" t="s">
        <v>620</v>
      </c>
      <c r="C15" s="159" t="s">
        <v>621</v>
      </c>
      <c r="D15" s="177" t="s">
        <v>739</v>
      </c>
      <c r="E15" s="178" t="s">
        <v>38</v>
      </c>
      <c r="F15" s="159" t="s">
        <v>628</v>
      </c>
      <c r="G15" s="178">
        <v>122</v>
      </c>
      <c r="H15" s="178" t="s">
        <v>823</v>
      </c>
      <c r="I15" s="156" t="s">
        <v>494</v>
      </c>
      <c r="J15" s="177" t="s">
        <v>63</v>
      </c>
      <c r="K15" s="178" t="s">
        <v>344</v>
      </c>
      <c r="L15" s="159" t="s">
        <v>251</v>
      </c>
      <c r="M15" s="165" t="s">
        <v>495</v>
      </c>
      <c r="N15" s="159" t="s">
        <v>496</v>
      </c>
      <c r="O15" s="159" t="s">
        <v>497</v>
      </c>
      <c r="P15" s="159" t="s">
        <v>352</v>
      </c>
      <c r="Q15" s="159" t="s">
        <v>326</v>
      </c>
      <c r="R15" s="159" t="s">
        <v>346</v>
      </c>
      <c r="S15" s="159" t="s">
        <v>743</v>
      </c>
      <c r="T15" s="181" t="s">
        <v>347</v>
      </c>
      <c r="U15" s="179" t="s">
        <v>312</v>
      </c>
      <c r="V15" s="180">
        <v>0.2</v>
      </c>
      <c r="W15" s="179" t="s">
        <v>77</v>
      </c>
      <c r="X15" s="180">
        <v>0.8</v>
      </c>
      <c r="Y15" s="66" t="s">
        <v>271</v>
      </c>
      <c r="Z15" s="159" t="s">
        <v>389</v>
      </c>
      <c r="AA15" s="179" t="s">
        <v>312</v>
      </c>
      <c r="AB15" s="182">
        <v>3.5279999999999992E-2</v>
      </c>
      <c r="AC15" s="179" t="s">
        <v>77</v>
      </c>
      <c r="AD15" s="182">
        <v>0.8</v>
      </c>
      <c r="AE15" s="66" t="s">
        <v>271</v>
      </c>
      <c r="AF15" s="159" t="s">
        <v>498</v>
      </c>
      <c r="AG15" s="177" t="s">
        <v>350</v>
      </c>
      <c r="AH15" s="181" t="s">
        <v>914</v>
      </c>
      <c r="AI15" s="181" t="s">
        <v>915</v>
      </c>
      <c r="AJ15" s="181" t="s">
        <v>916</v>
      </c>
      <c r="AK15" s="181" t="s">
        <v>917</v>
      </c>
      <c r="AL15" s="183" t="s">
        <v>918</v>
      </c>
      <c r="AM15" s="183" t="s">
        <v>921</v>
      </c>
      <c r="AN15" s="159" t="s">
        <v>629</v>
      </c>
      <c r="AO15" s="159" t="s">
        <v>741</v>
      </c>
      <c r="AP15" s="159" t="s">
        <v>630</v>
      </c>
      <c r="AQ15" s="160">
        <v>43496</v>
      </c>
      <c r="AR15" s="161" t="s">
        <v>327</v>
      </c>
      <c r="AS15" s="162" t="s">
        <v>358</v>
      </c>
      <c r="AT15" s="163">
        <v>43594</v>
      </c>
      <c r="AU15" s="164" t="s">
        <v>362</v>
      </c>
      <c r="AV15" s="165" t="s">
        <v>499</v>
      </c>
      <c r="AW15" s="163">
        <v>43916</v>
      </c>
      <c r="AX15" s="161" t="s">
        <v>357</v>
      </c>
      <c r="AY15" s="162" t="s">
        <v>493</v>
      </c>
      <c r="AZ15" s="163">
        <v>44169</v>
      </c>
      <c r="BA15" s="164" t="s">
        <v>370</v>
      </c>
      <c r="BB15" s="165" t="s">
        <v>500</v>
      </c>
      <c r="BC15" s="163">
        <v>44249</v>
      </c>
      <c r="BD15" s="161" t="s">
        <v>356</v>
      </c>
      <c r="BE15" s="162" t="s">
        <v>501</v>
      </c>
      <c r="BF15" s="163">
        <v>44448</v>
      </c>
      <c r="BG15" s="164" t="s">
        <v>370</v>
      </c>
      <c r="BH15" s="165" t="s">
        <v>502</v>
      </c>
      <c r="BI15" s="163">
        <v>44546</v>
      </c>
      <c r="BJ15" s="161" t="s">
        <v>327</v>
      </c>
      <c r="BK15" s="162" t="s">
        <v>503</v>
      </c>
      <c r="BL15" s="163">
        <v>44599</v>
      </c>
      <c r="BM15" s="164" t="s">
        <v>370</v>
      </c>
      <c r="BN15" s="165" t="s">
        <v>600</v>
      </c>
      <c r="BO15" s="163">
        <v>44721</v>
      </c>
      <c r="BP15" s="161" t="s">
        <v>370</v>
      </c>
      <c r="BQ15" s="162" t="s">
        <v>601</v>
      </c>
      <c r="BR15" s="163">
        <v>44897</v>
      </c>
      <c r="BS15" s="164" t="s">
        <v>357</v>
      </c>
      <c r="BT15" s="165" t="s">
        <v>631</v>
      </c>
      <c r="BU15" s="163" t="s">
        <v>341</v>
      </c>
      <c r="BV15" s="161" t="s">
        <v>342</v>
      </c>
      <c r="BW15" s="162" t="s">
        <v>341</v>
      </c>
      <c r="BX15" s="163" t="s">
        <v>341</v>
      </c>
      <c r="BY15" s="164" t="s">
        <v>342</v>
      </c>
      <c r="BZ15" s="166" t="s">
        <v>341</v>
      </c>
      <c r="CA15" s="2">
        <f>COUNTBLANK(A15:BZ15)</f>
        <v>4</v>
      </c>
      <c r="CB15" s="51" t="s">
        <v>817</v>
      </c>
      <c r="CC15" s="51" t="s">
        <v>818</v>
      </c>
      <c r="CD15" s="51" t="s">
        <v>754</v>
      </c>
      <c r="CE15" s="51" t="s">
        <v>770</v>
      </c>
      <c r="CF15" s="51" t="s">
        <v>750</v>
      </c>
      <c r="CG15" s="51" t="s">
        <v>750</v>
      </c>
      <c r="CH15" s="51" t="s">
        <v>766</v>
      </c>
      <c r="CI15" s="51" t="s">
        <v>750</v>
      </c>
      <c r="CJ15" s="51" t="s">
        <v>770</v>
      </c>
      <c r="CK15" s="51"/>
      <c r="CL15" s="51" t="s">
        <v>770</v>
      </c>
      <c r="CM15" s="51" t="s">
        <v>777</v>
      </c>
      <c r="CN15" s="51" t="s">
        <v>770</v>
      </c>
      <c r="CO15" s="51" t="s">
        <v>770</v>
      </c>
      <c r="CP15" s="51" t="s">
        <v>770</v>
      </c>
      <c r="CQ15" s="51" t="s">
        <v>770</v>
      </c>
      <c r="CR15" s="51" t="s">
        <v>784</v>
      </c>
      <c r="CS15" s="51" t="s">
        <v>770</v>
      </c>
      <c r="CT15" s="51" t="s">
        <v>770</v>
      </c>
      <c r="CU15" s="51" t="s">
        <v>770</v>
      </c>
      <c r="CV15" s="51" t="s">
        <v>770</v>
      </c>
      <c r="CW15" s="51" t="s">
        <v>770</v>
      </c>
      <c r="CX15" s="51" t="s">
        <v>770</v>
      </c>
      <c r="CZ15" s="154" t="str">
        <f>J15</f>
        <v>Corrupción</v>
      </c>
      <c r="DA15" s="197" t="str">
        <f>I15</f>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v>
      </c>
      <c r="DB15" s="197"/>
      <c r="DC15" s="197"/>
      <c r="DD15" s="197"/>
      <c r="DE15" s="197"/>
      <c r="DF15" s="197"/>
      <c r="DG15" s="197"/>
      <c r="DH15" s="154" t="str">
        <f>Y15</f>
        <v>Alto</v>
      </c>
      <c r="DI15" s="154" t="str">
        <f t="shared" si="0"/>
        <v>Alto</v>
      </c>
      <c r="DK15" s="150" t="e">
        <f>SUM(LEN(#REF!)-LEN(SUBSTITUTE(#REF!,"- Preventivo","")))/LEN("- Preventivo")</f>
        <v>#REF!</v>
      </c>
      <c r="DL15" s="150" t="e">
        <f>SUMIFS($DK$12:$DK$31,$A$12:$A$31,A15)</f>
        <v>#REF!</v>
      </c>
      <c r="DM15" s="150" t="e">
        <f>SUM(LEN(#REF!)-LEN(SUBSTITUTE(#REF!,"- Detectivo","")))/LEN("- Detectivo")</f>
        <v>#REF!</v>
      </c>
      <c r="DN15" s="150" t="e">
        <f>SUMIFS($DM$12:$DM$31,$A$12:$A$31,A15)</f>
        <v>#REF!</v>
      </c>
      <c r="DO15" s="150" t="e">
        <f>SUM(LEN(#REF!)-LEN(SUBSTITUTE(#REF!,"- Correctivo","")))/LEN("- Correctivo")</f>
        <v>#REF!</v>
      </c>
      <c r="DP15" s="150" t="e">
        <f>SUMIFS($DO$12:$DO$31,$A$12:$A$31,A15)</f>
        <v>#REF!</v>
      </c>
      <c r="DQ15" s="150" t="e">
        <f t="shared" si="1"/>
        <v>#REF!</v>
      </c>
      <c r="DR15" s="150" t="e">
        <f>SUMIFS($DQ$12:$DQ$31,$A$12:$A$31,A15)</f>
        <v>#REF!</v>
      </c>
      <c r="DS15" s="150" t="e">
        <f>SUM(LEN(#REF!)-LEN(SUBSTITUTE(#REF!,"- Documentado","")))/LEN("- Documentado")</f>
        <v>#REF!</v>
      </c>
      <c r="DT15" s="150" t="e">
        <f>SUM(LEN(#REF!)-LEN(SUBSTITUTE(#REF!,"- Documentado","")))/LEN("- Documentado")</f>
        <v>#REF!</v>
      </c>
      <c r="DU15" s="150" t="e">
        <f>SUMIFS($DS$12:$DS$31,$A$12:$A$31,A15)+SUMIFS($DT$12:$DT$31,$A$12:$A$31,A15)</f>
        <v>#REF!</v>
      </c>
      <c r="DV15" s="150" t="e">
        <f>SUM(LEN(#REF!)-LEN(SUBSTITUTE(#REF!,"- Continua","")))/LEN("- Continua")</f>
        <v>#REF!</v>
      </c>
      <c r="DW15" s="150" t="e">
        <f>SUM(LEN(#REF!)-LEN(SUBSTITUTE(#REF!,"- Continua","")))/LEN("- Continua")</f>
        <v>#REF!</v>
      </c>
      <c r="DX15" s="150" t="e">
        <f>SUMIFS($DV$12:$DV$31,$A$12:$A$31,A15)+SUMIFS($DW$12:$DW$31,$A$12:$A$31,A15)</f>
        <v>#REF!</v>
      </c>
      <c r="DY15" s="150" t="e">
        <f>SUM(LEN(#REF!)-LEN(SUBSTITUTE(#REF!,"- Con registro","")))/LEN("- Con registro")</f>
        <v>#REF!</v>
      </c>
      <c r="DZ15" s="150" t="e">
        <f>SUM(LEN(#REF!)-LEN(SUBSTITUTE(#REF!,"- Con registro","")))/LEN("- Con registro")</f>
        <v>#REF!</v>
      </c>
      <c r="EA15" s="150" t="e">
        <f>SUMIFS($DY$12:$DY$31,$A$12:$A$31,A15)+SUMIFS($DZ$12:$DZ$31,$A$12:$A$31,A15)</f>
        <v>#REF!</v>
      </c>
      <c r="EB15" s="153" t="e">
        <f t="shared" si="2"/>
        <v>#REF!</v>
      </c>
      <c r="EC15" s="153" t="e">
        <f t="shared" si="3"/>
        <v>#REF!</v>
      </c>
      <c r="ED15" s="184" t="e">
        <f t="shared" si="4"/>
        <v>#REF!</v>
      </c>
      <c r="EE15" s="194" t="e">
        <f t="shared" si="5"/>
        <v>#REF!</v>
      </c>
      <c r="EF15" s="194"/>
      <c r="EG15" s="194"/>
      <c r="EH15" s="194"/>
      <c r="EI15" s="194"/>
      <c r="EJ15" s="194"/>
      <c r="EK15" s="194"/>
      <c r="EL15" s="194"/>
      <c r="EM15" s="194"/>
      <c r="EN15" s="194"/>
      <c r="EP15" s="172" t="str">
        <f t="shared" si="6"/>
        <v/>
      </c>
      <c r="EQ15" s="173" t="str">
        <f t="shared" si="7"/>
        <v/>
      </c>
      <c r="ER15" s="150" t="str">
        <f t="shared" si="8"/>
        <v/>
      </c>
      <c r="ES15" s="150" t="str">
        <f>IF(ER15="","",CONCATENATE("ID_",G15,": ",I15))</f>
        <v/>
      </c>
      <c r="ET15" s="150" t="str">
        <f>IF(ES15="","",CONCATENATE("Ajuste en ",VLOOKUP(EP15,AQ15:BZ15,(MATCH(EP15,AQ15:BZ15,10)+1))," en el Mapa de riesgos de ",A15))</f>
        <v/>
      </c>
      <c r="EU15" s="150" t="str">
        <f>IF(ET15="","",CONCATENATE("Solicitud de cambio realizada y aprobada por la ",L15," a través del Aplicativo DARUMA"))</f>
        <v/>
      </c>
    </row>
    <row r="16" spans="1:151" ht="399.95" customHeight="1" x14ac:dyDescent="0.2">
      <c r="A16" s="177" t="s">
        <v>632</v>
      </c>
      <c r="B16" s="159" t="s">
        <v>633</v>
      </c>
      <c r="C16" s="159" t="s">
        <v>634</v>
      </c>
      <c r="D16" s="177" t="s">
        <v>125</v>
      </c>
      <c r="E16" s="178" t="s">
        <v>635</v>
      </c>
      <c r="F16" s="159" t="s">
        <v>881</v>
      </c>
      <c r="G16" s="178">
        <v>134</v>
      </c>
      <c r="H16" s="178" t="s">
        <v>824</v>
      </c>
      <c r="I16" s="156" t="s">
        <v>365</v>
      </c>
      <c r="J16" s="177" t="s">
        <v>63</v>
      </c>
      <c r="K16" s="178" t="s">
        <v>344</v>
      </c>
      <c r="L16" s="159" t="s">
        <v>256</v>
      </c>
      <c r="M16" s="165" t="s">
        <v>366</v>
      </c>
      <c r="N16" s="159" t="s">
        <v>363</v>
      </c>
      <c r="O16" s="159" t="s">
        <v>359</v>
      </c>
      <c r="P16" s="159" t="s">
        <v>352</v>
      </c>
      <c r="Q16" s="159" t="s">
        <v>326</v>
      </c>
      <c r="R16" s="159" t="s">
        <v>353</v>
      </c>
      <c r="S16" s="159" t="s">
        <v>744</v>
      </c>
      <c r="T16" s="159" t="s">
        <v>360</v>
      </c>
      <c r="U16" s="179" t="s">
        <v>312</v>
      </c>
      <c r="V16" s="180">
        <v>0.2</v>
      </c>
      <c r="W16" s="179" t="s">
        <v>51</v>
      </c>
      <c r="X16" s="180">
        <v>1</v>
      </c>
      <c r="Y16" s="66" t="s">
        <v>272</v>
      </c>
      <c r="Z16" s="159" t="s">
        <v>367</v>
      </c>
      <c r="AA16" s="179" t="s">
        <v>312</v>
      </c>
      <c r="AB16" s="182">
        <v>5.04E-2</v>
      </c>
      <c r="AC16" s="179" t="s">
        <v>51</v>
      </c>
      <c r="AD16" s="182">
        <v>1</v>
      </c>
      <c r="AE16" s="66" t="s">
        <v>272</v>
      </c>
      <c r="AF16" s="159" t="s">
        <v>368</v>
      </c>
      <c r="AG16" s="177" t="s">
        <v>350</v>
      </c>
      <c r="AH16" s="181" t="s">
        <v>977</v>
      </c>
      <c r="AI16" s="181" t="s">
        <v>920</v>
      </c>
      <c r="AJ16" s="181" t="s">
        <v>978</v>
      </c>
      <c r="AK16" s="181" t="s">
        <v>979</v>
      </c>
      <c r="AL16" s="181" t="s">
        <v>918</v>
      </c>
      <c r="AM16" s="181" t="s">
        <v>919</v>
      </c>
      <c r="AN16" s="159" t="s">
        <v>638</v>
      </c>
      <c r="AO16" s="159" t="s">
        <v>361</v>
      </c>
      <c r="AP16" s="159" t="s">
        <v>639</v>
      </c>
      <c r="AQ16" s="160">
        <v>43496</v>
      </c>
      <c r="AR16" s="161" t="s">
        <v>327</v>
      </c>
      <c r="AS16" s="162" t="s">
        <v>354</v>
      </c>
      <c r="AT16" s="163">
        <v>43593</v>
      </c>
      <c r="AU16" s="164" t="s">
        <v>327</v>
      </c>
      <c r="AV16" s="165" t="s">
        <v>369</v>
      </c>
      <c r="AW16" s="163">
        <v>43755</v>
      </c>
      <c r="AX16" s="161" t="s">
        <v>370</v>
      </c>
      <c r="AY16" s="162" t="s">
        <v>371</v>
      </c>
      <c r="AZ16" s="163">
        <v>43917</v>
      </c>
      <c r="BA16" s="164" t="s">
        <v>356</v>
      </c>
      <c r="BB16" s="165" t="s">
        <v>372</v>
      </c>
      <c r="BC16" s="163">
        <v>44022</v>
      </c>
      <c r="BD16" s="161" t="s">
        <v>333</v>
      </c>
      <c r="BE16" s="162" t="s">
        <v>364</v>
      </c>
      <c r="BF16" s="163">
        <v>44084</v>
      </c>
      <c r="BG16" s="164" t="s">
        <v>335</v>
      </c>
      <c r="BH16" s="165" t="s">
        <v>373</v>
      </c>
      <c r="BI16" s="163">
        <v>44169</v>
      </c>
      <c r="BJ16" s="161" t="s">
        <v>374</v>
      </c>
      <c r="BK16" s="162" t="s">
        <v>375</v>
      </c>
      <c r="BL16" s="163">
        <v>44249</v>
      </c>
      <c r="BM16" s="164" t="s">
        <v>356</v>
      </c>
      <c r="BN16" s="165" t="s">
        <v>376</v>
      </c>
      <c r="BO16" s="163">
        <v>44545</v>
      </c>
      <c r="BP16" s="161" t="s">
        <v>327</v>
      </c>
      <c r="BQ16" s="162" t="s">
        <v>377</v>
      </c>
      <c r="BR16" s="163">
        <v>44797</v>
      </c>
      <c r="BS16" s="164" t="s">
        <v>370</v>
      </c>
      <c r="BT16" s="165" t="s">
        <v>603</v>
      </c>
      <c r="BU16" s="163">
        <v>44897</v>
      </c>
      <c r="BV16" s="161" t="s">
        <v>357</v>
      </c>
      <c r="BW16" s="162" t="s">
        <v>637</v>
      </c>
      <c r="BX16" s="163">
        <v>45061</v>
      </c>
      <c r="BY16" s="164" t="s">
        <v>882</v>
      </c>
      <c r="BZ16" s="166" t="s">
        <v>883</v>
      </c>
      <c r="CA16" s="2">
        <f>COUNTBLANK(A16:BZ16)</f>
        <v>0</v>
      </c>
      <c r="CB16" s="51" t="s">
        <v>1006</v>
      </c>
      <c r="CC16" s="51" t="s">
        <v>805</v>
      </c>
      <c r="CD16" s="51" t="s">
        <v>755</v>
      </c>
      <c r="CE16" s="51" t="s">
        <v>770</v>
      </c>
      <c r="CF16" s="51" t="s">
        <v>750</v>
      </c>
      <c r="CG16" s="51" t="s">
        <v>750</v>
      </c>
      <c r="CH16" s="51" t="s">
        <v>766</v>
      </c>
      <c r="CI16" s="51" t="s">
        <v>750</v>
      </c>
      <c r="CJ16" s="51" t="s">
        <v>770</v>
      </c>
      <c r="CK16" s="51"/>
      <c r="CL16" s="51" t="s">
        <v>770</v>
      </c>
      <c r="CM16" s="51" t="s">
        <v>777</v>
      </c>
      <c r="CN16" s="51" t="s">
        <v>770</v>
      </c>
      <c r="CO16" s="51" t="s">
        <v>770</v>
      </c>
      <c r="CP16" s="51" t="s">
        <v>770</v>
      </c>
      <c r="CQ16" s="51" t="s">
        <v>770</v>
      </c>
      <c r="CR16" s="51" t="s">
        <v>786</v>
      </c>
      <c r="CS16" s="51" t="s">
        <v>770</v>
      </c>
      <c r="CT16" s="51" t="s">
        <v>770</v>
      </c>
      <c r="CU16" s="51" t="s">
        <v>770</v>
      </c>
      <c r="CV16" s="51" t="s">
        <v>770</v>
      </c>
      <c r="CW16" s="51" t="s">
        <v>770</v>
      </c>
      <c r="CX16" s="51" t="s">
        <v>770</v>
      </c>
      <c r="CZ16" s="154" t="str">
        <f>J16</f>
        <v>Corrupción</v>
      </c>
      <c r="DA16" s="197" t="str">
        <f>I16</f>
        <v>Posibilidad de afectación reputacional por pérdida de la confianza ciudadana en la gestión contractual de la Entidad, debido a decisiones ajustadas a intereses propios o de terceros durante la etapa precontractual con el fin de celebrar un contrato</v>
      </c>
      <c r="DB16" s="197"/>
      <c r="DC16" s="197"/>
      <c r="DD16" s="197"/>
      <c r="DE16" s="197"/>
      <c r="DF16" s="197"/>
      <c r="DG16" s="197"/>
      <c r="DH16" s="154" t="str">
        <f>Y16</f>
        <v>Extremo</v>
      </c>
      <c r="DI16" s="154" t="str">
        <f t="shared" si="0"/>
        <v>Extremo</v>
      </c>
      <c r="DK16" s="150" t="e">
        <f>SUM(LEN(#REF!)-LEN(SUBSTITUTE(#REF!,"- Preventivo","")))/LEN("- Preventivo")</f>
        <v>#REF!</v>
      </c>
      <c r="DL16" s="150" t="e">
        <f>SUMIFS($DK$12:$DK$31,$A$12:$A$31,A16)</f>
        <v>#REF!</v>
      </c>
      <c r="DM16" s="150" t="e">
        <f>SUM(LEN(#REF!)-LEN(SUBSTITUTE(#REF!,"- Detectivo","")))/LEN("- Detectivo")</f>
        <v>#REF!</v>
      </c>
      <c r="DN16" s="150" t="e">
        <f>SUMIFS($DM$12:$DM$31,$A$12:$A$31,A16)</f>
        <v>#REF!</v>
      </c>
      <c r="DO16" s="150" t="e">
        <f>SUM(LEN(#REF!)-LEN(SUBSTITUTE(#REF!,"- Correctivo","")))/LEN("- Correctivo")</f>
        <v>#REF!</v>
      </c>
      <c r="DP16" s="150" t="e">
        <f>SUMIFS($DO$12:$DO$31,$A$12:$A$31,A16)</f>
        <v>#REF!</v>
      </c>
      <c r="DQ16" s="150" t="e">
        <f t="shared" si="1"/>
        <v>#REF!</v>
      </c>
      <c r="DR16" s="150" t="e">
        <f>SUMIFS($DQ$12:$DQ$31,$A$12:$A$31,A16)</f>
        <v>#REF!</v>
      </c>
      <c r="DS16" s="150" t="e">
        <f>SUM(LEN(#REF!)-LEN(SUBSTITUTE(#REF!,"- Documentado","")))/LEN("- Documentado")</f>
        <v>#REF!</v>
      </c>
      <c r="DT16" s="150" t="e">
        <f>SUM(LEN(#REF!)-LEN(SUBSTITUTE(#REF!,"- Documentado","")))/LEN("- Documentado")</f>
        <v>#REF!</v>
      </c>
      <c r="DU16" s="150" t="e">
        <f>SUMIFS($DS$12:$DS$31,$A$12:$A$31,A16)+SUMIFS($DT$12:$DT$31,$A$12:$A$31,A16)</f>
        <v>#REF!</v>
      </c>
      <c r="DV16" s="150" t="e">
        <f>SUM(LEN(#REF!)-LEN(SUBSTITUTE(#REF!,"- Continua","")))/LEN("- Continua")</f>
        <v>#REF!</v>
      </c>
      <c r="DW16" s="150" t="e">
        <f>SUM(LEN(#REF!)-LEN(SUBSTITUTE(#REF!,"- Continua","")))/LEN("- Continua")</f>
        <v>#REF!</v>
      </c>
      <c r="DX16" s="150" t="e">
        <f>SUMIFS($DV$12:$DV$31,$A$12:$A$31,A16)+SUMIFS($DW$12:$DW$31,$A$12:$A$31,A16)</f>
        <v>#REF!</v>
      </c>
      <c r="DY16" s="150" t="e">
        <f>SUM(LEN(#REF!)-LEN(SUBSTITUTE(#REF!,"- Con registro","")))/LEN("- Con registro")</f>
        <v>#REF!</v>
      </c>
      <c r="DZ16" s="150" t="e">
        <f>SUM(LEN(#REF!)-LEN(SUBSTITUTE(#REF!,"- Con registro","")))/LEN("- Con registro")</f>
        <v>#REF!</v>
      </c>
      <c r="EA16" s="150" t="e">
        <f>SUMIFS($DY$12:$DY$31,$A$12:$A$31,A16)+SUMIFS($DZ$12:$DZ$31,$A$12:$A$31,A16)</f>
        <v>#REF!</v>
      </c>
      <c r="EB16" s="153" t="e">
        <f t="shared" si="2"/>
        <v>#REF!</v>
      </c>
      <c r="EC16" s="153" t="e">
        <f t="shared" si="3"/>
        <v>#REF!</v>
      </c>
      <c r="ED16" s="184" t="e">
        <f t="shared" si="4"/>
        <v>#REF!</v>
      </c>
      <c r="EE16" s="194" t="e">
        <f t="shared" si="5"/>
        <v>#REF!</v>
      </c>
      <c r="EF16" s="194"/>
      <c r="EG16" s="194"/>
      <c r="EH16" s="194"/>
      <c r="EI16" s="194"/>
      <c r="EJ16" s="194"/>
      <c r="EK16" s="194"/>
      <c r="EL16" s="194"/>
      <c r="EM16" s="194"/>
      <c r="EN16" s="194"/>
      <c r="EP16" s="172" t="str">
        <f t="shared" si="6"/>
        <v/>
      </c>
      <c r="EQ16" s="173" t="str">
        <f t="shared" si="7"/>
        <v/>
      </c>
      <c r="ER16" s="150" t="str">
        <f t="shared" si="8"/>
        <v/>
      </c>
      <c r="ES16" s="150" t="str">
        <f>IF(ER16="","",CONCATENATE("ID_",G16,": ",I16))</f>
        <v/>
      </c>
      <c r="ET16" s="150" t="str">
        <f>IF(ES16="","",CONCATENATE("Ajuste en ",VLOOKUP(EP16,AQ16:BZ16,(MATCH(EP16,AQ16:BZ16,10)+1))," en el Mapa de riesgos de ",A16))</f>
        <v/>
      </c>
      <c r="EU16" s="150" t="str">
        <f>IF(ET16="","",CONCATENATE("Solicitud de cambio realizada y aprobada por la ",L16," a través del Aplicativo DARUMA"))</f>
        <v/>
      </c>
    </row>
    <row r="17" spans="1:151" ht="399.95" customHeight="1" x14ac:dyDescent="0.2">
      <c r="A17" s="177" t="s">
        <v>632</v>
      </c>
      <c r="B17" s="159" t="s">
        <v>633</v>
      </c>
      <c r="C17" s="159" t="s">
        <v>634</v>
      </c>
      <c r="D17" s="177" t="s">
        <v>125</v>
      </c>
      <c r="E17" s="178" t="s">
        <v>635</v>
      </c>
      <c r="F17" s="159" t="s">
        <v>636</v>
      </c>
      <c r="G17" s="178">
        <v>135</v>
      </c>
      <c r="H17" s="178" t="s">
        <v>825</v>
      </c>
      <c r="I17" s="156" t="s">
        <v>378</v>
      </c>
      <c r="J17" s="177" t="s">
        <v>63</v>
      </c>
      <c r="K17" s="178" t="s">
        <v>344</v>
      </c>
      <c r="L17" s="159" t="s">
        <v>256</v>
      </c>
      <c r="M17" s="165" t="s">
        <v>379</v>
      </c>
      <c r="N17" s="159" t="s">
        <v>363</v>
      </c>
      <c r="O17" s="159" t="s">
        <v>380</v>
      </c>
      <c r="P17" s="159" t="s">
        <v>352</v>
      </c>
      <c r="Q17" s="159" t="s">
        <v>326</v>
      </c>
      <c r="R17" s="159" t="s">
        <v>353</v>
      </c>
      <c r="S17" s="159" t="s">
        <v>743</v>
      </c>
      <c r="T17" s="159" t="s">
        <v>347</v>
      </c>
      <c r="U17" s="179" t="s">
        <v>312</v>
      </c>
      <c r="V17" s="180">
        <v>0.2</v>
      </c>
      <c r="W17" s="179" t="s">
        <v>51</v>
      </c>
      <c r="X17" s="180">
        <v>1</v>
      </c>
      <c r="Y17" s="66" t="s">
        <v>272</v>
      </c>
      <c r="Z17" s="159" t="s">
        <v>381</v>
      </c>
      <c r="AA17" s="179" t="s">
        <v>312</v>
      </c>
      <c r="AB17" s="182">
        <v>8.3999999999999991E-2</v>
      </c>
      <c r="AC17" s="179" t="s">
        <v>51</v>
      </c>
      <c r="AD17" s="182">
        <v>1</v>
      </c>
      <c r="AE17" s="66" t="s">
        <v>272</v>
      </c>
      <c r="AF17" s="159" t="s">
        <v>382</v>
      </c>
      <c r="AG17" s="177" t="s">
        <v>350</v>
      </c>
      <c r="AH17" s="181" t="s">
        <v>980</v>
      </c>
      <c r="AI17" s="181" t="s">
        <v>987</v>
      </c>
      <c r="AJ17" s="181" t="s">
        <v>981</v>
      </c>
      <c r="AK17" s="181" t="s">
        <v>988</v>
      </c>
      <c r="AL17" s="181" t="s">
        <v>931</v>
      </c>
      <c r="AM17" s="181" t="s">
        <v>982</v>
      </c>
      <c r="AN17" s="159" t="s">
        <v>640</v>
      </c>
      <c r="AO17" s="159" t="s">
        <v>361</v>
      </c>
      <c r="AP17" s="159" t="s">
        <v>641</v>
      </c>
      <c r="AQ17" s="160">
        <v>43496</v>
      </c>
      <c r="AR17" s="161" t="s">
        <v>327</v>
      </c>
      <c r="AS17" s="162" t="s">
        <v>354</v>
      </c>
      <c r="AT17" s="163">
        <v>43594</v>
      </c>
      <c r="AU17" s="164" t="s">
        <v>327</v>
      </c>
      <c r="AV17" s="165" t="s">
        <v>369</v>
      </c>
      <c r="AW17" s="163">
        <v>43917</v>
      </c>
      <c r="AX17" s="161" t="s">
        <v>356</v>
      </c>
      <c r="AY17" s="162" t="s">
        <v>383</v>
      </c>
      <c r="AZ17" s="163">
        <v>44022</v>
      </c>
      <c r="BA17" s="164" t="s">
        <v>333</v>
      </c>
      <c r="BB17" s="165" t="s">
        <v>364</v>
      </c>
      <c r="BC17" s="163">
        <v>44169</v>
      </c>
      <c r="BD17" s="161" t="s">
        <v>370</v>
      </c>
      <c r="BE17" s="162" t="s">
        <v>384</v>
      </c>
      <c r="BF17" s="163">
        <v>44249</v>
      </c>
      <c r="BG17" s="164" t="s">
        <v>327</v>
      </c>
      <c r="BH17" s="165" t="s">
        <v>385</v>
      </c>
      <c r="BI17" s="163">
        <v>44249</v>
      </c>
      <c r="BJ17" s="161" t="s">
        <v>333</v>
      </c>
      <c r="BK17" s="162" t="s">
        <v>386</v>
      </c>
      <c r="BL17" s="163">
        <v>44545</v>
      </c>
      <c r="BM17" s="164" t="s">
        <v>327</v>
      </c>
      <c r="BN17" s="165" t="s">
        <v>377</v>
      </c>
      <c r="BO17" s="163">
        <v>44897</v>
      </c>
      <c r="BP17" s="161" t="s">
        <v>357</v>
      </c>
      <c r="BQ17" s="162" t="s">
        <v>637</v>
      </c>
      <c r="BR17" s="163">
        <v>45037</v>
      </c>
      <c r="BS17" s="164" t="s">
        <v>869</v>
      </c>
      <c r="BT17" s="165" t="s">
        <v>870</v>
      </c>
      <c r="BU17" s="163" t="s">
        <v>341</v>
      </c>
      <c r="BV17" s="161" t="s">
        <v>342</v>
      </c>
      <c r="BW17" s="162" t="s">
        <v>341</v>
      </c>
      <c r="BX17" s="163" t="s">
        <v>341</v>
      </c>
      <c r="BY17" s="164" t="s">
        <v>342</v>
      </c>
      <c r="BZ17" s="166" t="s">
        <v>341</v>
      </c>
      <c r="CA17" s="2">
        <f>COUNTBLANK(A17:BZ17)</f>
        <v>4</v>
      </c>
      <c r="CB17" s="51" t="s">
        <v>1006</v>
      </c>
      <c r="CC17" s="51" t="s">
        <v>805</v>
      </c>
      <c r="CD17" s="51" t="s">
        <v>755</v>
      </c>
      <c r="CE17" s="51" t="s">
        <v>770</v>
      </c>
      <c r="CF17" s="51" t="s">
        <v>750</v>
      </c>
      <c r="CG17" s="51" t="s">
        <v>750</v>
      </c>
      <c r="CH17" s="51" t="s">
        <v>766</v>
      </c>
      <c r="CI17" s="51" t="s">
        <v>750</v>
      </c>
      <c r="CJ17" s="51" t="s">
        <v>770</v>
      </c>
      <c r="CK17" s="51"/>
      <c r="CL17" s="51" t="s">
        <v>770</v>
      </c>
      <c r="CM17" s="51" t="s">
        <v>777</v>
      </c>
      <c r="CN17" s="51" t="s">
        <v>770</v>
      </c>
      <c r="CO17" s="51" t="s">
        <v>770</v>
      </c>
      <c r="CP17" s="51" t="s">
        <v>770</v>
      </c>
      <c r="CQ17" s="51" t="s">
        <v>770</v>
      </c>
      <c r="CR17" s="51" t="s">
        <v>785</v>
      </c>
      <c r="CS17" s="51" t="s">
        <v>770</v>
      </c>
      <c r="CT17" s="51" t="s">
        <v>770</v>
      </c>
      <c r="CU17" s="51" t="s">
        <v>770</v>
      </c>
      <c r="CV17" s="51" t="s">
        <v>770</v>
      </c>
      <c r="CW17" s="51" t="s">
        <v>770</v>
      </c>
      <c r="CX17" s="51" t="s">
        <v>770</v>
      </c>
      <c r="CZ17" s="154" t="str">
        <f>J17</f>
        <v>Corrupción</v>
      </c>
      <c r="DA17" s="197" t="str">
        <f>I17</f>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v>
      </c>
      <c r="DB17" s="197"/>
      <c r="DC17" s="197"/>
      <c r="DD17" s="197"/>
      <c r="DE17" s="197"/>
      <c r="DF17" s="197"/>
      <c r="DG17" s="197"/>
      <c r="DH17" s="154" t="str">
        <f>Y17</f>
        <v>Extremo</v>
      </c>
      <c r="DI17" s="154" t="str">
        <f t="shared" si="0"/>
        <v>Extremo</v>
      </c>
      <c r="DK17" s="150" t="e">
        <f>SUM(LEN(#REF!)-LEN(SUBSTITUTE(#REF!,"- Preventivo","")))/LEN("- Preventivo")</f>
        <v>#REF!</v>
      </c>
      <c r="DL17" s="150" t="e">
        <f>SUMIFS($DK$12:$DK$31,$A$12:$A$31,A17)</f>
        <v>#REF!</v>
      </c>
      <c r="DM17" s="150" t="e">
        <f>SUM(LEN(#REF!)-LEN(SUBSTITUTE(#REF!,"- Detectivo","")))/LEN("- Detectivo")</f>
        <v>#REF!</v>
      </c>
      <c r="DN17" s="150" t="e">
        <f>SUMIFS($DM$12:$DM$31,$A$12:$A$31,A17)</f>
        <v>#REF!</v>
      </c>
      <c r="DO17" s="150" t="e">
        <f>SUM(LEN(#REF!)-LEN(SUBSTITUTE(#REF!,"- Correctivo","")))/LEN("- Correctivo")</f>
        <v>#REF!</v>
      </c>
      <c r="DP17" s="150" t="e">
        <f>SUMIFS($DO$12:$DO$31,$A$12:$A$31,A17)</f>
        <v>#REF!</v>
      </c>
      <c r="DQ17" s="150" t="e">
        <f t="shared" si="1"/>
        <v>#REF!</v>
      </c>
      <c r="DR17" s="150" t="e">
        <f>SUMIFS($DQ$12:$DQ$31,$A$12:$A$31,A17)</f>
        <v>#REF!</v>
      </c>
      <c r="DS17" s="150" t="e">
        <f>SUM(LEN(#REF!)-LEN(SUBSTITUTE(#REF!,"- Documentado","")))/LEN("- Documentado")</f>
        <v>#REF!</v>
      </c>
      <c r="DT17" s="150" t="e">
        <f>SUM(LEN(#REF!)-LEN(SUBSTITUTE(#REF!,"- Documentado","")))/LEN("- Documentado")</f>
        <v>#REF!</v>
      </c>
      <c r="DU17" s="150" t="e">
        <f>SUMIFS($DS$12:$DS$31,$A$12:$A$31,A17)+SUMIFS($DT$12:$DT$31,$A$12:$A$31,A17)</f>
        <v>#REF!</v>
      </c>
      <c r="DV17" s="150" t="e">
        <f>SUM(LEN(#REF!)-LEN(SUBSTITUTE(#REF!,"- Continua","")))/LEN("- Continua")</f>
        <v>#REF!</v>
      </c>
      <c r="DW17" s="150" t="e">
        <f>SUM(LEN(#REF!)-LEN(SUBSTITUTE(#REF!,"- Continua","")))/LEN("- Continua")</f>
        <v>#REF!</v>
      </c>
      <c r="DX17" s="150" t="e">
        <f>SUMIFS($DV$12:$DV$31,$A$12:$A$31,A17)+SUMIFS($DW$12:$DW$31,$A$12:$A$31,A17)</f>
        <v>#REF!</v>
      </c>
      <c r="DY17" s="150" t="e">
        <f>SUM(LEN(#REF!)-LEN(SUBSTITUTE(#REF!,"- Con registro","")))/LEN("- Con registro")</f>
        <v>#REF!</v>
      </c>
      <c r="DZ17" s="150" t="e">
        <f>SUM(LEN(#REF!)-LEN(SUBSTITUTE(#REF!,"- Con registro","")))/LEN("- Con registro")</f>
        <v>#REF!</v>
      </c>
      <c r="EA17" s="150" t="e">
        <f>SUMIFS($DY$12:$DY$31,$A$12:$A$31,A17)+SUMIFS($DZ$12:$DZ$31,$A$12:$A$31,A17)</f>
        <v>#REF!</v>
      </c>
      <c r="EB17" s="153" t="e">
        <f t="shared" si="2"/>
        <v>#REF!</v>
      </c>
      <c r="EC17" s="153" t="e">
        <f t="shared" si="3"/>
        <v>#REF!</v>
      </c>
      <c r="ED17" s="184" t="e">
        <f t="shared" si="4"/>
        <v>#REF!</v>
      </c>
      <c r="EE17" s="194" t="e">
        <f t="shared" si="5"/>
        <v>#REF!</v>
      </c>
      <c r="EF17" s="194"/>
      <c r="EG17" s="194"/>
      <c r="EH17" s="194"/>
      <c r="EI17" s="194"/>
      <c r="EJ17" s="194"/>
      <c r="EK17" s="194"/>
      <c r="EL17" s="194"/>
      <c r="EM17" s="194"/>
      <c r="EN17" s="194"/>
      <c r="EP17" s="172" t="str">
        <f t="shared" si="6"/>
        <v/>
      </c>
      <c r="EQ17" s="173" t="str">
        <f t="shared" si="7"/>
        <v/>
      </c>
      <c r="ER17" s="150" t="str">
        <f t="shared" si="8"/>
        <v/>
      </c>
      <c r="ES17" s="150" t="str">
        <f>IF(ER17="","",CONCATENATE("ID_",G17,": ",I17))</f>
        <v/>
      </c>
      <c r="ET17" s="150" t="str">
        <f>IF(ES17="","",CONCATENATE("Ajuste en ",VLOOKUP(EP17,AQ17:BZ17,(MATCH(EP17,AQ17:BZ17,10)+1))," en el Mapa de riesgos de ",A17))</f>
        <v/>
      </c>
      <c r="EU17" s="150" t="str">
        <f>IF(ET17="","",CONCATENATE("Solicitud de cambio realizada y aprobada por la ",L17," a través del Aplicativo DARUMA"))</f>
        <v/>
      </c>
    </row>
    <row r="18" spans="1:151" ht="399.95" customHeight="1" x14ac:dyDescent="0.2">
      <c r="A18" s="177" t="s">
        <v>190</v>
      </c>
      <c r="B18" s="159" t="s">
        <v>642</v>
      </c>
      <c r="C18" s="159" t="s">
        <v>643</v>
      </c>
      <c r="D18" s="177" t="s">
        <v>729</v>
      </c>
      <c r="E18" s="178" t="s">
        <v>635</v>
      </c>
      <c r="F18" s="159" t="s">
        <v>644</v>
      </c>
      <c r="G18" s="178">
        <v>141</v>
      </c>
      <c r="H18" s="178" t="s">
        <v>826</v>
      </c>
      <c r="I18" s="156" t="s">
        <v>426</v>
      </c>
      <c r="J18" s="177" t="s">
        <v>63</v>
      </c>
      <c r="K18" s="178" t="s">
        <v>344</v>
      </c>
      <c r="L18" s="159" t="s">
        <v>258</v>
      </c>
      <c r="M18" s="165" t="s">
        <v>427</v>
      </c>
      <c r="N18" s="159" t="s">
        <v>428</v>
      </c>
      <c r="O18" s="159" t="s">
        <v>429</v>
      </c>
      <c r="P18" s="159" t="s">
        <v>352</v>
      </c>
      <c r="Q18" s="159" t="s">
        <v>326</v>
      </c>
      <c r="R18" s="159" t="s">
        <v>421</v>
      </c>
      <c r="S18" s="159" t="s">
        <v>743</v>
      </c>
      <c r="T18" s="159" t="s">
        <v>347</v>
      </c>
      <c r="U18" s="179" t="s">
        <v>312</v>
      </c>
      <c r="V18" s="180">
        <v>0.2</v>
      </c>
      <c r="W18" s="179" t="s">
        <v>77</v>
      </c>
      <c r="X18" s="180">
        <v>0.8</v>
      </c>
      <c r="Y18" s="66" t="s">
        <v>271</v>
      </c>
      <c r="Z18" s="159" t="s">
        <v>430</v>
      </c>
      <c r="AA18" s="179" t="s">
        <v>312</v>
      </c>
      <c r="AB18" s="182">
        <v>1.48176E-2</v>
      </c>
      <c r="AC18" s="179" t="s">
        <v>77</v>
      </c>
      <c r="AD18" s="182">
        <v>0.8</v>
      </c>
      <c r="AE18" s="66" t="s">
        <v>271</v>
      </c>
      <c r="AF18" s="159" t="s">
        <v>390</v>
      </c>
      <c r="AG18" s="177" t="s">
        <v>350</v>
      </c>
      <c r="AH18" s="181" t="s">
        <v>983</v>
      </c>
      <c r="AI18" s="181" t="s">
        <v>985</v>
      </c>
      <c r="AJ18" s="181" t="s">
        <v>984</v>
      </c>
      <c r="AK18" s="181" t="s">
        <v>986</v>
      </c>
      <c r="AL18" s="181" t="s">
        <v>918</v>
      </c>
      <c r="AM18" s="181" t="s">
        <v>982</v>
      </c>
      <c r="AN18" s="159" t="s">
        <v>431</v>
      </c>
      <c r="AO18" s="159" t="s">
        <v>730</v>
      </c>
      <c r="AP18" s="159" t="s">
        <v>432</v>
      </c>
      <c r="AQ18" s="160">
        <v>43349</v>
      </c>
      <c r="AR18" s="161" t="s">
        <v>327</v>
      </c>
      <c r="AS18" s="162" t="s">
        <v>404</v>
      </c>
      <c r="AT18" s="163">
        <v>43592</v>
      </c>
      <c r="AU18" s="164" t="s">
        <v>405</v>
      </c>
      <c r="AV18" s="165" t="s">
        <v>433</v>
      </c>
      <c r="AW18" s="163">
        <v>43776</v>
      </c>
      <c r="AX18" s="161" t="s">
        <v>434</v>
      </c>
      <c r="AY18" s="162" t="s">
        <v>435</v>
      </c>
      <c r="AZ18" s="163">
        <v>43902</v>
      </c>
      <c r="BA18" s="164" t="s">
        <v>333</v>
      </c>
      <c r="BB18" s="165" t="s">
        <v>436</v>
      </c>
      <c r="BC18" s="163">
        <v>43923</v>
      </c>
      <c r="BD18" s="161" t="s">
        <v>422</v>
      </c>
      <c r="BE18" s="162" t="s">
        <v>437</v>
      </c>
      <c r="BF18" s="163">
        <v>44112</v>
      </c>
      <c r="BG18" s="164" t="s">
        <v>327</v>
      </c>
      <c r="BH18" s="165" t="s">
        <v>438</v>
      </c>
      <c r="BI18" s="163">
        <v>44168</v>
      </c>
      <c r="BJ18" s="161" t="s">
        <v>335</v>
      </c>
      <c r="BK18" s="162" t="s">
        <v>424</v>
      </c>
      <c r="BL18" s="163">
        <v>44251</v>
      </c>
      <c r="BM18" s="164" t="s">
        <v>357</v>
      </c>
      <c r="BN18" s="165" t="s">
        <v>439</v>
      </c>
      <c r="BO18" s="163">
        <v>44452</v>
      </c>
      <c r="BP18" s="161" t="s">
        <v>370</v>
      </c>
      <c r="BQ18" s="162" t="s">
        <v>440</v>
      </c>
      <c r="BR18" s="163">
        <v>44533</v>
      </c>
      <c r="BS18" s="164" t="s">
        <v>327</v>
      </c>
      <c r="BT18" s="165" t="s">
        <v>441</v>
      </c>
      <c r="BU18" s="163">
        <v>44898</v>
      </c>
      <c r="BV18" s="161" t="s">
        <v>327</v>
      </c>
      <c r="BW18" s="162" t="s">
        <v>645</v>
      </c>
      <c r="BX18" s="163" t="s">
        <v>341</v>
      </c>
      <c r="BY18" s="164" t="s">
        <v>342</v>
      </c>
      <c r="BZ18" s="166" t="s">
        <v>341</v>
      </c>
      <c r="CA18" s="2">
        <f>COUNTBLANK(A18:BZ18)</f>
        <v>2</v>
      </c>
      <c r="CB18" s="51"/>
      <c r="CC18" s="51" t="s">
        <v>1007</v>
      </c>
      <c r="CD18" s="51" t="s">
        <v>756</v>
      </c>
      <c r="CE18" s="51" t="s">
        <v>752</v>
      </c>
      <c r="CF18" s="51" t="s">
        <v>750</v>
      </c>
      <c r="CG18" s="51" t="s">
        <v>750</v>
      </c>
      <c r="CH18" s="51" t="s">
        <v>766</v>
      </c>
      <c r="CI18" s="51" t="s">
        <v>750</v>
      </c>
      <c r="CJ18" s="51" t="s">
        <v>770</v>
      </c>
      <c r="CK18" s="51"/>
      <c r="CL18" s="51" t="s">
        <v>770</v>
      </c>
      <c r="CM18" s="51" t="s">
        <v>777</v>
      </c>
      <c r="CN18" s="51" t="s">
        <v>770</v>
      </c>
      <c r="CO18" s="51" t="s">
        <v>770</v>
      </c>
      <c r="CP18" s="51" t="s">
        <v>770</v>
      </c>
      <c r="CQ18" s="51" t="s">
        <v>770</v>
      </c>
      <c r="CR18" s="51" t="s">
        <v>787</v>
      </c>
      <c r="CS18" s="51" t="s">
        <v>770</v>
      </c>
      <c r="CT18" s="51" t="s">
        <v>770</v>
      </c>
      <c r="CU18" s="51" t="s">
        <v>770</v>
      </c>
      <c r="CV18" s="51" t="s">
        <v>770</v>
      </c>
      <c r="CW18" s="51" t="s">
        <v>770</v>
      </c>
      <c r="CX18" s="51" t="s">
        <v>770</v>
      </c>
      <c r="CZ18" s="154" t="str">
        <f>J18</f>
        <v>Corrupción</v>
      </c>
      <c r="DA18" s="197" t="str">
        <f>I18</f>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v>
      </c>
      <c r="DB18" s="197"/>
      <c r="DC18" s="197"/>
      <c r="DD18" s="197"/>
      <c r="DE18" s="197"/>
      <c r="DF18" s="197"/>
      <c r="DG18" s="197"/>
      <c r="DH18" s="154" t="str">
        <f>Y18</f>
        <v>Alto</v>
      </c>
      <c r="DI18" s="154" t="str">
        <f t="shared" si="0"/>
        <v>Alto</v>
      </c>
      <c r="DK18" s="150" t="e">
        <f>SUM(LEN(#REF!)-LEN(SUBSTITUTE(#REF!,"- Preventivo","")))/LEN("- Preventivo")</f>
        <v>#REF!</v>
      </c>
      <c r="DL18" s="150" t="e">
        <f>SUMIFS($DK$12:$DK$31,$A$12:$A$31,A18)</f>
        <v>#REF!</v>
      </c>
      <c r="DM18" s="150" t="e">
        <f>SUM(LEN(#REF!)-LEN(SUBSTITUTE(#REF!,"- Detectivo","")))/LEN("- Detectivo")</f>
        <v>#REF!</v>
      </c>
      <c r="DN18" s="150" t="e">
        <f>SUMIFS($DM$12:$DM$31,$A$12:$A$31,A18)</f>
        <v>#REF!</v>
      </c>
      <c r="DO18" s="150" t="e">
        <f>SUM(LEN(#REF!)-LEN(SUBSTITUTE(#REF!,"- Correctivo","")))/LEN("- Correctivo")</f>
        <v>#REF!</v>
      </c>
      <c r="DP18" s="150" t="e">
        <f>SUMIFS($DO$12:$DO$31,$A$12:$A$31,A18)</f>
        <v>#REF!</v>
      </c>
      <c r="DQ18" s="150" t="e">
        <f t="shared" si="1"/>
        <v>#REF!</v>
      </c>
      <c r="DR18" s="150" t="e">
        <f>SUMIFS($DQ$12:$DQ$31,$A$12:$A$31,A18)</f>
        <v>#REF!</v>
      </c>
      <c r="DS18" s="150" t="e">
        <f>SUM(LEN(#REF!)-LEN(SUBSTITUTE(#REF!,"- Documentado","")))/LEN("- Documentado")</f>
        <v>#REF!</v>
      </c>
      <c r="DT18" s="150" t="e">
        <f>SUM(LEN(#REF!)-LEN(SUBSTITUTE(#REF!,"- Documentado","")))/LEN("- Documentado")</f>
        <v>#REF!</v>
      </c>
      <c r="DU18" s="150" t="e">
        <f>SUMIFS($DS$12:$DS$31,$A$12:$A$31,A18)+SUMIFS($DT$12:$DT$31,$A$12:$A$31,A18)</f>
        <v>#REF!</v>
      </c>
      <c r="DV18" s="150" t="e">
        <f>SUM(LEN(#REF!)-LEN(SUBSTITUTE(#REF!,"- Continua","")))/LEN("- Continua")</f>
        <v>#REF!</v>
      </c>
      <c r="DW18" s="150" t="e">
        <f>SUM(LEN(#REF!)-LEN(SUBSTITUTE(#REF!,"- Continua","")))/LEN("- Continua")</f>
        <v>#REF!</v>
      </c>
      <c r="DX18" s="150" t="e">
        <f>SUMIFS($DV$12:$DV$31,$A$12:$A$31,A18)+SUMIFS($DW$12:$DW$31,$A$12:$A$31,A18)</f>
        <v>#REF!</v>
      </c>
      <c r="DY18" s="150" t="e">
        <f>SUM(LEN(#REF!)-LEN(SUBSTITUTE(#REF!,"- Con registro","")))/LEN("- Con registro")</f>
        <v>#REF!</v>
      </c>
      <c r="DZ18" s="150" t="e">
        <f>SUM(LEN(#REF!)-LEN(SUBSTITUTE(#REF!,"- Con registro","")))/LEN("- Con registro")</f>
        <v>#REF!</v>
      </c>
      <c r="EA18" s="150" t="e">
        <f>SUMIFS($DY$12:$DY$31,$A$12:$A$31,A18)+SUMIFS($DZ$12:$DZ$31,$A$12:$A$31,A18)</f>
        <v>#REF!</v>
      </c>
      <c r="EB18" s="153" t="e">
        <f t="shared" si="2"/>
        <v>#REF!</v>
      </c>
      <c r="EC18" s="153" t="e">
        <f t="shared" si="3"/>
        <v>#REF!</v>
      </c>
      <c r="ED18" s="184" t="e">
        <f t="shared" si="4"/>
        <v>#REF!</v>
      </c>
      <c r="EE18" s="194" t="e">
        <f t="shared" si="5"/>
        <v>#REF!</v>
      </c>
      <c r="EF18" s="194"/>
      <c r="EG18" s="194"/>
      <c r="EH18" s="194"/>
      <c r="EI18" s="194"/>
      <c r="EJ18" s="194"/>
      <c r="EK18" s="194"/>
      <c r="EL18" s="194"/>
      <c r="EM18" s="194"/>
      <c r="EN18" s="194"/>
      <c r="EP18" s="172" t="str">
        <f t="shared" si="6"/>
        <v/>
      </c>
      <c r="EQ18" s="173" t="str">
        <f t="shared" si="7"/>
        <v/>
      </c>
      <c r="ER18" s="150" t="str">
        <f t="shared" si="8"/>
        <v/>
      </c>
      <c r="ES18" s="150" t="str">
        <f>IF(ER18="","",CONCATENATE("ID_",G18,": ",I18))</f>
        <v/>
      </c>
      <c r="ET18" s="150" t="str">
        <f>IF(ES18="","",CONCATENATE("Ajuste en ",VLOOKUP(EP18,AQ18:BZ18,(MATCH(EP18,AQ18:BZ18,10)+1))," en el Mapa de riesgos de ",A18))</f>
        <v/>
      </c>
      <c r="EU18" s="150" t="str">
        <f>IF(ET18="","",CONCATENATE("Solicitud de cambio realizada y aprobada por la ",L18," a través del Aplicativo DARUMA"))</f>
        <v/>
      </c>
    </row>
    <row r="19" spans="1:151" ht="399.95" customHeight="1" x14ac:dyDescent="0.2">
      <c r="A19" s="177" t="s">
        <v>190</v>
      </c>
      <c r="B19" s="159" t="s">
        <v>642</v>
      </c>
      <c r="C19" s="159" t="s">
        <v>643</v>
      </c>
      <c r="D19" s="177" t="s">
        <v>729</v>
      </c>
      <c r="E19" s="178" t="s">
        <v>635</v>
      </c>
      <c r="F19" s="159" t="s">
        <v>644</v>
      </c>
      <c r="G19" s="178">
        <v>142</v>
      </c>
      <c r="H19" s="178" t="s">
        <v>827</v>
      </c>
      <c r="I19" s="156" t="s">
        <v>442</v>
      </c>
      <c r="J19" s="177" t="s">
        <v>63</v>
      </c>
      <c r="K19" s="178" t="s">
        <v>344</v>
      </c>
      <c r="L19" s="159" t="s">
        <v>258</v>
      </c>
      <c r="M19" s="165" t="s">
        <v>427</v>
      </c>
      <c r="N19" s="159" t="s">
        <v>428</v>
      </c>
      <c r="O19" s="159" t="s">
        <v>443</v>
      </c>
      <c r="P19" s="159" t="s">
        <v>352</v>
      </c>
      <c r="Q19" s="159" t="s">
        <v>326</v>
      </c>
      <c r="R19" s="159" t="s">
        <v>421</v>
      </c>
      <c r="S19" s="159" t="s">
        <v>743</v>
      </c>
      <c r="T19" s="159" t="s">
        <v>347</v>
      </c>
      <c r="U19" s="179" t="s">
        <v>312</v>
      </c>
      <c r="V19" s="180">
        <v>0.2</v>
      </c>
      <c r="W19" s="179" t="s">
        <v>77</v>
      </c>
      <c r="X19" s="180">
        <v>0.8</v>
      </c>
      <c r="Y19" s="66" t="s">
        <v>271</v>
      </c>
      <c r="Z19" s="159" t="s">
        <v>430</v>
      </c>
      <c r="AA19" s="179" t="s">
        <v>312</v>
      </c>
      <c r="AB19" s="182">
        <v>2.1167999999999999E-2</v>
      </c>
      <c r="AC19" s="179" t="s">
        <v>77</v>
      </c>
      <c r="AD19" s="182">
        <v>0.8</v>
      </c>
      <c r="AE19" s="66" t="s">
        <v>271</v>
      </c>
      <c r="AF19" s="159" t="s">
        <v>390</v>
      </c>
      <c r="AG19" s="177" t="s">
        <v>350</v>
      </c>
      <c r="AH19" s="181" t="s">
        <v>983</v>
      </c>
      <c r="AI19" s="181" t="s">
        <v>985</v>
      </c>
      <c r="AJ19" s="181" t="s">
        <v>984</v>
      </c>
      <c r="AK19" s="181" t="s">
        <v>986</v>
      </c>
      <c r="AL19" s="181" t="s">
        <v>918</v>
      </c>
      <c r="AM19" s="181" t="s">
        <v>982</v>
      </c>
      <c r="AN19" s="159" t="s">
        <v>444</v>
      </c>
      <c r="AO19" s="159" t="s">
        <v>731</v>
      </c>
      <c r="AP19" s="159" t="s">
        <v>445</v>
      </c>
      <c r="AQ19" s="160">
        <v>43349</v>
      </c>
      <c r="AR19" s="161" t="s">
        <v>327</v>
      </c>
      <c r="AS19" s="162" t="s">
        <v>404</v>
      </c>
      <c r="AT19" s="163">
        <v>43592</v>
      </c>
      <c r="AU19" s="164" t="s">
        <v>370</v>
      </c>
      <c r="AV19" s="165" t="s">
        <v>446</v>
      </c>
      <c r="AW19" s="163">
        <v>43776</v>
      </c>
      <c r="AX19" s="161" t="s">
        <v>422</v>
      </c>
      <c r="AY19" s="162" t="s">
        <v>447</v>
      </c>
      <c r="AZ19" s="163">
        <v>43902</v>
      </c>
      <c r="BA19" s="164" t="s">
        <v>422</v>
      </c>
      <c r="BB19" s="165" t="s">
        <v>423</v>
      </c>
      <c r="BC19" s="163">
        <v>44112</v>
      </c>
      <c r="BD19" s="161" t="s">
        <v>405</v>
      </c>
      <c r="BE19" s="162" t="s">
        <v>448</v>
      </c>
      <c r="BF19" s="163">
        <v>44168</v>
      </c>
      <c r="BG19" s="164" t="s">
        <v>335</v>
      </c>
      <c r="BH19" s="165" t="s">
        <v>424</v>
      </c>
      <c r="BI19" s="163">
        <v>44251</v>
      </c>
      <c r="BJ19" s="161" t="s">
        <v>333</v>
      </c>
      <c r="BK19" s="162" t="s">
        <v>425</v>
      </c>
      <c r="BL19" s="163">
        <v>44533</v>
      </c>
      <c r="BM19" s="164" t="s">
        <v>327</v>
      </c>
      <c r="BN19" s="165" t="s">
        <v>449</v>
      </c>
      <c r="BO19" s="163">
        <v>44898</v>
      </c>
      <c r="BP19" s="161" t="s">
        <v>327</v>
      </c>
      <c r="BQ19" s="162" t="s">
        <v>645</v>
      </c>
      <c r="BR19" s="163" t="s">
        <v>341</v>
      </c>
      <c r="BS19" s="164" t="s">
        <v>342</v>
      </c>
      <c r="BT19" s="165" t="s">
        <v>341</v>
      </c>
      <c r="BU19" s="163" t="s">
        <v>341</v>
      </c>
      <c r="BV19" s="161" t="s">
        <v>342</v>
      </c>
      <c r="BW19" s="162" t="s">
        <v>341</v>
      </c>
      <c r="BX19" s="163" t="s">
        <v>341</v>
      </c>
      <c r="BY19" s="164" t="s">
        <v>342</v>
      </c>
      <c r="BZ19" s="166" t="s">
        <v>341</v>
      </c>
      <c r="CA19" s="2">
        <f>COUNTBLANK(A19:BZ19)</f>
        <v>6</v>
      </c>
      <c r="CB19" s="51"/>
      <c r="CC19" s="51" t="s">
        <v>1007</v>
      </c>
      <c r="CD19" s="51" t="s">
        <v>756</v>
      </c>
      <c r="CE19" s="51" t="s">
        <v>752</v>
      </c>
      <c r="CF19" s="51" t="s">
        <v>750</v>
      </c>
      <c r="CG19" s="51" t="s">
        <v>750</v>
      </c>
      <c r="CH19" s="51" t="s">
        <v>766</v>
      </c>
      <c r="CI19" s="51" t="s">
        <v>750</v>
      </c>
      <c r="CJ19" s="51" t="s">
        <v>770</v>
      </c>
      <c r="CK19" s="51"/>
      <c r="CL19" s="51" t="s">
        <v>770</v>
      </c>
      <c r="CM19" s="51" t="s">
        <v>777</v>
      </c>
      <c r="CN19" s="51" t="s">
        <v>770</v>
      </c>
      <c r="CO19" s="51" t="s">
        <v>770</v>
      </c>
      <c r="CP19" s="51" t="s">
        <v>770</v>
      </c>
      <c r="CQ19" s="51" t="s">
        <v>770</v>
      </c>
      <c r="CR19" s="51" t="s">
        <v>787</v>
      </c>
      <c r="CS19" s="51" t="s">
        <v>770</v>
      </c>
      <c r="CT19" s="51" t="s">
        <v>770</v>
      </c>
      <c r="CU19" s="51" t="s">
        <v>770</v>
      </c>
      <c r="CV19" s="51" t="s">
        <v>770</v>
      </c>
      <c r="CW19" s="51" t="s">
        <v>770</v>
      </c>
      <c r="CX19" s="51" t="s">
        <v>770</v>
      </c>
      <c r="CZ19" s="154" t="str">
        <f>J19</f>
        <v>Corrupción</v>
      </c>
      <c r="DA19" s="197" t="str">
        <f>I19</f>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v>
      </c>
      <c r="DB19" s="197"/>
      <c r="DC19" s="197"/>
      <c r="DD19" s="197"/>
      <c r="DE19" s="197"/>
      <c r="DF19" s="197"/>
      <c r="DG19" s="197"/>
      <c r="DH19" s="154" t="str">
        <f>Y19</f>
        <v>Alto</v>
      </c>
      <c r="DI19" s="154" t="str">
        <f t="shared" si="0"/>
        <v>Alto</v>
      </c>
      <c r="DK19" s="150" t="e">
        <f>SUM(LEN(#REF!)-LEN(SUBSTITUTE(#REF!,"- Preventivo","")))/LEN("- Preventivo")</f>
        <v>#REF!</v>
      </c>
      <c r="DL19" s="150" t="e">
        <f>SUMIFS($DK$12:$DK$31,$A$12:$A$31,A19)</f>
        <v>#REF!</v>
      </c>
      <c r="DM19" s="150" t="e">
        <f>SUM(LEN(#REF!)-LEN(SUBSTITUTE(#REF!,"- Detectivo","")))/LEN("- Detectivo")</f>
        <v>#REF!</v>
      </c>
      <c r="DN19" s="150" t="e">
        <f>SUMIFS($DM$12:$DM$31,$A$12:$A$31,A19)</f>
        <v>#REF!</v>
      </c>
      <c r="DO19" s="150" t="e">
        <f>SUM(LEN(#REF!)-LEN(SUBSTITUTE(#REF!,"- Correctivo","")))/LEN("- Correctivo")</f>
        <v>#REF!</v>
      </c>
      <c r="DP19" s="150" t="e">
        <f>SUMIFS($DO$12:$DO$31,$A$12:$A$31,A19)</f>
        <v>#REF!</v>
      </c>
      <c r="DQ19" s="150" t="e">
        <f t="shared" si="1"/>
        <v>#REF!</v>
      </c>
      <c r="DR19" s="150" t="e">
        <f>SUMIFS($DQ$12:$DQ$31,$A$12:$A$31,A19)</f>
        <v>#REF!</v>
      </c>
      <c r="DS19" s="150" t="e">
        <f>SUM(LEN(#REF!)-LEN(SUBSTITUTE(#REF!,"- Documentado","")))/LEN("- Documentado")</f>
        <v>#REF!</v>
      </c>
      <c r="DT19" s="150" t="e">
        <f>SUM(LEN(#REF!)-LEN(SUBSTITUTE(#REF!,"- Documentado","")))/LEN("- Documentado")</f>
        <v>#REF!</v>
      </c>
      <c r="DU19" s="150" t="e">
        <f>SUMIFS($DS$12:$DS$31,$A$12:$A$31,A19)+SUMIFS($DT$12:$DT$31,$A$12:$A$31,A19)</f>
        <v>#REF!</v>
      </c>
      <c r="DV19" s="150" t="e">
        <f>SUM(LEN(#REF!)-LEN(SUBSTITUTE(#REF!,"- Continua","")))/LEN("- Continua")</f>
        <v>#REF!</v>
      </c>
      <c r="DW19" s="150" t="e">
        <f>SUM(LEN(#REF!)-LEN(SUBSTITUTE(#REF!,"- Continua","")))/LEN("- Continua")</f>
        <v>#REF!</v>
      </c>
      <c r="DX19" s="150" t="e">
        <f>SUMIFS($DV$12:$DV$31,$A$12:$A$31,A19)+SUMIFS($DW$12:$DW$31,$A$12:$A$31,A19)</f>
        <v>#REF!</v>
      </c>
      <c r="DY19" s="150" t="e">
        <f>SUM(LEN(#REF!)-LEN(SUBSTITUTE(#REF!,"- Con registro","")))/LEN("- Con registro")</f>
        <v>#REF!</v>
      </c>
      <c r="DZ19" s="150" t="e">
        <f>SUM(LEN(#REF!)-LEN(SUBSTITUTE(#REF!,"- Con registro","")))/LEN("- Con registro")</f>
        <v>#REF!</v>
      </c>
      <c r="EA19" s="150" t="e">
        <f>SUMIFS($DY$12:$DY$31,$A$12:$A$31,A19)+SUMIFS($DZ$12:$DZ$31,$A$12:$A$31,A19)</f>
        <v>#REF!</v>
      </c>
      <c r="EB19" s="153" t="e">
        <f t="shared" si="2"/>
        <v>#REF!</v>
      </c>
      <c r="EC19" s="153" t="e">
        <f t="shared" si="3"/>
        <v>#REF!</v>
      </c>
      <c r="ED19" s="184" t="e">
        <f t="shared" si="4"/>
        <v>#REF!</v>
      </c>
      <c r="EE19" s="194" t="e">
        <f t="shared" si="5"/>
        <v>#REF!</v>
      </c>
      <c r="EF19" s="194"/>
      <c r="EG19" s="194"/>
      <c r="EH19" s="194"/>
      <c r="EI19" s="194"/>
      <c r="EJ19" s="194"/>
      <c r="EK19" s="194"/>
      <c r="EL19" s="194"/>
      <c r="EM19" s="194"/>
      <c r="EN19" s="194"/>
      <c r="EP19" s="172" t="str">
        <f t="shared" si="6"/>
        <v/>
      </c>
      <c r="EQ19" s="173" t="str">
        <f t="shared" si="7"/>
        <v/>
      </c>
      <c r="ER19" s="150" t="str">
        <f t="shared" si="8"/>
        <v/>
      </c>
      <c r="ES19" s="150" t="str">
        <f>IF(ER19="","",CONCATENATE("ID_",G19,": ",I19))</f>
        <v/>
      </c>
      <c r="ET19" s="150" t="str">
        <f>IF(ES19="","",CONCATENATE("Ajuste en ",VLOOKUP(EP19,AQ19:BZ19,(MATCH(EP19,AQ19:BZ19,10)+1))," en el Mapa de riesgos de ",A19))</f>
        <v/>
      </c>
      <c r="EU19" s="150" t="str">
        <f>IF(ET19="","",CONCATENATE("Solicitud de cambio realizada y aprobada por la ",L19," a través del Aplicativo DARUMA"))</f>
        <v/>
      </c>
    </row>
    <row r="20" spans="1:151" ht="399.95" customHeight="1" x14ac:dyDescent="0.2">
      <c r="A20" s="177" t="s">
        <v>732</v>
      </c>
      <c r="B20" s="159" t="s">
        <v>646</v>
      </c>
      <c r="C20" s="159" t="s">
        <v>647</v>
      </c>
      <c r="D20" s="177" t="s">
        <v>729</v>
      </c>
      <c r="E20" s="178" t="s">
        <v>635</v>
      </c>
      <c r="F20" s="159" t="s">
        <v>648</v>
      </c>
      <c r="G20" s="178">
        <v>146</v>
      </c>
      <c r="H20" s="178" t="s">
        <v>828</v>
      </c>
      <c r="I20" s="156" t="s">
        <v>649</v>
      </c>
      <c r="J20" s="177" t="s">
        <v>63</v>
      </c>
      <c r="K20" s="178" t="s">
        <v>344</v>
      </c>
      <c r="L20" s="159" t="s">
        <v>258</v>
      </c>
      <c r="M20" s="165" t="s">
        <v>525</v>
      </c>
      <c r="N20" s="159" t="s">
        <v>526</v>
      </c>
      <c r="O20" s="159" t="s">
        <v>527</v>
      </c>
      <c r="P20" s="159" t="s">
        <v>352</v>
      </c>
      <c r="Q20" s="159" t="s">
        <v>326</v>
      </c>
      <c r="R20" s="159" t="s">
        <v>353</v>
      </c>
      <c r="S20" s="159" t="s">
        <v>743</v>
      </c>
      <c r="T20" s="159" t="s">
        <v>347</v>
      </c>
      <c r="U20" s="179" t="s">
        <v>312</v>
      </c>
      <c r="V20" s="180">
        <v>0.2</v>
      </c>
      <c r="W20" s="179" t="s">
        <v>77</v>
      </c>
      <c r="X20" s="180">
        <v>0.8</v>
      </c>
      <c r="Y20" s="66" t="s">
        <v>271</v>
      </c>
      <c r="Z20" s="159" t="s">
        <v>528</v>
      </c>
      <c r="AA20" s="179" t="s">
        <v>312</v>
      </c>
      <c r="AB20" s="182">
        <v>2.4695999999999999E-2</v>
      </c>
      <c r="AC20" s="179" t="s">
        <v>77</v>
      </c>
      <c r="AD20" s="182">
        <v>0.8</v>
      </c>
      <c r="AE20" s="66" t="s">
        <v>271</v>
      </c>
      <c r="AF20" s="159" t="s">
        <v>529</v>
      </c>
      <c r="AG20" s="177" t="s">
        <v>350</v>
      </c>
      <c r="AH20" s="181" t="s">
        <v>1000</v>
      </c>
      <c r="AI20" s="181" t="s">
        <v>923</v>
      </c>
      <c r="AJ20" s="181" t="s">
        <v>924</v>
      </c>
      <c r="AK20" s="181" t="s">
        <v>925</v>
      </c>
      <c r="AL20" s="181" t="s">
        <v>926</v>
      </c>
      <c r="AM20" s="181" t="s">
        <v>919</v>
      </c>
      <c r="AN20" s="159" t="s">
        <v>733</v>
      </c>
      <c r="AO20" s="159" t="s">
        <v>734</v>
      </c>
      <c r="AP20" s="159" t="s">
        <v>735</v>
      </c>
      <c r="AQ20" s="160">
        <v>43592</v>
      </c>
      <c r="AR20" s="161" t="s">
        <v>327</v>
      </c>
      <c r="AS20" s="162" t="s">
        <v>505</v>
      </c>
      <c r="AT20" s="163">
        <v>43768</v>
      </c>
      <c r="AU20" s="164" t="s">
        <v>374</v>
      </c>
      <c r="AV20" s="165" t="s">
        <v>530</v>
      </c>
      <c r="AW20" s="163">
        <v>43902</v>
      </c>
      <c r="AX20" s="161" t="s">
        <v>393</v>
      </c>
      <c r="AY20" s="162" t="s">
        <v>531</v>
      </c>
      <c r="AZ20" s="163">
        <v>44071</v>
      </c>
      <c r="BA20" s="164" t="s">
        <v>338</v>
      </c>
      <c r="BB20" s="165" t="s">
        <v>532</v>
      </c>
      <c r="BC20" s="163">
        <v>44167</v>
      </c>
      <c r="BD20" s="161" t="s">
        <v>403</v>
      </c>
      <c r="BE20" s="162" t="s">
        <v>533</v>
      </c>
      <c r="BF20" s="163">
        <v>44243</v>
      </c>
      <c r="BG20" s="164" t="s">
        <v>370</v>
      </c>
      <c r="BH20" s="165" t="s">
        <v>522</v>
      </c>
      <c r="BI20" s="163">
        <v>44316</v>
      </c>
      <c r="BJ20" s="161" t="s">
        <v>335</v>
      </c>
      <c r="BK20" s="162" t="s">
        <v>524</v>
      </c>
      <c r="BL20" s="163">
        <v>44407</v>
      </c>
      <c r="BM20" s="164" t="s">
        <v>370</v>
      </c>
      <c r="BN20" s="165" t="s">
        <v>523</v>
      </c>
      <c r="BO20" s="163">
        <v>44546</v>
      </c>
      <c r="BP20" s="161" t="s">
        <v>327</v>
      </c>
      <c r="BQ20" s="162" t="s">
        <v>534</v>
      </c>
      <c r="BR20" s="163">
        <v>44802</v>
      </c>
      <c r="BS20" s="164" t="s">
        <v>335</v>
      </c>
      <c r="BT20" s="165" t="s">
        <v>604</v>
      </c>
      <c r="BU20" s="163">
        <v>44909</v>
      </c>
      <c r="BV20" s="161" t="s">
        <v>357</v>
      </c>
      <c r="BW20" s="162" t="s">
        <v>650</v>
      </c>
      <c r="BX20" s="163">
        <v>45077</v>
      </c>
      <c r="BY20" s="164" t="s">
        <v>869</v>
      </c>
      <c r="BZ20" s="166" t="s">
        <v>890</v>
      </c>
      <c r="CA20" s="2">
        <f>COUNTBLANK(A20:BZ20)</f>
        <v>0</v>
      </c>
      <c r="CB20" s="51" t="s">
        <v>808</v>
      </c>
      <c r="CC20" s="51" t="s">
        <v>1007</v>
      </c>
      <c r="CD20" s="51" t="s">
        <v>757</v>
      </c>
      <c r="CE20" s="51" t="s">
        <v>770</v>
      </c>
      <c r="CF20" s="51" t="s">
        <v>750</v>
      </c>
      <c r="CG20" s="51" t="s">
        <v>750</v>
      </c>
      <c r="CH20" s="51" t="s">
        <v>766</v>
      </c>
      <c r="CI20" s="51" t="s">
        <v>750</v>
      </c>
      <c r="CJ20" s="51" t="s">
        <v>770</v>
      </c>
      <c r="CK20" s="51"/>
      <c r="CL20" s="51" t="s">
        <v>770</v>
      </c>
      <c r="CM20" s="51" t="s">
        <v>777</v>
      </c>
      <c r="CN20" s="51" t="s">
        <v>770</v>
      </c>
      <c r="CO20" s="51" t="s">
        <v>770</v>
      </c>
      <c r="CP20" s="51" t="s">
        <v>770</v>
      </c>
      <c r="CQ20" s="51" t="s">
        <v>770</v>
      </c>
      <c r="CR20" s="51" t="s">
        <v>788</v>
      </c>
      <c r="CS20" s="51" t="s">
        <v>770</v>
      </c>
      <c r="CT20" s="51" t="s">
        <v>770</v>
      </c>
      <c r="CU20" s="51" t="s">
        <v>770</v>
      </c>
      <c r="CV20" s="51" t="s">
        <v>770</v>
      </c>
      <c r="CW20" s="51" t="s">
        <v>770</v>
      </c>
      <c r="CX20" s="51" t="s">
        <v>770</v>
      </c>
      <c r="CZ20" s="154" t="str">
        <f>J20</f>
        <v>Corrupción</v>
      </c>
      <c r="DA20" s="197" t="str">
        <f>I20</f>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DB20" s="197"/>
      <c r="DC20" s="197"/>
      <c r="DD20" s="197"/>
      <c r="DE20" s="197"/>
      <c r="DF20" s="197"/>
      <c r="DG20" s="197"/>
      <c r="DH20" s="154" t="str">
        <f>Y20</f>
        <v>Alto</v>
      </c>
      <c r="DI20" s="154" t="str">
        <f t="shared" ref="DI20:DI26" si="9">AE20</f>
        <v>Alto</v>
      </c>
      <c r="DK20" s="150" t="e">
        <f>SUM(LEN(#REF!)-LEN(SUBSTITUTE(#REF!,"- Preventivo","")))/LEN("- Preventivo")</f>
        <v>#REF!</v>
      </c>
      <c r="DL20" s="150" t="e">
        <f>SUMIFS($DK$12:$DK$31,$A$12:$A$31,A20)</f>
        <v>#REF!</v>
      </c>
      <c r="DM20" s="150" t="e">
        <f>SUM(LEN(#REF!)-LEN(SUBSTITUTE(#REF!,"- Detectivo","")))/LEN("- Detectivo")</f>
        <v>#REF!</v>
      </c>
      <c r="DN20" s="150" t="e">
        <f>SUMIFS($DM$12:$DM$31,$A$12:$A$31,A20)</f>
        <v>#REF!</v>
      </c>
      <c r="DO20" s="150" t="e">
        <f>SUM(LEN(#REF!)-LEN(SUBSTITUTE(#REF!,"- Correctivo","")))/LEN("- Correctivo")</f>
        <v>#REF!</v>
      </c>
      <c r="DP20" s="150" t="e">
        <f>SUMIFS($DO$12:$DO$31,$A$12:$A$31,A20)</f>
        <v>#REF!</v>
      </c>
      <c r="DQ20" s="150" t="e">
        <f t="shared" si="1"/>
        <v>#REF!</v>
      </c>
      <c r="DR20" s="150" t="e">
        <f>SUMIFS($DQ$12:$DQ$31,$A$12:$A$31,A20)</f>
        <v>#REF!</v>
      </c>
      <c r="DS20" s="150" t="e">
        <f>SUM(LEN(#REF!)-LEN(SUBSTITUTE(#REF!,"- Documentado","")))/LEN("- Documentado")</f>
        <v>#REF!</v>
      </c>
      <c r="DT20" s="150" t="e">
        <f>SUM(LEN(#REF!)-LEN(SUBSTITUTE(#REF!,"- Documentado","")))/LEN("- Documentado")</f>
        <v>#REF!</v>
      </c>
      <c r="DU20" s="150" t="e">
        <f>SUMIFS($DS$12:$DS$31,$A$12:$A$31,A20)+SUMIFS($DT$12:$DT$31,$A$12:$A$31,A20)</f>
        <v>#REF!</v>
      </c>
      <c r="DV20" s="150" t="e">
        <f>SUM(LEN(#REF!)-LEN(SUBSTITUTE(#REF!,"- Continua","")))/LEN("- Continua")</f>
        <v>#REF!</v>
      </c>
      <c r="DW20" s="150" t="e">
        <f>SUM(LEN(#REF!)-LEN(SUBSTITUTE(#REF!,"- Continua","")))/LEN("- Continua")</f>
        <v>#REF!</v>
      </c>
      <c r="DX20" s="150" t="e">
        <f>SUMIFS($DV$12:$DV$31,$A$12:$A$31,A20)+SUMIFS($DW$12:$DW$31,$A$12:$A$31,A20)</f>
        <v>#REF!</v>
      </c>
      <c r="DY20" s="150" t="e">
        <f>SUM(LEN(#REF!)-LEN(SUBSTITUTE(#REF!,"- Con registro","")))/LEN("- Con registro")</f>
        <v>#REF!</v>
      </c>
      <c r="DZ20" s="150" t="e">
        <f>SUM(LEN(#REF!)-LEN(SUBSTITUTE(#REF!,"- Con registro","")))/LEN("- Con registro")</f>
        <v>#REF!</v>
      </c>
      <c r="EA20" s="150" t="e">
        <f>SUMIFS($DY$12:$DY$31,$A$12:$A$31,A20)+SUMIFS($DZ$12:$DZ$31,$A$12:$A$31,A20)</f>
        <v>#REF!</v>
      </c>
      <c r="EB20" s="153" t="e">
        <f t="shared" si="2"/>
        <v>#REF!</v>
      </c>
      <c r="EC20" s="153" t="e">
        <f t="shared" si="3"/>
        <v>#REF!</v>
      </c>
      <c r="ED20" s="184" t="e">
        <f t="shared" si="4"/>
        <v>#REF!</v>
      </c>
      <c r="EE20" s="194" t="e">
        <f t="shared" si="5"/>
        <v>#REF!</v>
      </c>
      <c r="EF20" s="194"/>
      <c r="EG20" s="194"/>
      <c r="EH20" s="194"/>
      <c r="EI20" s="194"/>
      <c r="EJ20" s="194"/>
      <c r="EK20" s="194"/>
      <c r="EL20" s="194"/>
      <c r="EM20" s="194"/>
      <c r="EN20" s="194"/>
      <c r="EP20" s="172" t="str">
        <f t="shared" si="6"/>
        <v/>
      </c>
      <c r="EQ20" s="173" t="str">
        <f t="shared" si="7"/>
        <v/>
      </c>
      <c r="ER20" s="150" t="str">
        <f t="shared" si="8"/>
        <v/>
      </c>
      <c r="ES20" s="150" t="str">
        <f>IF(ER20="","",CONCATENATE("ID_",G20,": ",I20))</f>
        <v/>
      </c>
      <c r="ET20" s="150" t="str">
        <f>IF(ES20="","",CONCATENATE("Ajuste en ",VLOOKUP(EP20,AQ20:BZ20,(MATCH(EP20,AQ20:BZ20,10)+1))," en el Mapa de riesgos de ",A20))</f>
        <v/>
      </c>
      <c r="EU20" s="150" t="str">
        <f>IF(ET20="","",CONCATENATE("Solicitud de cambio realizada y aprobada por la ",L20," a través del Aplicativo DARUMA"))</f>
        <v/>
      </c>
    </row>
    <row r="21" spans="1:151" ht="399.95" customHeight="1" x14ac:dyDescent="0.2">
      <c r="A21" s="177" t="s">
        <v>732</v>
      </c>
      <c r="B21" s="159" t="s">
        <v>646</v>
      </c>
      <c r="C21" s="159" t="s">
        <v>647</v>
      </c>
      <c r="D21" s="177" t="s">
        <v>729</v>
      </c>
      <c r="E21" s="178" t="s">
        <v>635</v>
      </c>
      <c r="F21" s="159" t="s">
        <v>651</v>
      </c>
      <c r="G21" s="178">
        <v>147</v>
      </c>
      <c r="H21" s="178" t="s">
        <v>829</v>
      </c>
      <c r="I21" s="156" t="s">
        <v>652</v>
      </c>
      <c r="J21" s="177" t="s">
        <v>63</v>
      </c>
      <c r="K21" s="178" t="s">
        <v>344</v>
      </c>
      <c r="L21" s="159" t="s">
        <v>748</v>
      </c>
      <c r="M21" s="165" t="s">
        <v>653</v>
      </c>
      <c r="N21" s="159" t="s">
        <v>654</v>
      </c>
      <c r="O21" s="159" t="s">
        <v>655</v>
      </c>
      <c r="P21" s="159" t="s">
        <v>352</v>
      </c>
      <c r="Q21" s="159" t="s">
        <v>326</v>
      </c>
      <c r="R21" s="159" t="s">
        <v>353</v>
      </c>
      <c r="S21" s="159" t="s">
        <v>743</v>
      </c>
      <c r="T21" s="159" t="s">
        <v>347</v>
      </c>
      <c r="U21" s="179" t="s">
        <v>312</v>
      </c>
      <c r="V21" s="180">
        <v>0.2</v>
      </c>
      <c r="W21" s="179" t="s">
        <v>77</v>
      </c>
      <c r="X21" s="180">
        <v>0.8</v>
      </c>
      <c r="Y21" s="66" t="s">
        <v>271</v>
      </c>
      <c r="Z21" s="159" t="s">
        <v>536</v>
      </c>
      <c r="AA21" s="179" t="s">
        <v>312</v>
      </c>
      <c r="AB21" s="182">
        <v>8.3999999999999991E-2</v>
      </c>
      <c r="AC21" s="179" t="s">
        <v>77</v>
      </c>
      <c r="AD21" s="182">
        <v>0.8</v>
      </c>
      <c r="AE21" s="66" t="s">
        <v>271</v>
      </c>
      <c r="AF21" s="159" t="s">
        <v>390</v>
      </c>
      <c r="AG21" s="177" t="s">
        <v>350</v>
      </c>
      <c r="AH21" s="181" t="s">
        <v>927</v>
      </c>
      <c r="AI21" s="181" t="s">
        <v>928</v>
      </c>
      <c r="AJ21" s="181" t="s">
        <v>929</v>
      </c>
      <c r="AK21" s="181" t="s">
        <v>930</v>
      </c>
      <c r="AL21" s="181" t="s">
        <v>931</v>
      </c>
      <c r="AM21" s="181" t="s">
        <v>932</v>
      </c>
      <c r="AN21" s="159" t="s">
        <v>736</v>
      </c>
      <c r="AO21" s="159" t="s">
        <v>737</v>
      </c>
      <c r="AP21" s="159" t="s">
        <v>738</v>
      </c>
      <c r="AQ21" s="160">
        <v>43593</v>
      </c>
      <c r="AR21" s="161" t="s">
        <v>327</v>
      </c>
      <c r="AS21" s="162" t="s">
        <v>358</v>
      </c>
      <c r="AT21" s="163">
        <v>43783</v>
      </c>
      <c r="AU21" s="164" t="s">
        <v>327</v>
      </c>
      <c r="AV21" s="165" t="s">
        <v>537</v>
      </c>
      <c r="AW21" s="163">
        <v>43914</v>
      </c>
      <c r="AX21" s="161" t="s">
        <v>393</v>
      </c>
      <c r="AY21" s="162" t="s">
        <v>656</v>
      </c>
      <c r="AZ21" s="163">
        <v>44074</v>
      </c>
      <c r="BA21" s="164" t="s">
        <v>355</v>
      </c>
      <c r="BB21" s="165" t="s">
        <v>535</v>
      </c>
      <c r="BC21" s="163">
        <v>44909</v>
      </c>
      <c r="BD21" s="161" t="s">
        <v>475</v>
      </c>
      <c r="BE21" s="162" t="s">
        <v>657</v>
      </c>
      <c r="BF21" s="163">
        <v>45063</v>
      </c>
      <c r="BG21" s="164" t="s">
        <v>869</v>
      </c>
      <c r="BH21" s="165" t="s">
        <v>884</v>
      </c>
      <c r="BI21" s="163" t="s">
        <v>341</v>
      </c>
      <c r="BJ21" s="161" t="s">
        <v>342</v>
      </c>
      <c r="BK21" s="162" t="s">
        <v>341</v>
      </c>
      <c r="BL21" s="163" t="s">
        <v>341</v>
      </c>
      <c r="BM21" s="164" t="s">
        <v>342</v>
      </c>
      <c r="BN21" s="165" t="s">
        <v>341</v>
      </c>
      <c r="BO21" s="163" t="s">
        <v>341</v>
      </c>
      <c r="BP21" s="161" t="s">
        <v>342</v>
      </c>
      <c r="BQ21" s="162" t="s">
        <v>341</v>
      </c>
      <c r="BR21" s="163" t="s">
        <v>341</v>
      </c>
      <c r="BS21" s="164" t="s">
        <v>342</v>
      </c>
      <c r="BT21" s="165" t="s">
        <v>341</v>
      </c>
      <c r="BU21" s="163" t="s">
        <v>341</v>
      </c>
      <c r="BV21" s="161" t="s">
        <v>342</v>
      </c>
      <c r="BW21" s="162" t="s">
        <v>341</v>
      </c>
      <c r="BX21" s="163" t="s">
        <v>341</v>
      </c>
      <c r="BY21" s="164" t="s">
        <v>342</v>
      </c>
      <c r="BZ21" s="166" t="s">
        <v>341</v>
      </c>
      <c r="CA21" s="2">
        <f>COUNTBLANK(A21:BZ21)</f>
        <v>12</v>
      </c>
      <c r="CB21" s="51" t="s">
        <v>840</v>
      </c>
      <c r="CC21" s="51" t="s">
        <v>809</v>
      </c>
      <c r="CD21" s="51" t="s">
        <v>757</v>
      </c>
      <c r="CE21" s="51" t="s">
        <v>752</v>
      </c>
      <c r="CF21" s="51" t="s">
        <v>750</v>
      </c>
      <c r="CG21" s="51" t="s">
        <v>750</v>
      </c>
      <c r="CH21" s="51" t="s">
        <v>766</v>
      </c>
      <c r="CI21" s="51" t="s">
        <v>750</v>
      </c>
      <c r="CJ21" s="51" t="s">
        <v>770</v>
      </c>
      <c r="CK21" s="51"/>
      <c r="CL21" s="51" t="s">
        <v>770</v>
      </c>
      <c r="CM21" s="51" t="s">
        <v>777</v>
      </c>
      <c r="CN21" s="51" t="s">
        <v>770</v>
      </c>
      <c r="CO21" s="51" t="s">
        <v>770</v>
      </c>
      <c r="CP21" s="51" t="s">
        <v>770</v>
      </c>
      <c r="CQ21" s="51" t="s">
        <v>770</v>
      </c>
      <c r="CR21" s="51" t="s">
        <v>789</v>
      </c>
      <c r="CS21" s="51" t="s">
        <v>770</v>
      </c>
      <c r="CT21" s="51" t="s">
        <v>770</v>
      </c>
      <c r="CU21" s="51" t="s">
        <v>770</v>
      </c>
      <c r="CV21" s="51" t="s">
        <v>770</v>
      </c>
      <c r="CW21" s="51" t="s">
        <v>770</v>
      </c>
      <c r="CX21" s="51" t="s">
        <v>770</v>
      </c>
      <c r="CZ21" s="154" t="str">
        <f>J21</f>
        <v>Corrupción</v>
      </c>
      <c r="DA21" s="197" t="str">
        <f>I21</f>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DB21" s="197"/>
      <c r="DC21" s="197"/>
      <c r="DD21" s="197"/>
      <c r="DE21" s="197"/>
      <c r="DF21" s="197"/>
      <c r="DG21" s="197"/>
      <c r="DH21" s="154" t="str">
        <f>Y21</f>
        <v>Alto</v>
      </c>
      <c r="DI21" s="154" t="str">
        <f t="shared" si="9"/>
        <v>Alto</v>
      </c>
      <c r="DK21" s="150" t="e">
        <f>SUM(LEN(#REF!)-LEN(SUBSTITUTE(#REF!,"- Preventivo","")))/LEN("- Preventivo")</f>
        <v>#REF!</v>
      </c>
      <c r="DL21" s="150" t="e">
        <f>SUMIFS($DK$12:$DK$31,$A$12:$A$31,A21)</f>
        <v>#REF!</v>
      </c>
      <c r="DM21" s="150" t="e">
        <f>SUM(LEN(#REF!)-LEN(SUBSTITUTE(#REF!,"- Detectivo","")))/LEN("- Detectivo")</f>
        <v>#REF!</v>
      </c>
      <c r="DN21" s="150" t="e">
        <f>SUMIFS($DM$12:$DM$31,$A$12:$A$31,A21)</f>
        <v>#REF!</v>
      </c>
      <c r="DO21" s="150" t="e">
        <f>SUM(LEN(#REF!)-LEN(SUBSTITUTE(#REF!,"- Correctivo","")))/LEN("- Correctivo")</f>
        <v>#REF!</v>
      </c>
      <c r="DP21" s="150" t="e">
        <f>SUMIFS($DO$12:$DO$31,$A$12:$A$31,A21)</f>
        <v>#REF!</v>
      </c>
      <c r="DQ21" s="150" t="e">
        <f t="shared" si="1"/>
        <v>#REF!</v>
      </c>
      <c r="DR21" s="150" t="e">
        <f>SUMIFS($DQ$12:$DQ$31,$A$12:$A$31,A21)</f>
        <v>#REF!</v>
      </c>
      <c r="DS21" s="150" t="e">
        <f>SUM(LEN(#REF!)-LEN(SUBSTITUTE(#REF!,"- Documentado","")))/LEN("- Documentado")</f>
        <v>#REF!</v>
      </c>
      <c r="DT21" s="150" t="e">
        <f>SUM(LEN(#REF!)-LEN(SUBSTITUTE(#REF!,"- Documentado","")))/LEN("- Documentado")</f>
        <v>#REF!</v>
      </c>
      <c r="DU21" s="150" t="e">
        <f>SUMIFS($DS$12:$DS$31,$A$12:$A$31,A21)+SUMIFS($DT$12:$DT$31,$A$12:$A$31,A21)</f>
        <v>#REF!</v>
      </c>
      <c r="DV21" s="150" t="e">
        <f>SUM(LEN(#REF!)-LEN(SUBSTITUTE(#REF!,"- Continua","")))/LEN("- Continua")</f>
        <v>#REF!</v>
      </c>
      <c r="DW21" s="150" t="e">
        <f>SUM(LEN(#REF!)-LEN(SUBSTITUTE(#REF!,"- Continua","")))/LEN("- Continua")</f>
        <v>#REF!</v>
      </c>
      <c r="DX21" s="150" t="e">
        <f>SUMIFS($DV$12:$DV$31,$A$12:$A$31,A21)+SUMIFS($DW$12:$DW$31,$A$12:$A$31,A21)</f>
        <v>#REF!</v>
      </c>
      <c r="DY21" s="150" t="e">
        <f>SUM(LEN(#REF!)-LEN(SUBSTITUTE(#REF!,"- Con registro","")))/LEN("- Con registro")</f>
        <v>#REF!</v>
      </c>
      <c r="DZ21" s="150" t="e">
        <f>SUM(LEN(#REF!)-LEN(SUBSTITUTE(#REF!,"- Con registro","")))/LEN("- Con registro")</f>
        <v>#REF!</v>
      </c>
      <c r="EA21" s="150" t="e">
        <f>SUMIFS($DY$12:$DY$31,$A$12:$A$31,A21)+SUMIFS($DZ$12:$DZ$31,$A$12:$A$31,A21)</f>
        <v>#REF!</v>
      </c>
      <c r="EB21" s="153" t="e">
        <f t="shared" si="2"/>
        <v>#REF!</v>
      </c>
      <c r="EC21" s="153" t="e">
        <f t="shared" si="3"/>
        <v>#REF!</v>
      </c>
      <c r="ED21" s="184" t="e">
        <f t="shared" si="4"/>
        <v>#REF!</v>
      </c>
      <c r="EE21" s="194" t="e">
        <f t="shared" si="5"/>
        <v>#REF!</v>
      </c>
      <c r="EF21" s="194"/>
      <c r="EG21" s="194"/>
      <c r="EH21" s="194"/>
      <c r="EI21" s="194"/>
      <c r="EJ21" s="194"/>
      <c r="EK21" s="194"/>
      <c r="EL21" s="194"/>
      <c r="EM21" s="194"/>
      <c r="EN21" s="194"/>
      <c r="EP21" s="172" t="str">
        <f t="shared" si="6"/>
        <v/>
      </c>
      <c r="EQ21" s="173" t="str">
        <f t="shared" si="7"/>
        <v/>
      </c>
      <c r="ER21" s="150" t="str">
        <f t="shared" si="8"/>
        <v/>
      </c>
      <c r="ES21" s="150" t="str">
        <f>IF(ER21="","",CONCATENATE("ID_",G21,": ",I21))</f>
        <v/>
      </c>
      <c r="ET21" s="150" t="str">
        <f>IF(ES21="","",CONCATENATE("Ajuste en ",VLOOKUP(EP21,AQ21:BZ21,(MATCH(EP21,AQ21:BZ21,10)+1))," en el Mapa de riesgos de ",A21))</f>
        <v/>
      </c>
      <c r="EU21" s="150" t="str">
        <f>IF(ET21="","",CONCATENATE("Solicitud de cambio realizada y aprobada por la ",L21," a través del Aplicativo DARUMA"))</f>
        <v/>
      </c>
    </row>
    <row r="22" spans="1:151" ht="399.95" customHeight="1" x14ac:dyDescent="0.2">
      <c r="A22" s="177" t="s">
        <v>658</v>
      </c>
      <c r="B22" s="159" t="s">
        <v>659</v>
      </c>
      <c r="C22" s="159" t="s">
        <v>660</v>
      </c>
      <c r="D22" s="177" t="s">
        <v>197</v>
      </c>
      <c r="E22" s="178" t="s">
        <v>635</v>
      </c>
      <c r="F22" s="159" t="s">
        <v>661</v>
      </c>
      <c r="G22" s="178">
        <v>154</v>
      </c>
      <c r="H22" s="178" t="s">
        <v>830</v>
      </c>
      <c r="I22" s="156" t="s">
        <v>539</v>
      </c>
      <c r="J22" s="177" t="s">
        <v>63</v>
      </c>
      <c r="K22" s="178" t="s">
        <v>344</v>
      </c>
      <c r="L22" s="159" t="s">
        <v>246</v>
      </c>
      <c r="M22" s="165" t="s">
        <v>540</v>
      </c>
      <c r="N22" s="159" t="s">
        <v>541</v>
      </c>
      <c r="O22" s="159" t="s">
        <v>542</v>
      </c>
      <c r="P22" s="159" t="s">
        <v>538</v>
      </c>
      <c r="Q22" s="159" t="s">
        <v>326</v>
      </c>
      <c r="R22" s="159" t="s">
        <v>346</v>
      </c>
      <c r="S22" s="159" t="s">
        <v>743</v>
      </c>
      <c r="T22" s="159" t="s">
        <v>347</v>
      </c>
      <c r="U22" s="179" t="s">
        <v>312</v>
      </c>
      <c r="V22" s="180">
        <v>0.2</v>
      </c>
      <c r="W22" s="179" t="s">
        <v>77</v>
      </c>
      <c r="X22" s="180">
        <v>0.8</v>
      </c>
      <c r="Y22" s="66" t="s">
        <v>271</v>
      </c>
      <c r="Z22" s="159" t="s">
        <v>543</v>
      </c>
      <c r="AA22" s="179" t="s">
        <v>312</v>
      </c>
      <c r="AB22" s="182">
        <v>3.024E-2</v>
      </c>
      <c r="AC22" s="179" t="s">
        <v>77</v>
      </c>
      <c r="AD22" s="182">
        <v>0.8</v>
      </c>
      <c r="AE22" s="66" t="s">
        <v>271</v>
      </c>
      <c r="AF22" s="159" t="s">
        <v>1010</v>
      </c>
      <c r="AG22" s="177" t="s">
        <v>350</v>
      </c>
      <c r="AH22" s="181" t="s">
        <v>1001</v>
      </c>
      <c r="AI22" s="181" t="s">
        <v>933</v>
      </c>
      <c r="AJ22" s="181" t="s">
        <v>934</v>
      </c>
      <c r="AK22" s="181" t="s">
        <v>935</v>
      </c>
      <c r="AL22" s="183" t="s">
        <v>936</v>
      </c>
      <c r="AM22" s="183" t="s">
        <v>922</v>
      </c>
      <c r="AN22" s="159" t="s">
        <v>662</v>
      </c>
      <c r="AO22" s="159" t="s">
        <v>663</v>
      </c>
      <c r="AP22" s="159" t="s">
        <v>664</v>
      </c>
      <c r="AQ22" s="160">
        <v>43496</v>
      </c>
      <c r="AR22" s="161" t="s">
        <v>327</v>
      </c>
      <c r="AS22" s="162" t="s">
        <v>354</v>
      </c>
      <c r="AT22" s="163">
        <v>43594</v>
      </c>
      <c r="AU22" s="164" t="s">
        <v>401</v>
      </c>
      <c r="AV22" s="165" t="s">
        <v>545</v>
      </c>
      <c r="AW22" s="163">
        <v>43769</v>
      </c>
      <c r="AX22" s="161" t="s">
        <v>355</v>
      </c>
      <c r="AY22" s="162" t="s">
        <v>546</v>
      </c>
      <c r="AZ22" s="163">
        <v>43921</v>
      </c>
      <c r="BA22" s="164" t="s">
        <v>511</v>
      </c>
      <c r="BB22" s="165" t="s">
        <v>665</v>
      </c>
      <c r="BC22" s="163">
        <v>44025</v>
      </c>
      <c r="BD22" s="161" t="s">
        <v>333</v>
      </c>
      <c r="BE22" s="162" t="s">
        <v>547</v>
      </c>
      <c r="BF22" s="163">
        <v>44534</v>
      </c>
      <c r="BG22" s="164" t="s">
        <v>370</v>
      </c>
      <c r="BH22" s="165" t="s">
        <v>548</v>
      </c>
      <c r="BI22" s="163">
        <v>44249</v>
      </c>
      <c r="BJ22" s="161" t="s">
        <v>356</v>
      </c>
      <c r="BK22" s="162" t="s">
        <v>549</v>
      </c>
      <c r="BL22" s="163">
        <v>44302</v>
      </c>
      <c r="BM22" s="164" t="s">
        <v>370</v>
      </c>
      <c r="BN22" s="165" t="s">
        <v>550</v>
      </c>
      <c r="BO22" s="163">
        <v>44543</v>
      </c>
      <c r="BP22" s="161" t="s">
        <v>327</v>
      </c>
      <c r="BQ22" s="162" t="s">
        <v>551</v>
      </c>
      <c r="BR22" s="163">
        <v>44911</v>
      </c>
      <c r="BS22" s="164" t="s">
        <v>356</v>
      </c>
      <c r="BT22" s="165" t="s">
        <v>666</v>
      </c>
      <c r="BU22" s="163">
        <v>45238</v>
      </c>
      <c r="BV22" s="164" t="s">
        <v>1008</v>
      </c>
      <c r="BW22" s="165" t="s">
        <v>1009</v>
      </c>
      <c r="BX22" s="163" t="s">
        <v>341</v>
      </c>
      <c r="BY22" s="164" t="s">
        <v>342</v>
      </c>
      <c r="BZ22" s="166" t="s">
        <v>341</v>
      </c>
      <c r="CA22" s="2">
        <f>COUNTBLANK(A22:BZ22)</f>
        <v>2</v>
      </c>
      <c r="CB22" s="51" t="s">
        <v>806</v>
      </c>
      <c r="CC22" s="51" t="s">
        <v>807</v>
      </c>
      <c r="CD22" s="51" t="s">
        <v>758</v>
      </c>
      <c r="CE22" s="51" t="s">
        <v>770</v>
      </c>
      <c r="CF22" s="51" t="s">
        <v>750</v>
      </c>
      <c r="CG22" s="51" t="s">
        <v>750</v>
      </c>
      <c r="CH22" s="51" t="s">
        <v>766</v>
      </c>
      <c r="CI22" s="51" t="s">
        <v>750</v>
      </c>
      <c r="CJ22" s="51" t="s">
        <v>770</v>
      </c>
      <c r="CK22" s="51"/>
      <c r="CL22" s="51" t="s">
        <v>770</v>
      </c>
      <c r="CM22" s="51" t="s">
        <v>777</v>
      </c>
      <c r="CN22" s="51" t="s">
        <v>770</v>
      </c>
      <c r="CO22" s="51" t="s">
        <v>770</v>
      </c>
      <c r="CP22" s="51" t="s">
        <v>770</v>
      </c>
      <c r="CQ22" s="51" t="s">
        <v>770</v>
      </c>
      <c r="CR22" s="51" t="s">
        <v>790</v>
      </c>
      <c r="CS22" s="51" t="s">
        <v>770</v>
      </c>
      <c r="CT22" s="51"/>
      <c r="CU22" s="51"/>
      <c r="CV22" s="51"/>
      <c r="CW22" s="51"/>
      <c r="CX22" s="51" t="s">
        <v>770</v>
      </c>
      <c r="CZ22" s="154" t="str">
        <f>J22</f>
        <v>Corrupción</v>
      </c>
      <c r="DA22" s="197" t="str">
        <f>I22</f>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DB22" s="197"/>
      <c r="DC22" s="197"/>
      <c r="DD22" s="197"/>
      <c r="DE22" s="197"/>
      <c r="DF22" s="197"/>
      <c r="DG22" s="197"/>
      <c r="DH22" s="154" t="str">
        <f>Y22</f>
        <v>Alto</v>
      </c>
      <c r="DI22" s="154" t="str">
        <f t="shared" si="9"/>
        <v>Alto</v>
      </c>
      <c r="DK22" s="150" t="e">
        <f>SUM(LEN(#REF!)-LEN(SUBSTITUTE(#REF!,"- Preventivo","")))/LEN("- Preventivo")</f>
        <v>#REF!</v>
      </c>
      <c r="DL22" s="150" t="e">
        <f>SUMIFS($DK$12:$DK$31,$A$12:$A$31,A22)</f>
        <v>#REF!</v>
      </c>
      <c r="DM22" s="150" t="e">
        <f>SUM(LEN(#REF!)-LEN(SUBSTITUTE(#REF!,"- Detectivo","")))/LEN("- Detectivo")</f>
        <v>#REF!</v>
      </c>
      <c r="DN22" s="150" t="e">
        <f>SUMIFS($DM$12:$DM$31,$A$12:$A$31,A22)</f>
        <v>#REF!</v>
      </c>
      <c r="DO22" s="150" t="e">
        <f>SUM(LEN(#REF!)-LEN(SUBSTITUTE(#REF!,"- Correctivo","")))/LEN("- Correctivo")</f>
        <v>#REF!</v>
      </c>
      <c r="DP22" s="150" t="e">
        <f>SUMIFS($DO$12:$DO$31,$A$12:$A$31,A22)</f>
        <v>#REF!</v>
      </c>
      <c r="DQ22" s="150" t="e">
        <f t="shared" si="1"/>
        <v>#REF!</v>
      </c>
      <c r="DR22" s="150" t="e">
        <f>SUMIFS($DQ$12:$DQ$31,$A$12:$A$31,A22)</f>
        <v>#REF!</v>
      </c>
      <c r="DS22" s="150" t="e">
        <f>SUM(LEN(#REF!)-LEN(SUBSTITUTE(#REF!,"- Documentado","")))/LEN("- Documentado")</f>
        <v>#REF!</v>
      </c>
      <c r="DT22" s="150" t="e">
        <f>SUM(LEN(#REF!)-LEN(SUBSTITUTE(#REF!,"- Documentado","")))/LEN("- Documentado")</f>
        <v>#REF!</v>
      </c>
      <c r="DU22" s="150" t="e">
        <f>SUMIFS($DS$12:$DS$31,$A$12:$A$31,A22)+SUMIFS($DT$12:$DT$31,$A$12:$A$31,A22)</f>
        <v>#REF!</v>
      </c>
      <c r="DV22" s="150" t="e">
        <f>SUM(LEN(#REF!)-LEN(SUBSTITUTE(#REF!,"- Continua","")))/LEN("- Continua")</f>
        <v>#REF!</v>
      </c>
      <c r="DW22" s="150" t="e">
        <f>SUM(LEN(#REF!)-LEN(SUBSTITUTE(#REF!,"- Continua","")))/LEN("- Continua")</f>
        <v>#REF!</v>
      </c>
      <c r="DX22" s="150" t="e">
        <f>SUMIFS($DV$12:$DV$31,$A$12:$A$31,A22)+SUMIFS($DW$12:$DW$31,$A$12:$A$31,A22)</f>
        <v>#REF!</v>
      </c>
      <c r="DY22" s="150" t="e">
        <f>SUM(LEN(#REF!)-LEN(SUBSTITUTE(#REF!,"- Con registro","")))/LEN("- Con registro")</f>
        <v>#REF!</v>
      </c>
      <c r="DZ22" s="150" t="e">
        <f>SUM(LEN(#REF!)-LEN(SUBSTITUTE(#REF!,"- Con registro","")))/LEN("- Con registro")</f>
        <v>#REF!</v>
      </c>
      <c r="EA22" s="150" t="e">
        <f>SUMIFS($DY$12:$DY$31,$A$12:$A$31,A22)+SUMIFS($DZ$12:$DZ$31,$A$12:$A$31,A22)</f>
        <v>#REF!</v>
      </c>
      <c r="EB22" s="153" t="e">
        <f t="shared" si="2"/>
        <v>#REF!</v>
      </c>
      <c r="EC22" s="153" t="e">
        <f t="shared" si="3"/>
        <v>#REF!</v>
      </c>
      <c r="ED22" s="184" t="e">
        <f t="shared" si="4"/>
        <v>#REF!</v>
      </c>
      <c r="EE22" s="194" t="e">
        <f t="shared" si="5"/>
        <v>#REF!</v>
      </c>
      <c r="EF22" s="194"/>
      <c r="EG22" s="194"/>
      <c r="EH22" s="194"/>
      <c r="EI22" s="194"/>
      <c r="EJ22" s="194"/>
      <c r="EK22" s="194"/>
      <c r="EL22" s="194"/>
      <c r="EM22" s="194"/>
      <c r="EN22" s="194"/>
      <c r="EP22" s="172">
        <f t="shared" si="6"/>
        <v>45238</v>
      </c>
      <c r="EQ22" s="173">
        <f t="shared" si="7"/>
        <v>45267</v>
      </c>
      <c r="ER22" s="150" t="str">
        <f t="shared" si="8"/>
        <v>Riesgos</v>
      </c>
      <c r="ES22" s="150" t="str">
        <f>IF(ER22="","",CONCATENATE("ID_",G22,": ",I22))</f>
        <v>ID_154: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ET22" s="150" t="str">
        <f>IF(ES22="","",CONCATENATE("Ajuste en ",VLOOKUP(EP22,AQ22:BZ22,(MATCH(EP22,AQ22:BZ22,10)+1))," en el Mapa de riesgos de ",A22))</f>
        <v>Ajuste en Establecimiento de controles
Valoración del riesgo en el Mapa de riesgos de Gestión del Talento Humano</v>
      </c>
      <c r="EU22" s="150" t="str">
        <f>IF(ET22="","",CONCATENATE("Solicitud de cambio realizada y aprobada por la ",L22," a través del Aplicativo DARUMA"))</f>
        <v>Solicitud de cambio realizada y aprobada por la Dirección de Talento Humano a través del Aplicativo DARUMA</v>
      </c>
    </row>
    <row r="23" spans="1:151" ht="399.95" customHeight="1" x14ac:dyDescent="0.2">
      <c r="A23" s="177" t="s">
        <v>658</v>
      </c>
      <c r="B23" s="159" t="s">
        <v>659</v>
      </c>
      <c r="C23" s="159" t="s">
        <v>660</v>
      </c>
      <c r="D23" s="177" t="s">
        <v>197</v>
      </c>
      <c r="E23" s="178" t="s">
        <v>635</v>
      </c>
      <c r="F23" s="159" t="s">
        <v>667</v>
      </c>
      <c r="G23" s="178">
        <v>155</v>
      </c>
      <c r="H23" s="178" t="s">
        <v>831</v>
      </c>
      <c r="I23" s="156" t="s">
        <v>552</v>
      </c>
      <c r="J23" s="177" t="s">
        <v>63</v>
      </c>
      <c r="K23" s="178" t="s">
        <v>344</v>
      </c>
      <c r="L23" s="159" t="s">
        <v>246</v>
      </c>
      <c r="M23" s="165" t="s">
        <v>668</v>
      </c>
      <c r="N23" s="159" t="s">
        <v>541</v>
      </c>
      <c r="O23" s="159" t="s">
        <v>553</v>
      </c>
      <c r="P23" s="159" t="s">
        <v>538</v>
      </c>
      <c r="Q23" s="159" t="s">
        <v>326</v>
      </c>
      <c r="R23" s="159" t="s">
        <v>346</v>
      </c>
      <c r="S23" s="159" t="s">
        <v>743</v>
      </c>
      <c r="T23" s="159" t="s">
        <v>347</v>
      </c>
      <c r="U23" s="179" t="s">
        <v>312</v>
      </c>
      <c r="V23" s="180">
        <v>0.2</v>
      </c>
      <c r="W23" s="179" t="s">
        <v>77</v>
      </c>
      <c r="X23" s="180">
        <v>0.8</v>
      </c>
      <c r="Y23" s="66" t="s">
        <v>271</v>
      </c>
      <c r="Z23" s="159" t="s">
        <v>543</v>
      </c>
      <c r="AA23" s="179" t="s">
        <v>312</v>
      </c>
      <c r="AB23" s="182">
        <v>1.8143999999999997E-2</v>
      </c>
      <c r="AC23" s="179" t="s">
        <v>77</v>
      </c>
      <c r="AD23" s="182">
        <v>0.8</v>
      </c>
      <c r="AE23" s="66" t="s">
        <v>271</v>
      </c>
      <c r="AF23" s="159" t="s">
        <v>544</v>
      </c>
      <c r="AG23" s="177" t="s">
        <v>350</v>
      </c>
      <c r="AH23" s="181" t="s">
        <v>937</v>
      </c>
      <c r="AI23" s="181" t="s">
        <v>938</v>
      </c>
      <c r="AJ23" s="181" t="s">
        <v>939</v>
      </c>
      <c r="AK23" s="181" t="s">
        <v>940</v>
      </c>
      <c r="AL23" s="183" t="s">
        <v>926</v>
      </c>
      <c r="AM23" s="181" t="s">
        <v>921</v>
      </c>
      <c r="AN23" s="159" t="s">
        <v>669</v>
      </c>
      <c r="AO23" s="159" t="s">
        <v>670</v>
      </c>
      <c r="AP23" s="159" t="s">
        <v>671</v>
      </c>
      <c r="AQ23" s="160">
        <v>43496</v>
      </c>
      <c r="AR23" s="161" t="s">
        <v>327</v>
      </c>
      <c r="AS23" s="162" t="s">
        <v>354</v>
      </c>
      <c r="AT23" s="163">
        <v>43593</v>
      </c>
      <c r="AU23" s="164" t="s">
        <v>401</v>
      </c>
      <c r="AV23" s="165" t="s">
        <v>554</v>
      </c>
      <c r="AW23" s="163">
        <v>43769</v>
      </c>
      <c r="AX23" s="161" t="s">
        <v>356</v>
      </c>
      <c r="AY23" s="162" t="s">
        <v>555</v>
      </c>
      <c r="AZ23" s="163">
        <v>43921</v>
      </c>
      <c r="BA23" s="164" t="s">
        <v>511</v>
      </c>
      <c r="BB23" s="165" t="s">
        <v>556</v>
      </c>
      <c r="BC23" s="163">
        <v>44025</v>
      </c>
      <c r="BD23" s="161" t="s">
        <v>333</v>
      </c>
      <c r="BE23" s="162" t="s">
        <v>557</v>
      </c>
      <c r="BF23" s="163">
        <v>44169</v>
      </c>
      <c r="BG23" s="164" t="s">
        <v>356</v>
      </c>
      <c r="BH23" s="165" t="s">
        <v>672</v>
      </c>
      <c r="BI23" s="163">
        <v>44249</v>
      </c>
      <c r="BJ23" s="161" t="s">
        <v>356</v>
      </c>
      <c r="BK23" s="162" t="s">
        <v>558</v>
      </c>
      <c r="BL23" s="163">
        <v>44302</v>
      </c>
      <c r="BM23" s="164" t="s">
        <v>370</v>
      </c>
      <c r="BN23" s="165" t="s">
        <v>559</v>
      </c>
      <c r="BO23" s="163">
        <v>44543</v>
      </c>
      <c r="BP23" s="161" t="s">
        <v>327</v>
      </c>
      <c r="BQ23" s="162" t="s">
        <v>560</v>
      </c>
      <c r="BR23" s="163">
        <v>44909</v>
      </c>
      <c r="BS23" s="164" t="s">
        <v>356</v>
      </c>
      <c r="BT23" s="165" t="s">
        <v>673</v>
      </c>
      <c r="BU23" s="163">
        <v>44911</v>
      </c>
      <c r="BV23" s="161" t="s">
        <v>356</v>
      </c>
      <c r="BW23" s="162" t="s">
        <v>674</v>
      </c>
      <c r="BX23" s="163" t="s">
        <v>341</v>
      </c>
      <c r="BY23" s="164" t="s">
        <v>342</v>
      </c>
      <c r="BZ23" s="166" t="s">
        <v>341</v>
      </c>
      <c r="CA23" s="2">
        <f>COUNTBLANK(A23:BZ23)</f>
        <v>2</v>
      </c>
      <c r="CB23" s="51" t="s">
        <v>806</v>
      </c>
      <c r="CC23" s="51" t="s">
        <v>807</v>
      </c>
      <c r="CD23" s="51" t="s">
        <v>758</v>
      </c>
      <c r="CE23" s="51" t="s">
        <v>770</v>
      </c>
      <c r="CF23" s="51" t="s">
        <v>750</v>
      </c>
      <c r="CG23" s="51" t="s">
        <v>750</v>
      </c>
      <c r="CH23" s="51" t="s">
        <v>766</v>
      </c>
      <c r="CI23" s="51" t="s">
        <v>750</v>
      </c>
      <c r="CJ23" s="51" t="s">
        <v>770</v>
      </c>
      <c r="CK23" s="51"/>
      <c r="CL23" s="51" t="s">
        <v>770</v>
      </c>
      <c r="CM23" s="51" t="s">
        <v>777</v>
      </c>
      <c r="CN23" s="51" t="s">
        <v>770</v>
      </c>
      <c r="CO23" s="51" t="s">
        <v>770</v>
      </c>
      <c r="CP23" s="51" t="s">
        <v>770</v>
      </c>
      <c r="CQ23" s="51" t="s">
        <v>770</v>
      </c>
      <c r="CR23" s="51" t="s">
        <v>791</v>
      </c>
      <c r="CS23" s="51" t="s">
        <v>770</v>
      </c>
      <c r="CT23" s="51"/>
      <c r="CU23" s="51"/>
      <c r="CV23" s="51"/>
      <c r="CW23" s="51"/>
      <c r="CX23" s="51" t="s">
        <v>770</v>
      </c>
      <c r="CZ23" s="154" t="str">
        <f>J23</f>
        <v>Corrupción</v>
      </c>
      <c r="DA23" s="197" t="str">
        <f>I23</f>
        <v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v>
      </c>
      <c r="DB23" s="197"/>
      <c r="DC23" s="197"/>
      <c r="DD23" s="197"/>
      <c r="DE23" s="197"/>
      <c r="DF23" s="197"/>
      <c r="DG23" s="197"/>
      <c r="DH23" s="154" t="str">
        <f>Y23</f>
        <v>Alto</v>
      </c>
      <c r="DI23" s="154" t="str">
        <f t="shared" si="9"/>
        <v>Alto</v>
      </c>
      <c r="DK23" s="150" t="e">
        <f>SUM(LEN(#REF!)-LEN(SUBSTITUTE(#REF!,"- Preventivo","")))/LEN("- Preventivo")</f>
        <v>#REF!</v>
      </c>
      <c r="DL23" s="150" t="e">
        <f>SUMIFS($DK$12:$DK$31,$A$12:$A$31,A23)</f>
        <v>#REF!</v>
      </c>
      <c r="DM23" s="150" t="e">
        <f>SUM(LEN(#REF!)-LEN(SUBSTITUTE(#REF!,"- Detectivo","")))/LEN("- Detectivo")</f>
        <v>#REF!</v>
      </c>
      <c r="DN23" s="150" t="e">
        <f>SUMIFS($DM$12:$DM$31,$A$12:$A$31,A23)</f>
        <v>#REF!</v>
      </c>
      <c r="DO23" s="150" t="e">
        <f>SUM(LEN(#REF!)-LEN(SUBSTITUTE(#REF!,"- Correctivo","")))/LEN("- Correctivo")</f>
        <v>#REF!</v>
      </c>
      <c r="DP23" s="150" t="e">
        <f>SUMIFS($DO$12:$DO$31,$A$12:$A$31,A23)</f>
        <v>#REF!</v>
      </c>
      <c r="DQ23" s="150" t="e">
        <f t="shared" si="1"/>
        <v>#REF!</v>
      </c>
      <c r="DR23" s="150" t="e">
        <f>SUMIFS($DQ$12:$DQ$31,$A$12:$A$31,A23)</f>
        <v>#REF!</v>
      </c>
      <c r="DS23" s="150" t="e">
        <f>SUM(LEN(#REF!)-LEN(SUBSTITUTE(#REF!,"- Documentado","")))/LEN("- Documentado")</f>
        <v>#REF!</v>
      </c>
      <c r="DT23" s="150" t="e">
        <f>SUM(LEN(#REF!)-LEN(SUBSTITUTE(#REF!,"- Documentado","")))/LEN("- Documentado")</f>
        <v>#REF!</v>
      </c>
      <c r="DU23" s="150" t="e">
        <f>SUMIFS($DS$12:$DS$31,$A$12:$A$31,A23)+SUMIFS($DT$12:$DT$31,$A$12:$A$31,A23)</f>
        <v>#REF!</v>
      </c>
      <c r="DV23" s="150" t="e">
        <f>SUM(LEN(#REF!)-LEN(SUBSTITUTE(#REF!,"- Continua","")))/LEN("- Continua")</f>
        <v>#REF!</v>
      </c>
      <c r="DW23" s="150" t="e">
        <f>SUM(LEN(#REF!)-LEN(SUBSTITUTE(#REF!,"- Continua","")))/LEN("- Continua")</f>
        <v>#REF!</v>
      </c>
      <c r="DX23" s="150" t="e">
        <f>SUMIFS($DV$12:$DV$31,$A$12:$A$31,A23)+SUMIFS($DW$12:$DW$31,$A$12:$A$31,A23)</f>
        <v>#REF!</v>
      </c>
      <c r="DY23" s="150" t="e">
        <f>SUM(LEN(#REF!)-LEN(SUBSTITUTE(#REF!,"- Con registro","")))/LEN("- Con registro")</f>
        <v>#REF!</v>
      </c>
      <c r="DZ23" s="150" t="e">
        <f>SUM(LEN(#REF!)-LEN(SUBSTITUTE(#REF!,"- Con registro","")))/LEN("- Con registro")</f>
        <v>#REF!</v>
      </c>
      <c r="EA23" s="150" t="e">
        <f>SUMIFS($DY$12:$DY$31,$A$12:$A$31,A23)+SUMIFS($DZ$12:$DZ$31,$A$12:$A$31,A23)</f>
        <v>#REF!</v>
      </c>
      <c r="EB23" s="153" t="e">
        <f t="shared" si="2"/>
        <v>#REF!</v>
      </c>
      <c r="EC23" s="153" t="e">
        <f t="shared" si="3"/>
        <v>#REF!</v>
      </c>
      <c r="ED23" s="184" t="e">
        <f t="shared" si="4"/>
        <v>#REF!</v>
      </c>
      <c r="EE23" s="194" t="e">
        <f t="shared" si="5"/>
        <v>#REF!</v>
      </c>
      <c r="EF23" s="194"/>
      <c r="EG23" s="194"/>
      <c r="EH23" s="194"/>
      <c r="EI23" s="194"/>
      <c r="EJ23" s="194"/>
      <c r="EK23" s="194"/>
      <c r="EL23" s="194"/>
      <c r="EM23" s="194"/>
      <c r="EN23" s="194"/>
      <c r="EP23" s="172" t="str">
        <f t="shared" si="6"/>
        <v/>
      </c>
      <c r="EQ23" s="173" t="str">
        <f t="shared" si="7"/>
        <v/>
      </c>
      <c r="ER23" s="150" t="str">
        <f t="shared" si="8"/>
        <v/>
      </c>
      <c r="ES23" s="150" t="str">
        <f>IF(ER23="","",CONCATENATE("ID_",G23,": ",I23))</f>
        <v/>
      </c>
      <c r="ET23" s="150" t="str">
        <f>IF(ES23="","",CONCATENATE("Ajuste en ",VLOOKUP(EP23,AQ23:BZ23,(MATCH(EP23,AQ23:BZ23,10)+1))," en el Mapa de riesgos de ",A23))</f>
        <v/>
      </c>
      <c r="EU23" s="150" t="str">
        <f>IF(ET23="","",CONCATENATE("Solicitud de cambio realizada y aprobada por la ",L23," a través del Aplicativo DARUMA"))</f>
        <v/>
      </c>
    </row>
    <row r="24" spans="1:151" ht="399.95" customHeight="1" x14ac:dyDescent="0.2">
      <c r="A24" s="177" t="s">
        <v>658</v>
      </c>
      <c r="B24" s="159" t="s">
        <v>659</v>
      </c>
      <c r="C24" s="159" t="s">
        <v>660</v>
      </c>
      <c r="D24" s="177" t="s">
        <v>197</v>
      </c>
      <c r="E24" s="178" t="s">
        <v>635</v>
      </c>
      <c r="F24" s="159" t="s">
        <v>675</v>
      </c>
      <c r="G24" s="178">
        <v>156</v>
      </c>
      <c r="H24" s="178" t="s">
        <v>832</v>
      </c>
      <c r="I24" s="156" t="s">
        <v>519</v>
      </c>
      <c r="J24" s="177" t="s">
        <v>63</v>
      </c>
      <c r="K24" s="178" t="s">
        <v>344</v>
      </c>
      <c r="L24" s="159" t="s">
        <v>246</v>
      </c>
      <c r="M24" s="165" t="s">
        <v>676</v>
      </c>
      <c r="N24" s="159" t="s">
        <v>345</v>
      </c>
      <c r="O24" s="159" t="s">
        <v>677</v>
      </c>
      <c r="P24" s="159" t="s">
        <v>352</v>
      </c>
      <c r="Q24" s="159" t="s">
        <v>326</v>
      </c>
      <c r="R24" s="159" t="s">
        <v>346</v>
      </c>
      <c r="S24" s="159" t="s">
        <v>743</v>
      </c>
      <c r="T24" s="159" t="s">
        <v>347</v>
      </c>
      <c r="U24" s="179" t="s">
        <v>312</v>
      </c>
      <c r="V24" s="180">
        <v>0.2</v>
      </c>
      <c r="W24" s="179" t="s">
        <v>77</v>
      </c>
      <c r="X24" s="180">
        <v>0.8</v>
      </c>
      <c r="Y24" s="66" t="s">
        <v>271</v>
      </c>
      <c r="Z24" s="159" t="s">
        <v>389</v>
      </c>
      <c r="AA24" s="179" t="s">
        <v>312</v>
      </c>
      <c r="AB24" s="182">
        <v>5.8799999999999991E-2</v>
      </c>
      <c r="AC24" s="179" t="s">
        <v>77</v>
      </c>
      <c r="AD24" s="182">
        <v>0.8</v>
      </c>
      <c r="AE24" s="66" t="s">
        <v>271</v>
      </c>
      <c r="AF24" s="159" t="s">
        <v>520</v>
      </c>
      <c r="AG24" s="177" t="s">
        <v>350</v>
      </c>
      <c r="AH24" s="181" t="s">
        <v>941</v>
      </c>
      <c r="AI24" s="181" t="s">
        <v>942</v>
      </c>
      <c r="AJ24" s="181" t="s">
        <v>943</v>
      </c>
      <c r="AK24" s="181" t="s">
        <v>944</v>
      </c>
      <c r="AL24" s="181" t="s">
        <v>926</v>
      </c>
      <c r="AM24" s="181" t="s">
        <v>945</v>
      </c>
      <c r="AN24" s="159" t="s">
        <v>678</v>
      </c>
      <c r="AO24" s="159" t="s">
        <v>679</v>
      </c>
      <c r="AP24" s="159" t="s">
        <v>680</v>
      </c>
      <c r="AQ24" s="160">
        <v>44547</v>
      </c>
      <c r="AR24" s="161" t="s">
        <v>327</v>
      </c>
      <c r="AS24" s="162" t="s">
        <v>505</v>
      </c>
      <c r="AT24" s="163">
        <v>44600</v>
      </c>
      <c r="AU24" s="164" t="s">
        <v>370</v>
      </c>
      <c r="AV24" s="165" t="s">
        <v>521</v>
      </c>
      <c r="AW24" s="163">
        <v>44911</v>
      </c>
      <c r="AX24" s="161" t="s">
        <v>402</v>
      </c>
      <c r="AY24" s="162" t="s">
        <v>681</v>
      </c>
      <c r="AZ24" s="163">
        <v>45035</v>
      </c>
      <c r="BA24" s="164" t="s">
        <v>872</v>
      </c>
      <c r="BB24" s="165" t="s">
        <v>871</v>
      </c>
      <c r="BC24" s="163" t="s">
        <v>341</v>
      </c>
      <c r="BD24" s="161" t="s">
        <v>342</v>
      </c>
      <c r="BE24" s="162" t="s">
        <v>341</v>
      </c>
      <c r="BF24" s="163" t="s">
        <v>341</v>
      </c>
      <c r="BG24" s="164" t="s">
        <v>342</v>
      </c>
      <c r="BH24" s="165" t="s">
        <v>341</v>
      </c>
      <c r="BI24" s="163" t="s">
        <v>341</v>
      </c>
      <c r="BJ24" s="161" t="s">
        <v>342</v>
      </c>
      <c r="BK24" s="162" t="s">
        <v>341</v>
      </c>
      <c r="BL24" s="163" t="s">
        <v>341</v>
      </c>
      <c r="BM24" s="164" t="s">
        <v>342</v>
      </c>
      <c r="BN24" s="165" t="s">
        <v>341</v>
      </c>
      <c r="BO24" s="163" t="s">
        <v>341</v>
      </c>
      <c r="BP24" s="161" t="s">
        <v>342</v>
      </c>
      <c r="BQ24" s="162" t="s">
        <v>341</v>
      </c>
      <c r="BR24" s="163" t="s">
        <v>341</v>
      </c>
      <c r="BS24" s="164" t="s">
        <v>342</v>
      </c>
      <c r="BT24" s="165" t="s">
        <v>341</v>
      </c>
      <c r="BU24" s="163" t="s">
        <v>341</v>
      </c>
      <c r="BV24" s="161" t="s">
        <v>342</v>
      </c>
      <c r="BW24" s="162" t="s">
        <v>341</v>
      </c>
      <c r="BX24" s="163" t="s">
        <v>341</v>
      </c>
      <c r="BY24" s="164" t="s">
        <v>342</v>
      </c>
      <c r="BZ24" s="166" t="s">
        <v>341</v>
      </c>
      <c r="CA24" s="2">
        <f>COUNTBLANK(A24:BZ24)</f>
        <v>16</v>
      </c>
      <c r="CB24" s="51" t="s">
        <v>806</v>
      </c>
      <c r="CC24" s="51" t="s">
        <v>807</v>
      </c>
      <c r="CD24" s="51" t="s">
        <v>758</v>
      </c>
      <c r="CE24" s="51" t="s">
        <v>770</v>
      </c>
      <c r="CF24" s="51" t="s">
        <v>750</v>
      </c>
      <c r="CG24" s="51" t="s">
        <v>750</v>
      </c>
      <c r="CH24" s="51" t="s">
        <v>766</v>
      </c>
      <c r="CI24" s="51" t="s">
        <v>750</v>
      </c>
      <c r="CJ24" s="51" t="s">
        <v>770</v>
      </c>
      <c r="CK24" s="51"/>
      <c r="CL24" s="51" t="s">
        <v>770</v>
      </c>
      <c r="CM24" s="51" t="s">
        <v>777</v>
      </c>
      <c r="CN24" s="51" t="s">
        <v>770</v>
      </c>
      <c r="CO24" s="51" t="s">
        <v>770</v>
      </c>
      <c r="CP24" s="51" t="s">
        <v>770</v>
      </c>
      <c r="CQ24" s="51" t="s">
        <v>770</v>
      </c>
      <c r="CR24" s="51" t="s">
        <v>792</v>
      </c>
      <c r="CS24" s="51" t="s">
        <v>770</v>
      </c>
      <c r="CT24" s="51"/>
      <c r="CU24" s="51"/>
      <c r="CV24" s="51"/>
      <c r="CW24" s="51"/>
      <c r="CX24" s="51" t="s">
        <v>770</v>
      </c>
      <c r="CZ24" s="154" t="str">
        <f>J24</f>
        <v>Corrupción</v>
      </c>
      <c r="DA24" s="197" t="str">
        <f>I24</f>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DB24" s="197"/>
      <c r="DC24" s="197"/>
      <c r="DD24" s="197"/>
      <c r="DE24" s="197"/>
      <c r="DF24" s="197"/>
      <c r="DG24" s="197"/>
      <c r="DH24" s="154" t="str">
        <f>Y24</f>
        <v>Alto</v>
      </c>
      <c r="DI24" s="154" t="str">
        <f t="shared" si="9"/>
        <v>Alto</v>
      </c>
      <c r="DK24" s="150" t="e">
        <f>SUM(LEN(#REF!)-LEN(SUBSTITUTE(#REF!,"- Preventivo","")))/LEN("- Preventivo")</f>
        <v>#REF!</v>
      </c>
      <c r="DL24" s="150" t="e">
        <f>SUMIFS($DK$12:$DK$31,$A$12:$A$31,A24)</f>
        <v>#REF!</v>
      </c>
      <c r="DM24" s="150" t="e">
        <f>SUM(LEN(#REF!)-LEN(SUBSTITUTE(#REF!,"- Detectivo","")))/LEN("- Detectivo")</f>
        <v>#REF!</v>
      </c>
      <c r="DN24" s="150" t="e">
        <f>SUMIFS($DM$12:$DM$31,$A$12:$A$31,A24)</f>
        <v>#REF!</v>
      </c>
      <c r="DO24" s="150" t="e">
        <f>SUM(LEN(#REF!)-LEN(SUBSTITUTE(#REF!,"- Correctivo","")))/LEN("- Correctivo")</f>
        <v>#REF!</v>
      </c>
      <c r="DP24" s="150" t="e">
        <f>SUMIFS($DO$12:$DO$31,$A$12:$A$31,A24)</f>
        <v>#REF!</v>
      </c>
      <c r="DQ24" s="150" t="e">
        <f t="shared" si="1"/>
        <v>#REF!</v>
      </c>
      <c r="DR24" s="150" t="e">
        <f>SUMIFS($DQ$12:$DQ$31,$A$12:$A$31,A24)</f>
        <v>#REF!</v>
      </c>
      <c r="DS24" s="150" t="e">
        <f>SUM(LEN(#REF!)-LEN(SUBSTITUTE(#REF!,"- Documentado","")))/LEN("- Documentado")</f>
        <v>#REF!</v>
      </c>
      <c r="DT24" s="150" t="e">
        <f>SUM(LEN(#REF!)-LEN(SUBSTITUTE(#REF!,"- Documentado","")))/LEN("- Documentado")</f>
        <v>#REF!</v>
      </c>
      <c r="DU24" s="150" t="e">
        <f>SUMIFS($DS$12:$DS$31,$A$12:$A$31,A24)+SUMIFS($DT$12:$DT$31,$A$12:$A$31,A24)</f>
        <v>#REF!</v>
      </c>
      <c r="DV24" s="150" t="e">
        <f>SUM(LEN(#REF!)-LEN(SUBSTITUTE(#REF!,"- Continua","")))/LEN("- Continua")</f>
        <v>#REF!</v>
      </c>
      <c r="DW24" s="150" t="e">
        <f>SUM(LEN(#REF!)-LEN(SUBSTITUTE(#REF!,"- Continua","")))/LEN("- Continua")</f>
        <v>#REF!</v>
      </c>
      <c r="DX24" s="150" t="e">
        <f>SUMIFS($DV$12:$DV$31,$A$12:$A$31,A24)+SUMIFS($DW$12:$DW$31,$A$12:$A$31,A24)</f>
        <v>#REF!</v>
      </c>
      <c r="DY24" s="150" t="e">
        <f>SUM(LEN(#REF!)-LEN(SUBSTITUTE(#REF!,"- Con registro","")))/LEN("- Con registro")</f>
        <v>#REF!</v>
      </c>
      <c r="DZ24" s="150" t="e">
        <f>SUM(LEN(#REF!)-LEN(SUBSTITUTE(#REF!,"- Con registro","")))/LEN("- Con registro")</f>
        <v>#REF!</v>
      </c>
      <c r="EA24" s="150" t="e">
        <f>SUMIFS($DY$12:$DY$31,$A$12:$A$31,A24)+SUMIFS($DZ$12:$DZ$31,$A$12:$A$31,A24)</f>
        <v>#REF!</v>
      </c>
      <c r="EB24" s="153" t="e">
        <f t="shared" si="2"/>
        <v>#REF!</v>
      </c>
      <c r="EC24" s="153" t="e">
        <f t="shared" si="3"/>
        <v>#REF!</v>
      </c>
      <c r="ED24" s="184" t="e">
        <f t="shared" si="4"/>
        <v>#REF!</v>
      </c>
      <c r="EE24" s="194" t="e">
        <f t="shared" si="5"/>
        <v>#REF!</v>
      </c>
      <c r="EF24" s="194"/>
      <c r="EG24" s="194"/>
      <c r="EH24" s="194"/>
      <c r="EI24" s="194"/>
      <c r="EJ24" s="194"/>
      <c r="EK24" s="194"/>
      <c r="EL24" s="194"/>
      <c r="EM24" s="194"/>
      <c r="EN24" s="194"/>
      <c r="EP24" s="172" t="str">
        <f t="shared" si="6"/>
        <v/>
      </c>
      <c r="EQ24" s="173" t="str">
        <f t="shared" si="7"/>
        <v/>
      </c>
      <c r="ER24" s="150" t="str">
        <f t="shared" si="8"/>
        <v/>
      </c>
      <c r="ES24" s="150" t="str">
        <f>IF(ER24="","",CONCATENATE("ID_",G24,": ",I24))</f>
        <v/>
      </c>
      <c r="ET24" s="150" t="str">
        <f>IF(ES24="","",CONCATENATE("Ajuste en ",VLOOKUP(EP24,AQ24:BZ24,(MATCH(EP24,AQ24:BZ24,10)+1))," en el Mapa de riesgos de ",A24))</f>
        <v/>
      </c>
      <c r="EU24" s="150" t="str">
        <f>IF(ET24="","",CONCATENATE("Solicitud de cambio realizada y aprobada por la ",L24," a través del Aplicativo DARUMA"))</f>
        <v/>
      </c>
    </row>
    <row r="25" spans="1:151" ht="399.95" customHeight="1" x14ac:dyDescent="0.2">
      <c r="A25" s="177" t="s">
        <v>275</v>
      </c>
      <c r="B25" s="159" t="s">
        <v>682</v>
      </c>
      <c r="C25" s="159" t="s">
        <v>683</v>
      </c>
      <c r="D25" s="177" t="s">
        <v>684</v>
      </c>
      <c r="E25" s="178" t="s">
        <v>635</v>
      </c>
      <c r="F25" s="159" t="s">
        <v>774</v>
      </c>
      <c r="G25" s="178">
        <v>169</v>
      </c>
      <c r="H25" s="178" t="s">
        <v>833</v>
      </c>
      <c r="I25" s="156" t="s">
        <v>563</v>
      </c>
      <c r="J25" s="177" t="s">
        <v>63</v>
      </c>
      <c r="K25" s="178" t="s">
        <v>351</v>
      </c>
      <c r="L25" s="159" t="s">
        <v>257</v>
      </c>
      <c r="M25" s="165" t="s">
        <v>564</v>
      </c>
      <c r="N25" s="159" t="s">
        <v>565</v>
      </c>
      <c r="O25" s="159" t="s">
        <v>566</v>
      </c>
      <c r="P25" s="159" t="s">
        <v>685</v>
      </c>
      <c r="Q25" s="159" t="s">
        <v>326</v>
      </c>
      <c r="R25" s="159" t="s">
        <v>567</v>
      </c>
      <c r="S25" s="159" t="s">
        <v>743</v>
      </c>
      <c r="T25" s="159" t="s">
        <v>347</v>
      </c>
      <c r="U25" s="179" t="s">
        <v>312</v>
      </c>
      <c r="V25" s="180">
        <v>0.2</v>
      </c>
      <c r="W25" s="179" t="s">
        <v>51</v>
      </c>
      <c r="X25" s="180">
        <v>1</v>
      </c>
      <c r="Y25" s="66" t="s">
        <v>272</v>
      </c>
      <c r="Z25" s="159" t="s">
        <v>568</v>
      </c>
      <c r="AA25" s="179" t="s">
        <v>312</v>
      </c>
      <c r="AB25" s="182">
        <v>3.5279999999999999E-2</v>
      </c>
      <c r="AC25" s="179" t="s">
        <v>51</v>
      </c>
      <c r="AD25" s="182">
        <v>1</v>
      </c>
      <c r="AE25" s="66" t="s">
        <v>272</v>
      </c>
      <c r="AF25" s="159" t="s">
        <v>888</v>
      </c>
      <c r="AG25" s="177" t="s">
        <v>350</v>
      </c>
      <c r="AH25" s="181" t="s">
        <v>946</v>
      </c>
      <c r="AI25" s="181" t="s">
        <v>947</v>
      </c>
      <c r="AJ25" s="181" t="s">
        <v>948</v>
      </c>
      <c r="AK25" s="181" t="s">
        <v>949</v>
      </c>
      <c r="AL25" s="181" t="s">
        <v>931</v>
      </c>
      <c r="AM25" s="181" t="s">
        <v>950</v>
      </c>
      <c r="AN25" s="159" t="s">
        <v>569</v>
      </c>
      <c r="AO25" s="159" t="s">
        <v>686</v>
      </c>
      <c r="AP25" s="159" t="s">
        <v>570</v>
      </c>
      <c r="AQ25" s="160">
        <v>44013</v>
      </c>
      <c r="AR25" s="161" t="s">
        <v>327</v>
      </c>
      <c r="AS25" s="162" t="s">
        <v>571</v>
      </c>
      <c r="AT25" s="163">
        <v>44167</v>
      </c>
      <c r="AU25" s="164" t="s">
        <v>403</v>
      </c>
      <c r="AV25" s="165" t="s">
        <v>572</v>
      </c>
      <c r="AW25" s="163">
        <v>44245</v>
      </c>
      <c r="AX25" s="161" t="s">
        <v>357</v>
      </c>
      <c r="AY25" s="162" t="s">
        <v>573</v>
      </c>
      <c r="AZ25" s="163">
        <v>44319</v>
      </c>
      <c r="BA25" s="164" t="s">
        <v>370</v>
      </c>
      <c r="BB25" s="165" t="s">
        <v>574</v>
      </c>
      <c r="BC25" s="163">
        <v>44392</v>
      </c>
      <c r="BD25" s="161" t="s">
        <v>370</v>
      </c>
      <c r="BE25" s="162" t="s">
        <v>574</v>
      </c>
      <c r="BF25" s="163">
        <v>44449</v>
      </c>
      <c r="BG25" s="164" t="s">
        <v>562</v>
      </c>
      <c r="BH25" s="165" t="s">
        <v>575</v>
      </c>
      <c r="BI25" s="163">
        <v>44532</v>
      </c>
      <c r="BJ25" s="161" t="s">
        <v>327</v>
      </c>
      <c r="BK25" s="162" t="s">
        <v>576</v>
      </c>
      <c r="BL25" s="163">
        <v>44907</v>
      </c>
      <c r="BM25" s="164" t="s">
        <v>357</v>
      </c>
      <c r="BN25" s="165" t="s">
        <v>793</v>
      </c>
      <c r="BO25" s="163">
        <v>45103</v>
      </c>
      <c r="BP25" s="161" t="s">
        <v>885</v>
      </c>
      <c r="BQ25" s="162" t="s">
        <v>889</v>
      </c>
      <c r="BR25" s="163" t="s">
        <v>341</v>
      </c>
      <c r="BS25" s="164" t="s">
        <v>342</v>
      </c>
      <c r="BT25" s="165" t="s">
        <v>341</v>
      </c>
      <c r="BU25" s="163" t="s">
        <v>341</v>
      </c>
      <c r="BV25" s="161" t="s">
        <v>342</v>
      </c>
      <c r="BW25" s="162" t="s">
        <v>341</v>
      </c>
      <c r="BX25" s="163" t="s">
        <v>341</v>
      </c>
      <c r="BY25" s="164" t="s">
        <v>342</v>
      </c>
      <c r="BZ25" s="166" t="s">
        <v>341</v>
      </c>
      <c r="CA25" s="2">
        <f>COUNTBLANK(A25:BZ25)</f>
        <v>6</v>
      </c>
      <c r="CB25" s="51" t="s">
        <v>841</v>
      </c>
      <c r="CC25" s="51" t="s">
        <v>811</v>
      </c>
      <c r="CD25" s="51" t="s">
        <v>759</v>
      </c>
      <c r="CE25" s="51" t="s">
        <v>752</v>
      </c>
      <c r="CF25" s="51" t="s">
        <v>750</v>
      </c>
      <c r="CG25" s="51" t="s">
        <v>750</v>
      </c>
      <c r="CH25" s="51" t="s">
        <v>766</v>
      </c>
      <c r="CI25" s="51" t="s">
        <v>750</v>
      </c>
      <c r="CJ25" s="51" t="s">
        <v>770</v>
      </c>
      <c r="CK25" s="51" t="s">
        <v>773</v>
      </c>
      <c r="CL25" s="51" t="s">
        <v>770</v>
      </c>
      <c r="CM25" s="51" t="s">
        <v>777</v>
      </c>
      <c r="CN25" s="51" t="s">
        <v>770</v>
      </c>
      <c r="CO25" s="51" t="s">
        <v>770</v>
      </c>
      <c r="CP25" s="51" t="s">
        <v>770</v>
      </c>
      <c r="CQ25" s="51" t="s">
        <v>770</v>
      </c>
      <c r="CR25" s="51" t="s">
        <v>794</v>
      </c>
      <c r="CS25" s="51" t="s">
        <v>770</v>
      </c>
      <c r="CT25" s="51" t="s">
        <v>770</v>
      </c>
      <c r="CU25" s="51" t="s">
        <v>770</v>
      </c>
      <c r="CV25" s="51" t="s">
        <v>770</v>
      </c>
      <c r="CW25" s="51" t="s">
        <v>770</v>
      </c>
      <c r="CX25" s="51" t="s">
        <v>770</v>
      </c>
      <c r="CZ25" s="154" t="str">
        <f>J25</f>
        <v>Corrupción</v>
      </c>
      <c r="DA25" s="197" t="str">
        <f>I25</f>
        <v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DB25" s="197"/>
      <c r="DC25" s="197"/>
      <c r="DD25" s="197"/>
      <c r="DE25" s="197"/>
      <c r="DF25" s="197"/>
      <c r="DG25" s="197"/>
      <c r="DH25" s="154" t="str">
        <f>Y25</f>
        <v>Extremo</v>
      </c>
      <c r="DI25" s="154" t="str">
        <f t="shared" si="9"/>
        <v>Extremo</v>
      </c>
      <c r="DK25" s="150" t="e">
        <f>SUM(LEN(#REF!)-LEN(SUBSTITUTE(#REF!,"- Preventivo","")))/LEN("- Preventivo")</f>
        <v>#REF!</v>
      </c>
      <c r="DL25" s="150" t="e">
        <f>SUMIFS($DK$12:$DK$31,$A$12:$A$31,A25)</f>
        <v>#REF!</v>
      </c>
      <c r="DM25" s="150" t="e">
        <f>SUM(LEN(#REF!)-LEN(SUBSTITUTE(#REF!,"- Detectivo","")))/LEN("- Detectivo")</f>
        <v>#REF!</v>
      </c>
      <c r="DN25" s="150" t="e">
        <f>SUMIFS($DM$12:$DM$31,$A$12:$A$31,A25)</f>
        <v>#REF!</v>
      </c>
      <c r="DO25" s="150" t="e">
        <f>SUM(LEN(#REF!)-LEN(SUBSTITUTE(#REF!,"- Correctivo","")))/LEN("- Correctivo")</f>
        <v>#REF!</v>
      </c>
      <c r="DP25" s="150" t="e">
        <f>SUMIFS($DO$12:$DO$31,$A$12:$A$31,A25)</f>
        <v>#REF!</v>
      </c>
      <c r="DQ25" s="150" t="e">
        <f t="shared" si="1"/>
        <v>#REF!</v>
      </c>
      <c r="DR25" s="150" t="e">
        <f>SUMIFS($DQ$12:$DQ$31,$A$12:$A$31,A25)</f>
        <v>#REF!</v>
      </c>
      <c r="DS25" s="150" t="e">
        <f>SUM(LEN(#REF!)-LEN(SUBSTITUTE(#REF!,"- Documentado","")))/LEN("- Documentado")</f>
        <v>#REF!</v>
      </c>
      <c r="DT25" s="150" t="e">
        <f>SUM(LEN(#REF!)-LEN(SUBSTITUTE(#REF!,"- Documentado","")))/LEN("- Documentado")</f>
        <v>#REF!</v>
      </c>
      <c r="DU25" s="150" t="e">
        <f>SUMIFS($DS$12:$DS$31,$A$12:$A$31,A25)+SUMIFS($DT$12:$DT$31,$A$12:$A$31,A25)</f>
        <v>#REF!</v>
      </c>
      <c r="DV25" s="150" t="e">
        <f>SUM(LEN(#REF!)-LEN(SUBSTITUTE(#REF!,"- Continua","")))/LEN("- Continua")</f>
        <v>#REF!</v>
      </c>
      <c r="DW25" s="150" t="e">
        <f>SUM(LEN(#REF!)-LEN(SUBSTITUTE(#REF!,"- Continua","")))/LEN("- Continua")</f>
        <v>#REF!</v>
      </c>
      <c r="DX25" s="150" t="e">
        <f>SUMIFS($DV$12:$DV$31,$A$12:$A$31,A25)+SUMIFS($DW$12:$DW$31,$A$12:$A$31,A25)</f>
        <v>#REF!</v>
      </c>
      <c r="DY25" s="150" t="e">
        <f>SUM(LEN(#REF!)-LEN(SUBSTITUTE(#REF!,"- Con registro","")))/LEN("- Con registro")</f>
        <v>#REF!</v>
      </c>
      <c r="DZ25" s="150" t="e">
        <f>SUM(LEN(#REF!)-LEN(SUBSTITUTE(#REF!,"- Con registro","")))/LEN("- Con registro")</f>
        <v>#REF!</v>
      </c>
      <c r="EA25" s="150" t="e">
        <f>SUMIFS($DY$12:$DY$31,$A$12:$A$31,A25)+SUMIFS($DZ$12:$DZ$31,$A$12:$A$31,A25)</f>
        <v>#REF!</v>
      </c>
      <c r="EB25" s="153" t="e">
        <f t="shared" si="2"/>
        <v>#REF!</v>
      </c>
      <c r="EC25" s="153" t="e">
        <f t="shared" si="3"/>
        <v>#REF!</v>
      </c>
      <c r="ED25" s="184" t="e">
        <f t="shared" si="4"/>
        <v>#REF!</v>
      </c>
      <c r="EE25" s="194" t="e">
        <f t="shared" si="5"/>
        <v>#REF!</v>
      </c>
      <c r="EF25" s="194"/>
      <c r="EG25" s="194"/>
      <c r="EH25" s="194"/>
      <c r="EI25" s="194"/>
      <c r="EJ25" s="194"/>
      <c r="EK25" s="194"/>
      <c r="EL25" s="194"/>
      <c r="EM25" s="194"/>
      <c r="EN25" s="194"/>
      <c r="EP25" s="172" t="str">
        <f t="shared" si="6"/>
        <v/>
      </c>
      <c r="EQ25" s="173" t="str">
        <f t="shared" si="7"/>
        <v/>
      </c>
      <c r="ER25" s="150" t="str">
        <f t="shared" si="8"/>
        <v/>
      </c>
      <c r="ES25" s="150" t="str">
        <f>IF(ER25="","",CONCATENATE("ID_",G25,": ",I25))</f>
        <v/>
      </c>
      <c r="ET25" s="150" t="str">
        <f>IF(ES25="","",CONCATENATE("Ajuste en ",VLOOKUP(EP25,AQ25:BZ25,(MATCH(EP25,AQ25:BZ25,10)+1))," en el Mapa de riesgos de ",A25))</f>
        <v/>
      </c>
      <c r="EU25" s="150" t="str">
        <f>IF(ET25="","",CONCATENATE("Solicitud de cambio realizada y aprobada por la ",L25," a través del Aplicativo DARUMA"))</f>
        <v/>
      </c>
    </row>
    <row r="26" spans="1:151" ht="399.95" customHeight="1" x14ac:dyDescent="0.2">
      <c r="A26" s="177" t="s">
        <v>275</v>
      </c>
      <c r="B26" s="159" t="s">
        <v>682</v>
      </c>
      <c r="C26" s="159" t="s">
        <v>683</v>
      </c>
      <c r="D26" s="177" t="s">
        <v>684</v>
      </c>
      <c r="E26" s="178" t="s">
        <v>635</v>
      </c>
      <c r="F26" s="159" t="s">
        <v>772</v>
      </c>
      <c r="G26" s="178">
        <v>170</v>
      </c>
      <c r="H26" s="178" t="s">
        <v>834</v>
      </c>
      <c r="I26" s="156" t="s">
        <v>577</v>
      </c>
      <c r="J26" s="177" t="s">
        <v>63</v>
      </c>
      <c r="K26" s="178" t="s">
        <v>351</v>
      </c>
      <c r="L26" s="159" t="s">
        <v>257</v>
      </c>
      <c r="M26" s="165" t="s">
        <v>578</v>
      </c>
      <c r="N26" s="159" t="s">
        <v>565</v>
      </c>
      <c r="O26" s="159" t="s">
        <v>579</v>
      </c>
      <c r="P26" s="159" t="s">
        <v>685</v>
      </c>
      <c r="Q26" s="159" t="s">
        <v>326</v>
      </c>
      <c r="R26" s="159" t="s">
        <v>580</v>
      </c>
      <c r="S26" s="159" t="s">
        <v>743</v>
      </c>
      <c r="T26" s="159" t="s">
        <v>347</v>
      </c>
      <c r="U26" s="179" t="s">
        <v>312</v>
      </c>
      <c r="V26" s="180">
        <v>0.2</v>
      </c>
      <c r="W26" s="179" t="s">
        <v>51</v>
      </c>
      <c r="X26" s="180">
        <v>1</v>
      </c>
      <c r="Y26" s="66" t="s">
        <v>272</v>
      </c>
      <c r="Z26" s="159" t="s">
        <v>487</v>
      </c>
      <c r="AA26" s="179" t="s">
        <v>312</v>
      </c>
      <c r="AB26" s="182">
        <v>3.5279999999999992E-2</v>
      </c>
      <c r="AC26" s="179" t="s">
        <v>51</v>
      </c>
      <c r="AD26" s="182">
        <v>1</v>
      </c>
      <c r="AE26" s="66" t="s">
        <v>272</v>
      </c>
      <c r="AF26" s="159" t="s">
        <v>886</v>
      </c>
      <c r="AG26" s="177" t="s">
        <v>350</v>
      </c>
      <c r="AH26" s="181" t="s">
        <v>951</v>
      </c>
      <c r="AI26" s="181" t="s">
        <v>947</v>
      </c>
      <c r="AJ26" s="181" t="s">
        <v>953</v>
      </c>
      <c r="AK26" s="181" t="s">
        <v>952</v>
      </c>
      <c r="AL26" s="181" t="s">
        <v>931</v>
      </c>
      <c r="AM26" s="181" t="s">
        <v>950</v>
      </c>
      <c r="AN26" s="159" t="s">
        <v>581</v>
      </c>
      <c r="AO26" s="159" t="s">
        <v>688</v>
      </c>
      <c r="AP26" s="159" t="s">
        <v>582</v>
      </c>
      <c r="AQ26" s="160">
        <v>44013</v>
      </c>
      <c r="AR26" s="161" t="s">
        <v>327</v>
      </c>
      <c r="AS26" s="162" t="s">
        <v>571</v>
      </c>
      <c r="AT26" s="163">
        <v>44167</v>
      </c>
      <c r="AU26" s="164" t="s">
        <v>403</v>
      </c>
      <c r="AV26" s="165" t="s">
        <v>572</v>
      </c>
      <c r="AW26" s="163">
        <v>44245</v>
      </c>
      <c r="AX26" s="161" t="s">
        <v>357</v>
      </c>
      <c r="AY26" s="162" t="s">
        <v>583</v>
      </c>
      <c r="AZ26" s="163">
        <v>44315</v>
      </c>
      <c r="BA26" s="164" t="s">
        <v>370</v>
      </c>
      <c r="BB26" s="165" t="s">
        <v>584</v>
      </c>
      <c r="BC26" s="163">
        <v>44319</v>
      </c>
      <c r="BD26" s="161" t="s">
        <v>370</v>
      </c>
      <c r="BE26" s="162" t="s">
        <v>585</v>
      </c>
      <c r="BF26" s="163">
        <v>44392</v>
      </c>
      <c r="BG26" s="164" t="s">
        <v>370</v>
      </c>
      <c r="BH26" s="165" t="s">
        <v>586</v>
      </c>
      <c r="BI26" s="163">
        <v>44449</v>
      </c>
      <c r="BJ26" s="161" t="s">
        <v>562</v>
      </c>
      <c r="BK26" s="162" t="s">
        <v>587</v>
      </c>
      <c r="BL26" s="163">
        <v>44532</v>
      </c>
      <c r="BM26" s="164" t="s">
        <v>327</v>
      </c>
      <c r="BN26" s="165" t="s">
        <v>561</v>
      </c>
      <c r="BO26" s="163">
        <v>44907</v>
      </c>
      <c r="BP26" s="161" t="s">
        <v>357</v>
      </c>
      <c r="BQ26" s="162" t="s">
        <v>687</v>
      </c>
      <c r="BR26" s="163">
        <v>45103</v>
      </c>
      <c r="BS26" s="164" t="s">
        <v>885</v>
      </c>
      <c r="BT26" s="165" t="s">
        <v>887</v>
      </c>
      <c r="BU26" s="163" t="s">
        <v>341</v>
      </c>
      <c r="BV26" s="161" t="s">
        <v>342</v>
      </c>
      <c r="BW26" s="162" t="s">
        <v>341</v>
      </c>
      <c r="BX26" s="163" t="s">
        <v>341</v>
      </c>
      <c r="BY26" s="164" t="s">
        <v>342</v>
      </c>
      <c r="BZ26" s="166" t="s">
        <v>341</v>
      </c>
      <c r="CA26" s="2">
        <f>COUNTBLANK(A26:BZ26)</f>
        <v>4</v>
      </c>
      <c r="CB26" s="51" t="s">
        <v>841</v>
      </c>
      <c r="CC26" s="51" t="s">
        <v>811</v>
      </c>
      <c r="CD26" s="51" t="s">
        <v>759</v>
      </c>
      <c r="CE26" s="51" t="s">
        <v>752</v>
      </c>
      <c r="CF26" s="51" t="s">
        <v>750</v>
      </c>
      <c r="CG26" s="51" t="s">
        <v>750</v>
      </c>
      <c r="CH26" s="51" t="s">
        <v>766</v>
      </c>
      <c r="CI26" s="51" t="s">
        <v>750</v>
      </c>
      <c r="CJ26" s="51" t="s">
        <v>770</v>
      </c>
      <c r="CK26" s="51" t="s">
        <v>773</v>
      </c>
      <c r="CL26" s="51" t="s">
        <v>770</v>
      </c>
      <c r="CM26" s="51" t="s">
        <v>777</v>
      </c>
      <c r="CN26" s="51" t="s">
        <v>770</v>
      </c>
      <c r="CO26" s="51" t="s">
        <v>770</v>
      </c>
      <c r="CP26" s="51" t="s">
        <v>770</v>
      </c>
      <c r="CQ26" s="51" t="s">
        <v>770</v>
      </c>
      <c r="CR26" s="51" t="s">
        <v>794</v>
      </c>
      <c r="CS26" s="51" t="s">
        <v>770</v>
      </c>
      <c r="CT26" s="51" t="s">
        <v>770</v>
      </c>
      <c r="CU26" s="51" t="s">
        <v>770</v>
      </c>
      <c r="CV26" s="51" t="s">
        <v>770</v>
      </c>
      <c r="CW26" s="51" t="s">
        <v>770</v>
      </c>
      <c r="CX26" s="51" t="s">
        <v>770</v>
      </c>
      <c r="CZ26" s="154" t="str">
        <f>J26</f>
        <v>Corrupción</v>
      </c>
      <c r="DA26" s="197" t="str">
        <f>I26</f>
        <v xml:space="preserve">Posibilidad de afectación reputacional por  hallazgos y sanciones impuestas por órganos de control, debido a uso indebido de información privilegiada para el inadecuado registro de los hechos económicos, con el fin de obtener beneficios propios o de terceros  </v>
      </c>
      <c r="DB26" s="197"/>
      <c r="DC26" s="197"/>
      <c r="DD26" s="197"/>
      <c r="DE26" s="197"/>
      <c r="DF26" s="197"/>
      <c r="DG26" s="197"/>
      <c r="DH26" s="154" t="str">
        <f>Y26</f>
        <v>Extremo</v>
      </c>
      <c r="DI26" s="154" t="str">
        <f t="shared" si="9"/>
        <v>Extremo</v>
      </c>
      <c r="DK26" s="150" t="e">
        <f>SUM(LEN(#REF!)-LEN(SUBSTITUTE(#REF!,"- Preventivo","")))/LEN("- Preventivo")</f>
        <v>#REF!</v>
      </c>
      <c r="DL26" s="150" t="e">
        <f>SUMIFS($DK$12:$DK$31,$A$12:$A$31,A26)</f>
        <v>#REF!</v>
      </c>
      <c r="DM26" s="150" t="e">
        <f>SUM(LEN(#REF!)-LEN(SUBSTITUTE(#REF!,"- Detectivo","")))/LEN("- Detectivo")</f>
        <v>#REF!</v>
      </c>
      <c r="DN26" s="150" t="e">
        <f>SUMIFS($DM$12:$DM$31,$A$12:$A$31,A26)</f>
        <v>#REF!</v>
      </c>
      <c r="DO26" s="150" t="e">
        <f>SUM(LEN(#REF!)-LEN(SUBSTITUTE(#REF!,"- Correctivo","")))/LEN("- Correctivo")</f>
        <v>#REF!</v>
      </c>
      <c r="DP26" s="150" t="e">
        <f>SUMIFS($DO$12:$DO$31,$A$12:$A$31,A26)</f>
        <v>#REF!</v>
      </c>
      <c r="DQ26" s="150" t="e">
        <f t="shared" si="1"/>
        <v>#REF!</v>
      </c>
      <c r="DR26" s="150" t="e">
        <f>SUMIFS($DQ$12:$DQ$31,$A$12:$A$31,A26)</f>
        <v>#REF!</v>
      </c>
      <c r="DS26" s="150" t="e">
        <f>SUM(LEN(#REF!)-LEN(SUBSTITUTE(#REF!,"- Documentado","")))/LEN("- Documentado")</f>
        <v>#REF!</v>
      </c>
      <c r="DT26" s="150" t="e">
        <f>SUM(LEN(#REF!)-LEN(SUBSTITUTE(#REF!,"- Documentado","")))/LEN("- Documentado")</f>
        <v>#REF!</v>
      </c>
      <c r="DU26" s="150" t="e">
        <f>SUMIFS($DS$12:$DS$31,$A$12:$A$31,A26)+SUMIFS($DT$12:$DT$31,$A$12:$A$31,A26)</f>
        <v>#REF!</v>
      </c>
      <c r="DV26" s="150" t="e">
        <f>SUM(LEN(#REF!)-LEN(SUBSTITUTE(#REF!,"- Continua","")))/LEN("- Continua")</f>
        <v>#REF!</v>
      </c>
      <c r="DW26" s="150" t="e">
        <f>SUM(LEN(#REF!)-LEN(SUBSTITUTE(#REF!,"- Continua","")))/LEN("- Continua")</f>
        <v>#REF!</v>
      </c>
      <c r="DX26" s="150" t="e">
        <f>SUMIFS($DV$12:$DV$31,$A$12:$A$31,A26)+SUMIFS($DW$12:$DW$31,$A$12:$A$31,A26)</f>
        <v>#REF!</v>
      </c>
      <c r="DY26" s="150" t="e">
        <f>SUM(LEN(#REF!)-LEN(SUBSTITUTE(#REF!,"- Con registro","")))/LEN("- Con registro")</f>
        <v>#REF!</v>
      </c>
      <c r="DZ26" s="150" t="e">
        <f>SUM(LEN(#REF!)-LEN(SUBSTITUTE(#REF!,"- Con registro","")))/LEN("- Con registro")</f>
        <v>#REF!</v>
      </c>
      <c r="EA26" s="150" t="e">
        <f>SUMIFS($DY$12:$DY$31,$A$12:$A$31,A26)+SUMIFS($DZ$12:$DZ$31,$A$12:$A$31,A26)</f>
        <v>#REF!</v>
      </c>
      <c r="EB26" s="153" t="e">
        <f t="shared" si="2"/>
        <v>#REF!</v>
      </c>
      <c r="EC26" s="153" t="e">
        <f t="shared" si="3"/>
        <v>#REF!</v>
      </c>
      <c r="ED26" s="184" t="e">
        <f t="shared" si="4"/>
        <v>#REF!</v>
      </c>
      <c r="EE26" s="194" t="e">
        <f t="shared" si="5"/>
        <v>#REF!</v>
      </c>
      <c r="EF26" s="194"/>
      <c r="EG26" s="194"/>
      <c r="EH26" s="194"/>
      <c r="EI26" s="194"/>
      <c r="EJ26" s="194"/>
      <c r="EK26" s="194"/>
      <c r="EL26" s="194"/>
      <c r="EM26" s="194"/>
      <c r="EN26" s="194"/>
      <c r="EP26" s="172" t="str">
        <f t="shared" si="6"/>
        <v/>
      </c>
      <c r="EQ26" s="173" t="str">
        <f t="shared" si="7"/>
        <v/>
      </c>
      <c r="ER26" s="150" t="str">
        <f t="shared" si="8"/>
        <v/>
      </c>
      <c r="ES26" s="150" t="str">
        <f>IF(ER26="","",CONCATENATE("ID_",G26,": ",I26))</f>
        <v/>
      </c>
      <c r="ET26" s="150" t="str">
        <f>IF(ES26="","",CONCATENATE("Ajuste en ",VLOOKUP(EP26,AQ26:BZ26,(MATCH(EP26,AQ26:BZ26,10)+1))," en el Mapa de riesgos de ",A26))</f>
        <v/>
      </c>
      <c r="EU26" s="150" t="str">
        <f>IF(ET26="","",CONCATENATE("Solicitud de cambio realizada y aprobada por la ",L26," a través del Aplicativo DARUMA"))</f>
        <v/>
      </c>
    </row>
    <row r="27" spans="1:151" ht="399.95" customHeight="1" x14ac:dyDescent="0.2">
      <c r="A27" s="177" t="s">
        <v>276</v>
      </c>
      <c r="B27" s="159" t="s">
        <v>689</v>
      </c>
      <c r="C27" s="159" t="s">
        <v>690</v>
      </c>
      <c r="D27" s="177" t="s">
        <v>605</v>
      </c>
      <c r="E27" s="178" t="s">
        <v>635</v>
      </c>
      <c r="F27" s="159" t="s">
        <v>691</v>
      </c>
      <c r="G27" s="178">
        <v>175</v>
      </c>
      <c r="H27" s="178" t="s">
        <v>835</v>
      </c>
      <c r="I27" s="156" t="s">
        <v>512</v>
      </c>
      <c r="J27" s="177" t="s">
        <v>63</v>
      </c>
      <c r="K27" s="178" t="s">
        <v>344</v>
      </c>
      <c r="L27" s="159" t="s">
        <v>606</v>
      </c>
      <c r="M27" s="165" t="s">
        <v>513</v>
      </c>
      <c r="N27" s="159" t="s">
        <v>504</v>
      </c>
      <c r="O27" s="159" t="s">
        <v>514</v>
      </c>
      <c r="P27" s="159" t="s">
        <v>352</v>
      </c>
      <c r="Q27" s="159" t="s">
        <v>326</v>
      </c>
      <c r="R27" s="159" t="s">
        <v>353</v>
      </c>
      <c r="S27" s="159" t="s">
        <v>743</v>
      </c>
      <c r="T27" s="159" t="s">
        <v>347</v>
      </c>
      <c r="U27" s="179" t="s">
        <v>312</v>
      </c>
      <c r="V27" s="180">
        <v>0.2</v>
      </c>
      <c r="W27" s="179" t="s">
        <v>101</v>
      </c>
      <c r="X27" s="180">
        <v>0.6</v>
      </c>
      <c r="Y27" s="66" t="s">
        <v>84</v>
      </c>
      <c r="Z27" s="159" t="s">
        <v>692</v>
      </c>
      <c r="AA27" s="179" t="s">
        <v>312</v>
      </c>
      <c r="AB27" s="182">
        <v>3.0239999999999996E-2</v>
      </c>
      <c r="AC27" s="179" t="s">
        <v>101</v>
      </c>
      <c r="AD27" s="182">
        <v>0.6</v>
      </c>
      <c r="AE27" s="66" t="s">
        <v>84</v>
      </c>
      <c r="AF27" s="159" t="s">
        <v>693</v>
      </c>
      <c r="AG27" s="177" t="s">
        <v>350</v>
      </c>
      <c r="AH27" s="181" t="s">
        <v>954</v>
      </c>
      <c r="AI27" s="181" t="s">
        <v>955</v>
      </c>
      <c r="AJ27" s="181" t="s">
        <v>957</v>
      </c>
      <c r="AK27" s="181" t="s">
        <v>956</v>
      </c>
      <c r="AL27" s="183" t="s">
        <v>958</v>
      </c>
      <c r="AM27" s="183" t="s">
        <v>959</v>
      </c>
      <c r="AN27" s="159" t="s">
        <v>694</v>
      </c>
      <c r="AO27" s="159" t="s">
        <v>695</v>
      </c>
      <c r="AP27" s="159" t="s">
        <v>696</v>
      </c>
      <c r="AQ27" s="160">
        <v>43599</v>
      </c>
      <c r="AR27" s="161" t="s">
        <v>327</v>
      </c>
      <c r="AS27" s="162" t="s">
        <v>505</v>
      </c>
      <c r="AT27" s="163">
        <v>43767</v>
      </c>
      <c r="AU27" s="164" t="s">
        <v>374</v>
      </c>
      <c r="AV27" s="165" t="s">
        <v>515</v>
      </c>
      <c r="AW27" s="163">
        <v>43901</v>
      </c>
      <c r="AX27" s="161" t="s">
        <v>357</v>
      </c>
      <c r="AY27" s="162" t="s">
        <v>516</v>
      </c>
      <c r="AZ27" s="163">
        <v>44074</v>
      </c>
      <c r="BA27" s="164" t="s">
        <v>335</v>
      </c>
      <c r="BB27" s="165" t="s">
        <v>506</v>
      </c>
      <c r="BC27" s="163">
        <v>44169</v>
      </c>
      <c r="BD27" s="161" t="s">
        <v>370</v>
      </c>
      <c r="BE27" s="162" t="s">
        <v>517</v>
      </c>
      <c r="BF27" s="163">
        <v>44244</v>
      </c>
      <c r="BG27" s="164" t="s">
        <v>370</v>
      </c>
      <c r="BH27" s="165" t="s">
        <v>518</v>
      </c>
      <c r="BI27" s="163">
        <v>44249</v>
      </c>
      <c r="BJ27" s="161" t="s">
        <v>333</v>
      </c>
      <c r="BK27" s="162" t="s">
        <v>507</v>
      </c>
      <c r="BL27" s="163">
        <v>44419</v>
      </c>
      <c r="BM27" s="164" t="s">
        <v>335</v>
      </c>
      <c r="BN27" s="165" t="s">
        <v>508</v>
      </c>
      <c r="BO27" s="163">
        <v>44544</v>
      </c>
      <c r="BP27" s="161" t="s">
        <v>327</v>
      </c>
      <c r="BQ27" s="162" t="s">
        <v>509</v>
      </c>
      <c r="BR27" s="163">
        <v>44645</v>
      </c>
      <c r="BS27" s="164" t="s">
        <v>333</v>
      </c>
      <c r="BT27" s="165" t="s">
        <v>510</v>
      </c>
      <c r="BU27" s="163">
        <v>44897</v>
      </c>
      <c r="BV27" s="161" t="s">
        <v>356</v>
      </c>
      <c r="BW27" s="162" t="s">
        <v>697</v>
      </c>
      <c r="BX27" s="163">
        <v>45042</v>
      </c>
      <c r="BY27" s="161" t="s">
        <v>873</v>
      </c>
      <c r="BZ27" s="166" t="s">
        <v>874</v>
      </c>
      <c r="CA27" s="2">
        <f>COUNTBLANK(A27:BZ27)</f>
        <v>0</v>
      </c>
      <c r="CB27" s="51" t="s">
        <v>815</v>
      </c>
      <c r="CC27" s="51" t="s">
        <v>816</v>
      </c>
      <c r="CD27" s="51" t="s">
        <v>760</v>
      </c>
      <c r="CE27" s="51" t="s">
        <v>770</v>
      </c>
      <c r="CF27" s="51" t="s">
        <v>750</v>
      </c>
      <c r="CG27" s="51" t="s">
        <v>750</v>
      </c>
      <c r="CH27" s="51" t="s">
        <v>766</v>
      </c>
      <c r="CI27" s="51" t="s">
        <v>750</v>
      </c>
      <c r="CJ27" s="51" t="s">
        <v>770</v>
      </c>
      <c r="CK27" s="51"/>
      <c r="CL27" s="51" t="s">
        <v>770</v>
      </c>
      <c r="CM27" s="51" t="s">
        <v>777</v>
      </c>
      <c r="CN27" s="51" t="s">
        <v>770</v>
      </c>
      <c r="CO27" s="51" t="s">
        <v>770</v>
      </c>
      <c r="CP27" s="51" t="s">
        <v>770</v>
      </c>
      <c r="CQ27" s="51" t="s">
        <v>770</v>
      </c>
      <c r="CR27" s="51" t="s">
        <v>795</v>
      </c>
      <c r="CS27" s="51" t="s">
        <v>770</v>
      </c>
      <c r="CT27" s="51" t="s">
        <v>770</v>
      </c>
      <c r="CU27" s="51" t="s">
        <v>770</v>
      </c>
      <c r="CV27" s="51" t="s">
        <v>770</v>
      </c>
      <c r="CW27" s="51" t="s">
        <v>770</v>
      </c>
      <c r="CX27" s="51" t="s">
        <v>770</v>
      </c>
      <c r="CZ27" s="154" t="str">
        <f>J27</f>
        <v>Corrupción</v>
      </c>
      <c r="DA27" s="197" t="str">
        <f>I27</f>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v>
      </c>
      <c r="DB27" s="197"/>
      <c r="DC27" s="197"/>
      <c r="DD27" s="197"/>
      <c r="DE27" s="197"/>
      <c r="DF27" s="197"/>
      <c r="DG27" s="197"/>
      <c r="DH27" s="154" t="str">
        <f>Y27</f>
        <v>Moderado</v>
      </c>
      <c r="DI27" s="154" t="str">
        <f t="shared" ref="DI27:DI31" si="10">AE27</f>
        <v>Moderado</v>
      </c>
      <c r="DK27" s="150" t="e">
        <f>SUM(LEN(#REF!)-LEN(SUBSTITUTE(#REF!,"- Preventivo","")))/LEN("- Preventivo")</f>
        <v>#REF!</v>
      </c>
      <c r="DL27" s="150" t="e">
        <f>SUMIFS($DK$12:$DK$31,$A$12:$A$31,A27)</f>
        <v>#REF!</v>
      </c>
      <c r="DM27" s="150" t="e">
        <f>SUM(LEN(#REF!)-LEN(SUBSTITUTE(#REF!,"- Detectivo","")))/LEN("- Detectivo")</f>
        <v>#REF!</v>
      </c>
      <c r="DN27" s="150" t="e">
        <f>SUMIFS($DM$12:$DM$31,$A$12:$A$31,A27)</f>
        <v>#REF!</v>
      </c>
      <c r="DO27" s="150" t="e">
        <f>SUM(LEN(#REF!)-LEN(SUBSTITUTE(#REF!,"- Correctivo","")))/LEN("- Correctivo")</f>
        <v>#REF!</v>
      </c>
      <c r="DP27" s="150" t="e">
        <f>SUMIFS($DO$12:$DO$31,$A$12:$A$31,A27)</f>
        <v>#REF!</v>
      </c>
      <c r="DQ27" s="150" t="e">
        <f t="shared" si="1"/>
        <v>#REF!</v>
      </c>
      <c r="DR27" s="150" t="e">
        <f>SUMIFS($DQ$12:$DQ$31,$A$12:$A$31,A27)</f>
        <v>#REF!</v>
      </c>
      <c r="DS27" s="150" t="e">
        <f>SUM(LEN(#REF!)-LEN(SUBSTITUTE(#REF!,"- Documentado","")))/LEN("- Documentado")</f>
        <v>#REF!</v>
      </c>
      <c r="DT27" s="150" t="e">
        <f>SUM(LEN(#REF!)-LEN(SUBSTITUTE(#REF!,"- Documentado","")))/LEN("- Documentado")</f>
        <v>#REF!</v>
      </c>
      <c r="DU27" s="150" t="e">
        <f>SUMIFS($DS$12:$DS$31,$A$12:$A$31,A27)+SUMIFS($DT$12:$DT$31,$A$12:$A$31,A27)</f>
        <v>#REF!</v>
      </c>
      <c r="DV27" s="150" t="e">
        <f>SUM(LEN(#REF!)-LEN(SUBSTITUTE(#REF!,"- Continua","")))/LEN("- Continua")</f>
        <v>#REF!</v>
      </c>
      <c r="DW27" s="150" t="e">
        <f>SUM(LEN(#REF!)-LEN(SUBSTITUTE(#REF!,"- Continua","")))/LEN("- Continua")</f>
        <v>#REF!</v>
      </c>
      <c r="DX27" s="150" t="e">
        <f>SUMIFS($DV$12:$DV$31,$A$12:$A$31,A27)+SUMIFS($DW$12:$DW$31,$A$12:$A$31,A27)</f>
        <v>#REF!</v>
      </c>
      <c r="DY27" s="150" t="e">
        <f>SUM(LEN(#REF!)-LEN(SUBSTITUTE(#REF!,"- Con registro","")))/LEN("- Con registro")</f>
        <v>#REF!</v>
      </c>
      <c r="DZ27" s="150" t="e">
        <f>SUM(LEN(#REF!)-LEN(SUBSTITUTE(#REF!,"- Con registro","")))/LEN("- Con registro")</f>
        <v>#REF!</v>
      </c>
      <c r="EA27" s="150" t="e">
        <f>SUMIFS($DY$12:$DY$31,$A$12:$A$31,A27)+SUMIFS($DZ$12:$DZ$31,$A$12:$A$31,A27)</f>
        <v>#REF!</v>
      </c>
      <c r="EB27" s="153" t="e">
        <f t="shared" si="2"/>
        <v>#REF!</v>
      </c>
      <c r="EC27" s="153" t="e">
        <f t="shared" si="3"/>
        <v>#REF!</v>
      </c>
      <c r="ED27" s="184" t="e">
        <f t="shared" si="4"/>
        <v>#REF!</v>
      </c>
      <c r="EE27" s="194" t="e">
        <f t="shared" si="5"/>
        <v>#REF!</v>
      </c>
      <c r="EF27" s="194"/>
      <c r="EG27" s="194"/>
      <c r="EH27" s="194"/>
      <c r="EI27" s="194"/>
      <c r="EJ27" s="194"/>
      <c r="EK27" s="194"/>
      <c r="EL27" s="194"/>
      <c r="EM27" s="194"/>
      <c r="EN27" s="194"/>
      <c r="EP27" s="172" t="str">
        <f t="shared" si="6"/>
        <v/>
      </c>
      <c r="EQ27" s="173" t="str">
        <f t="shared" si="7"/>
        <v/>
      </c>
      <c r="ER27" s="150" t="str">
        <f t="shared" si="8"/>
        <v/>
      </c>
      <c r="ES27" s="150" t="str">
        <f>IF(ER27="","",CONCATENATE("ID_",G27,": ",I27))</f>
        <v/>
      </c>
      <c r="ET27" s="150" t="str">
        <f>IF(ES27="","",CONCATENATE("Ajuste en ",VLOOKUP(EP27,AQ27:BZ27,(MATCH(EP27,AQ27:BZ27,10)+1))," en el Mapa de riesgos de ",A27))</f>
        <v/>
      </c>
      <c r="EU27" s="150" t="str">
        <f>IF(ET27="","",CONCATENATE("Solicitud de cambio realizada y aprobada por la ",L27," a través del Aplicativo DARUMA"))</f>
        <v/>
      </c>
    </row>
    <row r="28" spans="1:151" ht="399.95" customHeight="1" x14ac:dyDescent="0.2">
      <c r="A28" s="177" t="s">
        <v>698</v>
      </c>
      <c r="B28" s="159" t="s">
        <v>699</v>
      </c>
      <c r="C28" s="159" t="s">
        <v>700</v>
      </c>
      <c r="D28" s="177" t="s">
        <v>701</v>
      </c>
      <c r="E28" s="178" t="s">
        <v>38</v>
      </c>
      <c r="F28" s="159" t="s">
        <v>702</v>
      </c>
      <c r="G28" s="178">
        <v>179</v>
      </c>
      <c r="H28" s="178" t="s">
        <v>836</v>
      </c>
      <c r="I28" s="156" t="s">
        <v>456</v>
      </c>
      <c r="J28" s="177" t="s">
        <v>63</v>
      </c>
      <c r="K28" s="178" t="s">
        <v>344</v>
      </c>
      <c r="L28" s="159" t="s">
        <v>248</v>
      </c>
      <c r="M28" s="165" t="s">
        <v>457</v>
      </c>
      <c r="N28" s="159" t="s">
        <v>454</v>
      </c>
      <c r="O28" s="159" t="s">
        <v>703</v>
      </c>
      <c r="P28" s="159" t="s">
        <v>450</v>
      </c>
      <c r="Q28" s="159" t="s">
        <v>326</v>
      </c>
      <c r="R28" s="159" t="s">
        <v>458</v>
      </c>
      <c r="S28" s="159" t="s">
        <v>743</v>
      </c>
      <c r="T28" s="159" t="s">
        <v>347</v>
      </c>
      <c r="U28" s="179" t="s">
        <v>310</v>
      </c>
      <c r="V28" s="180">
        <v>0.4</v>
      </c>
      <c r="W28" s="179" t="s">
        <v>77</v>
      </c>
      <c r="X28" s="180">
        <v>0.8</v>
      </c>
      <c r="Y28" s="66" t="s">
        <v>271</v>
      </c>
      <c r="Z28" s="159" t="s">
        <v>459</v>
      </c>
      <c r="AA28" s="179" t="s">
        <v>312</v>
      </c>
      <c r="AB28" s="182">
        <v>0.11759999999999998</v>
      </c>
      <c r="AC28" s="179" t="s">
        <v>77</v>
      </c>
      <c r="AD28" s="182">
        <v>0.8</v>
      </c>
      <c r="AE28" s="66" t="s">
        <v>271</v>
      </c>
      <c r="AF28" s="159" t="s">
        <v>460</v>
      </c>
      <c r="AG28" s="177" t="s">
        <v>350</v>
      </c>
      <c r="AH28" s="181" t="s">
        <v>960</v>
      </c>
      <c r="AI28" s="181" t="s">
        <v>961</v>
      </c>
      <c r="AJ28" s="181" t="s">
        <v>962</v>
      </c>
      <c r="AK28" s="181" t="s">
        <v>963</v>
      </c>
      <c r="AL28" s="181" t="s">
        <v>931</v>
      </c>
      <c r="AM28" s="181" t="s">
        <v>921</v>
      </c>
      <c r="AN28" s="159" t="s">
        <v>704</v>
      </c>
      <c r="AO28" s="159" t="s">
        <v>705</v>
      </c>
      <c r="AP28" s="159" t="s">
        <v>706</v>
      </c>
      <c r="AQ28" s="160">
        <v>43496</v>
      </c>
      <c r="AR28" s="161" t="s">
        <v>327</v>
      </c>
      <c r="AS28" s="162" t="s">
        <v>461</v>
      </c>
      <c r="AT28" s="163">
        <v>43759</v>
      </c>
      <c r="AU28" s="164" t="s">
        <v>402</v>
      </c>
      <c r="AV28" s="165" t="s">
        <v>462</v>
      </c>
      <c r="AW28" s="163">
        <v>43909</v>
      </c>
      <c r="AX28" s="161" t="s">
        <v>393</v>
      </c>
      <c r="AY28" s="162" t="s">
        <v>463</v>
      </c>
      <c r="AZ28" s="163">
        <v>44074</v>
      </c>
      <c r="BA28" s="164" t="s">
        <v>338</v>
      </c>
      <c r="BB28" s="165" t="s">
        <v>464</v>
      </c>
      <c r="BC28" s="163">
        <v>44168</v>
      </c>
      <c r="BD28" s="161" t="s">
        <v>370</v>
      </c>
      <c r="BE28" s="162" t="s">
        <v>465</v>
      </c>
      <c r="BF28" s="163">
        <v>44249</v>
      </c>
      <c r="BG28" s="164" t="s">
        <v>356</v>
      </c>
      <c r="BH28" s="165" t="s">
        <v>466</v>
      </c>
      <c r="BI28" s="163">
        <v>44404</v>
      </c>
      <c r="BJ28" s="161" t="s">
        <v>355</v>
      </c>
      <c r="BK28" s="162" t="s">
        <v>467</v>
      </c>
      <c r="BL28" s="163">
        <v>44455</v>
      </c>
      <c r="BM28" s="164" t="s">
        <v>335</v>
      </c>
      <c r="BN28" s="165" t="s">
        <v>453</v>
      </c>
      <c r="BO28" s="163">
        <v>44540</v>
      </c>
      <c r="BP28" s="161" t="s">
        <v>327</v>
      </c>
      <c r="BQ28" s="162" t="s">
        <v>468</v>
      </c>
      <c r="BR28" s="163">
        <v>44897</v>
      </c>
      <c r="BS28" s="164" t="s">
        <v>356</v>
      </c>
      <c r="BT28" s="165" t="s">
        <v>707</v>
      </c>
      <c r="BU28" s="163" t="s">
        <v>341</v>
      </c>
      <c r="BV28" s="161" t="s">
        <v>342</v>
      </c>
      <c r="BW28" s="162" t="s">
        <v>341</v>
      </c>
      <c r="BX28" s="163" t="s">
        <v>341</v>
      </c>
      <c r="BY28" s="164" t="s">
        <v>342</v>
      </c>
      <c r="BZ28" s="166" t="s">
        <v>341</v>
      </c>
      <c r="CA28" s="2">
        <f>COUNTBLANK(A28:BZ28)</f>
        <v>4</v>
      </c>
      <c r="CB28" s="51" t="s">
        <v>802</v>
      </c>
      <c r="CC28" s="51" t="s">
        <v>803</v>
      </c>
      <c r="CD28" s="51" t="s">
        <v>761</v>
      </c>
      <c r="CE28" s="51" t="s">
        <v>770</v>
      </c>
      <c r="CF28" s="51" t="s">
        <v>750</v>
      </c>
      <c r="CG28" s="51" t="s">
        <v>750</v>
      </c>
      <c r="CH28" s="51" t="s">
        <v>766</v>
      </c>
      <c r="CI28" s="51" t="s">
        <v>750</v>
      </c>
      <c r="CJ28" s="51" t="s">
        <v>770</v>
      </c>
      <c r="CK28" s="51"/>
      <c r="CL28" s="51" t="s">
        <v>770</v>
      </c>
      <c r="CM28" s="51" t="s">
        <v>777</v>
      </c>
      <c r="CN28" s="51" t="s">
        <v>770</v>
      </c>
      <c r="CO28" s="51" t="s">
        <v>770</v>
      </c>
      <c r="CP28" s="51" t="s">
        <v>770</v>
      </c>
      <c r="CQ28" s="51" t="s">
        <v>770</v>
      </c>
      <c r="CR28" s="51" t="s">
        <v>796</v>
      </c>
      <c r="CS28" s="51" t="s">
        <v>770</v>
      </c>
      <c r="CT28" s="51" t="s">
        <v>770</v>
      </c>
      <c r="CU28" s="51" t="s">
        <v>770</v>
      </c>
      <c r="CV28" s="51" t="s">
        <v>770</v>
      </c>
      <c r="CW28" s="51" t="s">
        <v>770</v>
      </c>
      <c r="CX28" s="51" t="s">
        <v>770</v>
      </c>
      <c r="CZ28" s="154" t="str">
        <f>J28</f>
        <v>Corrupción</v>
      </c>
      <c r="DA28" s="197" t="str">
        <f>I28</f>
        <v>Posibilidad de afectación reputacional por pérdida de credibilidad y confianza en la Secretaría General, debido a realización de cobros indebidos durante la prestación del servicio en el canal presencial de la Red CADE dispuesto para el servicio a la ciudadanía</v>
      </c>
      <c r="DB28" s="197"/>
      <c r="DC28" s="197"/>
      <c r="DD28" s="197"/>
      <c r="DE28" s="197"/>
      <c r="DF28" s="197"/>
      <c r="DG28" s="197"/>
      <c r="DH28" s="154" t="str">
        <f>Y28</f>
        <v>Alto</v>
      </c>
      <c r="DI28" s="154" t="str">
        <f t="shared" si="10"/>
        <v>Alto</v>
      </c>
      <c r="DK28" s="150" t="e">
        <f>SUM(LEN(#REF!)-LEN(SUBSTITUTE(#REF!,"- Preventivo","")))/LEN("- Preventivo")</f>
        <v>#REF!</v>
      </c>
      <c r="DL28" s="150" t="e">
        <f>SUMIFS($DK$12:$DK$31,$A$12:$A$31,A28)</f>
        <v>#REF!</v>
      </c>
      <c r="DM28" s="150" t="e">
        <f>SUM(LEN(#REF!)-LEN(SUBSTITUTE(#REF!,"- Detectivo","")))/LEN("- Detectivo")</f>
        <v>#REF!</v>
      </c>
      <c r="DN28" s="150" t="e">
        <f>SUMIFS($DM$12:$DM$31,$A$12:$A$31,A28)</f>
        <v>#REF!</v>
      </c>
      <c r="DO28" s="150" t="e">
        <f>SUM(LEN(#REF!)-LEN(SUBSTITUTE(#REF!,"- Correctivo","")))/LEN("- Correctivo")</f>
        <v>#REF!</v>
      </c>
      <c r="DP28" s="150" t="e">
        <f>SUMIFS($DO$12:$DO$31,$A$12:$A$31,A28)</f>
        <v>#REF!</v>
      </c>
      <c r="DQ28" s="150" t="e">
        <f t="shared" ref="DQ28:DQ31" si="11">DK28+DM28+DO28</f>
        <v>#REF!</v>
      </c>
      <c r="DR28" s="150" t="e">
        <f>SUMIFS($DQ$12:$DQ$31,$A$12:$A$31,A28)</f>
        <v>#REF!</v>
      </c>
      <c r="DS28" s="150" t="e">
        <f>SUM(LEN(#REF!)-LEN(SUBSTITUTE(#REF!,"- Documentado","")))/LEN("- Documentado")</f>
        <v>#REF!</v>
      </c>
      <c r="DT28" s="150" t="e">
        <f>SUM(LEN(#REF!)-LEN(SUBSTITUTE(#REF!,"- Documentado","")))/LEN("- Documentado")</f>
        <v>#REF!</v>
      </c>
      <c r="DU28" s="150" t="e">
        <f>SUMIFS($DS$12:$DS$31,$A$12:$A$31,A28)+SUMIFS($DT$12:$DT$31,$A$12:$A$31,A28)</f>
        <v>#REF!</v>
      </c>
      <c r="DV28" s="150" t="e">
        <f>SUM(LEN(#REF!)-LEN(SUBSTITUTE(#REF!,"- Continua","")))/LEN("- Continua")</f>
        <v>#REF!</v>
      </c>
      <c r="DW28" s="150" t="e">
        <f>SUM(LEN(#REF!)-LEN(SUBSTITUTE(#REF!,"- Continua","")))/LEN("- Continua")</f>
        <v>#REF!</v>
      </c>
      <c r="DX28" s="150" t="e">
        <f>SUMIFS($DV$12:$DV$31,$A$12:$A$31,A28)+SUMIFS($DW$12:$DW$31,$A$12:$A$31,A28)</f>
        <v>#REF!</v>
      </c>
      <c r="DY28" s="150" t="e">
        <f>SUM(LEN(#REF!)-LEN(SUBSTITUTE(#REF!,"- Con registro","")))/LEN("- Con registro")</f>
        <v>#REF!</v>
      </c>
      <c r="DZ28" s="150" t="e">
        <f>SUM(LEN(#REF!)-LEN(SUBSTITUTE(#REF!,"- Con registro","")))/LEN("- Con registro")</f>
        <v>#REF!</v>
      </c>
      <c r="EA28" s="150" t="e">
        <f>SUMIFS($DY$12:$DY$31,$A$12:$A$31,A28)+SUMIFS($DZ$12:$DZ$31,$A$12:$A$31,A28)</f>
        <v>#REF!</v>
      </c>
      <c r="EB28" s="153" t="e">
        <f t="shared" ref="EB28:EB31" si="12">CONCATENATE("El proceso estableció ",DR28," controles frente a los riesgos identificados, de los cuales:
")</f>
        <v>#REF!</v>
      </c>
      <c r="EC28" s="153" t="e">
        <f t="shared" ref="EC28:EC31" si="13">CONCATENATE("- ",DL28," son preventivos, ",DN28," detectivos y ",DP28," correctivos.
")</f>
        <v>#REF!</v>
      </c>
      <c r="ED28" s="184" t="e">
        <f t="shared" ref="ED28:ED31" si="14">CONCATENATE("- ",DU28," están documentados, ",DX28," se aplican continuamente de acuerdo con la periodicidad establecida y en ",EA28," se deja registro de la aplicación.")</f>
        <v>#REF!</v>
      </c>
      <c r="EE28" s="194" t="e">
        <f t="shared" ref="EE28:EE31" si="15">CONCATENATE(EB28,EC28,ED28)</f>
        <v>#REF!</v>
      </c>
      <c r="EF28" s="194"/>
      <c r="EG28" s="194"/>
      <c r="EH28" s="194"/>
      <c r="EI28" s="194"/>
      <c r="EJ28" s="194"/>
      <c r="EK28" s="194"/>
      <c r="EL28" s="194"/>
      <c r="EM28" s="194"/>
      <c r="EN28" s="194"/>
      <c r="EP28" s="172" t="str">
        <f t="shared" ref="EP28:EP31" si="16">IF(AQ28&gt;=$EP$1,AQ28,IF(AT28&gt;=$EP$1,AT28,IF(AW28&gt;=$EP$1,AW28,IF(AZ28&gt;=$EP$1,AZ28,IF(BC28&gt;=$EP$1,BC28,IF(BF28&gt;=$EP$1,BF28,IF(BI28&gt;=$EP$1,BI28,IF(BL28&gt;=$EP$1,BL28,IF(BO28&gt;=$EP$1,BO28,IF(BR28&gt;=$EP$1,BR28,IF(BU28&gt;=$EP$1,BU28,IF(BX28&gt;=$EP$1,BX28,""))))))))))))</f>
        <v/>
      </c>
      <c r="EQ28" s="173" t="str">
        <f t="shared" ref="EQ28:EQ31" si="17">IF(EP28="","",$B$6)</f>
        <v/>
      </c>
      <c r="ER28" s="150" t="str">
        <f t="shared" ref="ER28:ER31" si="18">IF(EQ28="","","Riesgos")</f>
        <v/>
      </c>
      <c r="ES28" s="150" t="str">
        <f>IF(ER28="","",CONCATENATE("ID_",G28,": ",I28))</f>
        <v/>
      </c>
      <c r="ET28" s="150" t="str">
        <f>IF(ES28="","",CONCATENATE("Ajuste en ",VLOOKUP(EP28,AQ28:BZ28,(MATCH(EP28,AQ28:BZ28,10)+1))," en el Mapa de riesgos de ",A28))</f>
        <v/>
      </c>
      <c r="EU28" s="150" t="str">
        <f>IF(ET28="","",CONCATENATE("Solicitud de cambio realizada y aprobada por la ",L28," a través del Aplicativo DARUMA"))</f>
        <v/>
      </c>
    </row>
    <row r="29" spans="1:151" ht="399.95" customHeight="1" x14ac:dyDescent="0.2">
      <c r="A29" s="177" t="s">
        <v>698</v>
      </c>
      <c r="B29" s="159" t="s">
        <v>699</v>
      </c>
      <c r="C29" s="159" t="s">
        <v>700</v>
      </c>
      <c r="D29" s="177" t="s">
        <v>701</v>
      </c>
      <c r="E29" s="178" t="s">
        <v>38</v>
      </c>
      <c r="F29" s="159" t="s">
        <v>708</v>
      </c>
      <c r="G29" s="178">
        <v>180</v>
      </c>
      <c r="H29" s="178" t="s">
        <v>837</v>
      </c>
      <c r="I29" s="156" t="s">
        <v>469</v>
      </c>
      <c r="J29" s="177" t="s">
        <v>63</v>
      </c>
      <c r="K29" s="178" t="s">
        <v>325</v>
      </c>
      <c r="L29" s="159" t="s">
        <v>248</v>
      </c>
      <c r="M29" s="165" t="s">
        <v>452</v>
      </c>
      <c r="N29" s="159" t="s">
        <v>454</v>
      </c>
      <c r="O29" s="159" t="s">
        <v>470</v>
      </c>
      <c r="P29" s="159" t="s">
        <v>450</v>
      </c>
      <c r="Q29" s="159" t="s">
        <v>326</v>
      </c>
      <c r="R29" s="159" t="s">
        <v>420</v>
      </c>
      <c r="S29" s="159" t="s">
        <v>743</v>
      </c>
      <c r="T29" s="159" t="s">
        <v>347</v>
      </c>
      <c r="U29" s="179" t="s">
        <v>312</v>
      </c>
      <c r="V29" s="180">
        <v>0.2</v>
      </c>
      <c r="W29" s="179" t="s">
        <v>101</v>
      </c>
      <c r="X29" s="180">
        <v>0.6</v>
      </c>
      <c r="Y29" s="66" t="s">
        <v>84</v>
      </c>
      <c r="Z29" s="159" t="s">
        <v>471</v>
      </c>
      <c r="AA29" s="179" t="s">
        <v>312</v>
      </c>
      <c r="AB29" s="182">
        <v>8.3999999999999991E-2</v>
      </c>
      <c r="AC29" s="179" t="s">
        <v>101</v>
      </c>
      <c r="AD29" s="182">
        <v>0.6</v>
      </c>
      <c r="AE29" s="66" t="s">
        <v>84</v>
      </c>
      <c r="AF29" s="159" t="s">
        <v>472</v>
      </c>
      <c r="AG29" s="177" t="s">
        <v>350</v>
      </c>
      <c r="AH29" s="181" t="s">
        <v>964</v>
      </c>
      <c r="AI29" s="181" t="s">
        <v>965</v>
      </c>
      <c r="AJ29" s="181" t="s">
        <v>966</v>
      </c>
      <c r="AK29" s="181" t="s">
        <v>967</v>
      </c>
      <c r="AL29" s="181" t="s">
        <v>931</v>
      </c>
      <c r="AM29" s="181" t="s">
        <v>968</v>
      </c>
      <c r="AN29" s="159" t="s">
        <v>709</v>
      </c>
      <c r="AO29" s="159" t="s">
        <v>710</v>
      </c>
      <c r="AP29" s="159" t="s">
        <v>711</v>
      </c>
      <c r="AQ29" s="160">
        <v>43496</v>
      </c>
      <c r="AR29" s="161" t="s">
        <v>327</v>
      </c>
      <c r="AS29" s="162" t="s">
        <v>451</v>
      </c>
      <c r="AT29" s="163">
        <v>43593</v>
      </c>
      <c r="AU29" s="164" t="s">
        <v>327</v>
      </c>
      <c r="AV29" s="165" t="s">
        <v>473</v>
      </c>
      <c r="AW29" s="163">
        <v>43759</v>
      </c>
      <c r="AX29" s="161" t="s">
        <v>355</v>
      </c>
      <c r="AY29" s="162" t="s">
        <v>474</v>
      </c>
      <c r="AZ29" s="163">
        <v>43909</v>
      </c>
      <c r="BA29" s="164" t="s">
        <v>475</v>
      </c>
      <c r="BB29" s="165" t="s">
        <v>476</v>
      </c>
      <c r="BC29" s="163">
        <v>44074</v>
      </c>
      <c r="BD29" s="161" t="s">
        <v>338</v>
      </c>
      <c r="BE29" s="162" t="s">
        <v>477</v>
      </c>
      <c r="BF29" s="163">
        <v>44168</v>
      </c>
      <c r="BG29" s="164" t="s">
        <v>355</v>
      </c>
      <c r="BH29" s="165" t="s">
        <v>478</v>
      </c>
      <c r="BI29" s="163">
        <v>44249</v>
      </c>
      <c r="BJ29" s="161" t="s">
        <v>357</v>
      </c>
      <c r="BK29" s="162" t="s">
        <v>455</v>
      </c>
      <c r="BL29" s="163">
        <v>44540</v>
      </c>
      <c r="BM29" s="164" t="s">
        <v>327</v>
      </c>
      <c r="BN29" s="165" t="s">
        <v>479</v>
      </c>
      <c r="BO29" s="163">
        <v>44897</v>
      </c>
      <c r="BP29" s="161" t="s">
        <v>356</v>
      </c>
      <c r="BQ29" s="162" t="s">
        <v>712</v>
      </c>
      <c r="BR29" s="163">
        <v>45037</v>
      </c>
      <c r="BS29" s="161" t="s">
        <v>875</v>
      </c>
      <c r="BT29" s="162" t="s">
        <v>876</v>
      </c>
      <c r="BU29" s="163" t="s">
        <v>341</v>
      </c>
      <c r="BV29" s="161" t="s">
        <v>342</v>
      </c>
      <c r="BW29" s="162" t="s">
        <v>341</v>
      </c>
      <c r="BX29" s="163" t="s">
        <v>341</v>
      </c>
      <c r="BY29" s="164" t="s">
        <v>342</v>
      </c>
      <c r="BZ29" s="166" t="s">
        <v>341</v>
      </c>
      <c r="CA29" s="2">
        <f>COUNTBLANK(A29:BZ29)</f>
        <v>4</v>
      </c>
      <c r="CB29" s="51" t="s">
        <v>802</v>
      </c>
      <c r="CC29" s="51" t="s">
        <v>803</v>
      </c>
      <c r="CD29" s="51" t="s">
        <v>761</v>
      </c>
      <c r="CE29" s="51" t="s">
        <v>770</v>
      </c>
      <c r="CF29" s="51" t="s">
        <v>750</v>
      </c>
      <c r="CG29" s="51" t="s">
        <v>750</v>
      </c>
      <c r="CH29" s="51" t="s">
        <v>766</v>
      </c>
      <c r="CI29" s="51" t="s">
        <v>750</v>
      </c>
      <c r="CJ29" s="51" t="s">
        <v>770</v>
      </c>
      <c r="CK29" s="51"/>
      <c r="CL29" s="51" t="s">
        <v>770</v>
      </c>
      <c r="CM29" s="51" t="s">
        <v>777</v>
      </c>
      <c r="CN29" s="51" t="s">
        <v>770</v>
      </c>
      <c r="CO29" s="51" t="s">
        <v>770</v>
      </c>
      <c r="CP29" s="51" t="s">
        <v>770</v>
      </c>
      <c r="CQ29" s="51" t="s">
        <v>770</v>
      </c>
      <c r="CR29" s="51" t="s">
        <v>797</v>
      </c>
      <c r="CS29" s="51" t="s">
        <v>770</v>
      </c>
      <c r="CT29" s="51" t="s">
        <v>770</v>
      </c>
      <c r="CU29" s="51" t="s">
        <v>770</v>
      </c>
      <c r="CV29" s="51" t="s">
        <v>770</v>
      </c>
      <c r="CW29" s="51" t="s">
        <v>770</v>
      </c>
      <c r="CX29" s="51" t="s">
        <v>770</v>
      </c>
      <c r="CZ29" s="154" t="str">
        <f>J29</f>
        <v>Corrupción</v>
      </c>
      <c r="DA29" s="197" t="str">
        <f>I29</f>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DB29" s="197"/>
      <c r="DC29" s="197"/>
      <c r="DD29" s="197"/>
      <c r="DE29" s="197"/>
      <c r="DF29" s="197"/>
      <c r="DG29" s="197"/>
      <c r="DH29" s="154" t="str">
        <f>Y29</f>
        <v>Moderado</v>
      </c>
      <c r="DI29" s="154" t="str">
        <f t="shared" si="10"/>
        <v>Moderado</v>
      </c>
      <c r="DK29" s="150" t="e">
        <f>SUM(LEN(#REF!)-LEN(SUBSTITUTE(#REF!,"- Preventivo","")))/LEN("- Preventivo")</f>
        <v>#REF!</v>
      </c>
      <c r="DL29" s="150" t="e">
        <f>SUMIFS($DK$12:$DK$31,$A$12:$A$31,A29)</f>
        <v>#REF!</v>
      </c>
      <c r="DM29" s="150" t="e">
        <f>SUM(LEN(#REF!)-LEN(SUBSTITUTE(#REF!,"- Detectivo","")))/LEN("- Detectivo")</f>
        <v>#REF!</v>
      </c>
      <c r="DN29" s="150" t="e">
        <f>SUMIFS($DM$12:$DM$31,$A$12:$A$31,A29)</f>
        <v>#REF!</v>
      </c>
      <c r="DO29" s="150" t="e">
        <f>SUM(LEN(#REF!)-LEN(SUBSTITUTE(#REF!,"- Correctivo","")))/LEN("- Correctivo")</f>
        <v>#REF!</v>
      </c>
      <c r="DP29" s="150" t="e">
        <f>SUMIFS($DO$12:$DO$31,$A$12:$A$31,A29)</f>
        <v>#REF!</v>
      </c>
      <c r="DQ29" s="150" t="e">
        <f t="shared" si="11"/>
        <v>#REF!</v>
      </c>
      <c r="DR29" s="150" t="e">
        <f>SUMIFS($DQ$12:$DQ$31,$A$12:$A$31,A29)</f>
        <v>#REF!</v>
      </c>
      <c r="DS29" s="150" t="e">
        <f>SUM(LEN(#REF!)-LEN(SUBSTITUTE(#REF!,"- Documentado","")))/LEN("- Documentado")</f>
        <v>#REF!</v>
      </c>
      <c r="DT29" s="150" t="e">
        <f>SUM(LEN(#REF!)-LEN(SUBSTITUTE(#REF!,"- Documentado","")))/LEN("- Documentado")</f>
        <v>#REF!</v>
      </c>
      <c r="DU29" s="150" t="e">
        <f>SUMIFS($DS$12:$DS$31,$A$12:$A$31,A29)+SUMIFS($DT$12:$DT$31,$A$12:$A$31,A29)</f>
        <v>#REF!</v>
      </c>
      <c r="DV29" s="150" t="e">
        <f>SUM(LEN(#REF!)-LEN(SUBSTITUTE(#REF!,"- Continua","")))/LEN("- Continua")</f>
        <v>#REF!</v>
      </c>
      <c r="DW29" s="150" t="e">
        <f>SUM(LEN(#REF!)-LEN(SUBSTITUTE(#REF!,"- Continua","")))/LEN("- Continua")</f>
        <v>#REF!</v>
      </c>
      <c r="DX29" s="150" t="e">
        <f>SUMIFS($DV$12:$DV$31,$A$12:$A$31,A29)+SUMIFS($DW$12:$DW$31,$A$12:$A$31,A29)</f>
        <v>#REF!</v>
      </c>
      <c r="DY29" s="150" t="e">
        <f>SUM(LEN(#REF!)-LEN(SUBSTITUTE(#REF!,"- Con registro","")))/LEN("- Con registro")</f>
        <v>#REF!</v>
      </c>
      <c r="DZ29" s="150" t="e">
        <f>SUM(LEN(#REF!)-LEN(SUBSTITUTE(#REF!,"- Con registro","")))/LEN("- Con registro")</f>
        <v>#REF!</v>
      </c>
      <c r="EA29" s="150" t="e">
        <f>SUMIFS($DY$12:$DY$31,$A$12:$A$31,A29)+SUMIFS($DZ$12:$DZ$31,$A$12:$A$31,A29)</f>
        <v>#REF!</v>
      </c>
      <c r="EB29" s="153" t="e">
        <f t="shared" si="12"/>
        <v>#REF!</v>
      </c>
      <c r="EC29" s="153" t="e">
        <f t="shared" si="13"/>
        <v>#REF!</v>
      </c>
      <c r="ED29" s="184" t="e">
        <f t="shared" si="14"/>
        <v>#REF!</v>
      </c>
      <c r="EE29" s="194" t="e">
        <f t="shared" si="15"/>
        <v>#REF!</v>
      </c>
      <c r="EF29" s="194"/>
      <c r="EG29" s="194"/>
      <c r="EH29" s="194"/>
      <c r="EI29" s="194"/>
      <c r="EJ29" s="194"/>
      <c r="EK29" s="194"/>
      <c r="EL29" s="194"/>
      <c r="EM29" s="194"/>
      <c r="EN29" s="194"/>
      <c r="EP29" s="172" t="str">
        <f t="shared" si="16"/>
        <v/>
      </c>
      <c r="EQ29" s="173" t="str">
        <f t="shared" si="17"/>
        <v/>
      </c>
      <c r="ER29" s="150" t="str">
        <f t="shared" si="18"/>
        <v/>
      </c>
      <c r="ES29" s="150" t="str">
        <f>IF(ER29="","",CONCATENATE("ID_",G29,": ",I29))</f>
        <v/>
      </c>
      <c r="ET29" s="150" t="str">
        <f>IF(ES29="","",CONCATENATE("Ajuste en ",VLOOKUP(EP29,AQ29:BZ29,(MATCH(EP29,AQ29:BZ29,10)+1))," en el Mapa de riesgos de ",A29))</f>
        <v/>
      </c>
      <c r="EU29" s="150" t="str">
        <f>IF(ET29="","",CONCATENATE("Solicitud de cambio realizada y aprobada por la ",L29," a través del Aplicativo DARUMA"))</f>
        <v/>
      </c>
    </row>
    <row r="30" spans="1:151" ht="399.95" customHeight="1" x14ac:dyDescent="0.2">
      <c r="A30" s="177" t="s">
        <v>698</v>
      </c>
      <c r="B30" s="159" t="s">
        <v>699</v>
      </c>
      <c r="C30" s="159" t="s">
        <v>700</v>
      </c>
      <c r="D30" s="177" t="s">
        <v>701</v>
      </c>
      <c r="E30" s="178" t="s">
        <v>38</v>
      </c>
      <c r="F30" s="159" t="s">
        <v>714</v>
      </c>
      <c r="G30" s="178">
        <v>181</v>
      </c>
      <c r="H30" s="178" t="s">
        <v>838</v>
      </c>
      <c r="I30" s="156" t="s">
        <v>343</v>
      </c>
      <c r="J30" s="177" t="s">
        <v>63</v>
      </c>
      <c r="K30" s="178" t="s">
        <v>344</v>
      </c>
      <c r="L30" s="159" t="s">
        <v>747</v>
      </c>
      <c r="M30" s="165" t="s">
        <v>452</v>
      </c>
      <c r="N30" s="159" t="s">
        <v>454</v>
      </c>
      <c r="O30" s="159" t="s">
        <v>715</v>
      </c>
      <c r="P30" s="159" t="s">
        <v>450</v>
      </c>
      <c r="Q30" s="159" t="s">
        <v>326</v>
      </c>
      <c r="R30" s="159" t="s">
        <v>346</v>
      </c>
      <c r="S30" s="159" t="s">
        <v>743</v>
      </c>
      <c r="T30" s="159" t="s">
        <v>347</v>
      </c>
      <c r="U30" s="179" t="s">
        <v>312</v>
      </c>
      <c r="V30" s="180">
        <v>0.2</v>
      </c>
      <c r="W30" s="179" t="s">
        <v>51</v>
      </c>
      <c r="X30" s="180">
        <v>1</v>
      </c>
      <c r="Y30" s="66" t="s">
        <v>272</v>
      </c>
      <c r="Z30" s="159" t="s">
        <v>348</v>
      </c>
      <c r="AA30" s="179" t="s">
        <v>312</v>
      </c>
      <c r="AB30" s="182">
        <v>5.04E-2</v>
      </c>
      <c r="AC30" s="179" t="s">
        <v>51</v>
      </c>
      <c r="AD30" s="182">
        <v>1</v>
      </c>
      <c r="AE30" s="66" t="s">
        <v>272</v>
      </c>
      <c r="AF30" s="159" t="s">
        <v>349</v>
      </c>
      <c r="AG30" s="177" t="s">
        <v>350</v>
      </c>
      <c r="AH30" s="181" t="s">
        <v>1002</v>
      </c>
      <c r="AI30" s="181" t="s">
        <v>969</v>
      </c>
      <c r="AJ30" s="181" t="s">
        <v>970</v>
      </c>
      <c r="AK30" s="181" t="s">
        <v>971</v>
      </c>
      <c r="AL30" s="181" t="s">
        <v>972</v>
      </c>
      <c r="AM30" s="181" t="s">
        <v>921</v>
      </c>
      <c r="AN30" s="159" t="s">
        <v>716</v>
      </c>
      <c r="AO30" s="159" t="s">
        <v>717</v>
      </c>
      <c r="AP30" s="159" t="s">
        <v>718</v>
      </c>
      <c r="AQ30" s="160">
        <v>43350</v>
      </c>
      <c r="AR30" s="161" t="s">
        <v>327</v>
      </c>
      <c r="AS30" s="162" t="s">
        <v>328</v>
      </c>
      <c r="AT30" s="163">
        <v>43593</v>
      </c>
      <c r="AU30" s="164" t="s">
        <v>329</v>
      </c>
      <c r="AV30" s="165" t="s">
        <v>330</v>
      </c>
      <c r="AW30" s="163">
        <v>43755</v>
      </c>
      <c r="AX30" s="161" t="s">
        <v>331</v>
      </c>
      <c r="AY30" s="162" t="s">
        <v>332</v>
      </c>
      <c r="AZ30" s="163">
        <v>43896</v>
      </c>
      <c r="BA30" s="164" t="s">
        <v>333</v>
      </c>
      <c r="BB30" s="165" t="s">
        <v>334</v>
      </c>
      <c r="BC30" s="163">
        <v>44056</v>
      </c>
      <c r="BD30" s="161" t="s">
        <v>335</v>
      </c>
      <c r="BE30" s="162" t="s">
        <v>336</v>
      </c>
      <c r="BF30" s="163">
        <v>44168</v>
      </c>
      <c r="BG30" s="164" t="s">
        <v>331</v>
      </c>
      <c r="BH30" s="165" t="s">
        <v>337</v>
      </c>
      <c r="BI30" s="163">
        <v>44249</v>
      </c>
      <c r="BJ30" s="161" t="s">
        <v>338</v>
      </c>
      <c r="BK30" s="162" t="s">
        <v>713</v>
      </c>
      <c r="BL30" s="163">
        <v>44335</v>
      </c>
      <c r="BM30" s="164" t="s">
        <v>335</v>
      </c>
      <c r="BN30" s="165" t="s">
        <v>339</v>
      </c>
      <c r="BO30" s="163">
        <v>44530</v>
      </c>
      <c r="BP30" s="161" t="s">
        <v>327</v>
      </c>
      <c r="BQ30" s="162" t="s">
        <v>340</v>
      </c>
      <c r="BR30" s="163">
        <v>44690</v>
      </c>
      <c r="BS30" s="164" t="s">
        <v>335</v>
      </c>
      <c r="BT30" s="165" t="s">
        <v>610</v>
      </c>
      <c r="BU30" s="163">
        <v>44897</v>
      </c>
      <c r="BV30" s="161" t="s">
        <v>356</v>
      </c>
      <c r="BW30" s="162" t="s">
        <v>719</v>
      </c>
      <c r="BX30" s="163" t="s">
        <v>341</v>
      </c>
      <c r="BY30" s="164" t="s">
        <v>342</v>
      </c>
      <c r="BZ30" s="166" t="s">
        <v>341</v>
      </c>
      <c r="CA30" s="2">
        <f>COUNTBLANK(A30:BZ30)</f>
        <v>2</v>
      </c>
      <c r="CB30" s="51" t="s">
        <v>819</v>
      </c>
      <c r="CC30" s="51" t="s">
        <v>804</v>
      </c>
      <c r="CD30" s="51" t="s">
        <v>761</v>
      </c>
      <c r="CE30" s="51" t="s">
        <v>752</v>
      </c>
      <c r="CF30" s="51" t="s">
        <v>750</v>
      </c>
      <c r="CG30" s="51" t="s">
        <v>750</v>
      </c>
      <c r="CH30" s="51" t="s">
        <v>766</v>
      </c>
      <c r="CI30" s="51" t="s">
        <v>750</v>
      </c>
      <c r="CJ30" s="51" t="s">
        <v>770</v>
      </c>
      <c r="CK30" s="51"/>
      <c r="CL30" s="51" t="s">
        <v>770</v>
      </c>
      <c r="CM30" s="51" t="s">
        <v>777</v>
      </c>
      <c r="CN30" s="51" t="s">
        <v>770</v>
      </c>
      <c r="CO30" s="51" t="s">
        <v>770</v>
      </c>
      <c r="CP30" s="51" t="s">
        <v>770</v>
      </c>
      <c r="CQ30" s="51" t="s">
        <v>770</v>
      </c>
      <c r="CR30" s="51" t="s">
        <v>797</v>
      </c>
      <c r="CS30" s="51" t="s">
        <v>770</v>
      </c>
      <c r="CT30" s="51" t="s">
        <v>770</v>
      </c>
      <c r="CU30" s="51" t="s">
        <v>770</v>
      </c>
      <c r="CV30" s="51" t="s">
        <v>770</v>
      </c>
      <c r="CW30" s="51" t="s">
        <v>770</v>
      </c>
      <c r="CX30" s="51" t="s">
        <v>770</v>
      </c>
      <c r="CZ30" s="154" t="str">
        <f>J30</f>
        <v>Corrupción</v>
      </c>
      <c r="DA30" s="197" t="str">
        <f>I30</f>
        <v>Posibilidad de afectación económica (o presupuestal) por sanción de un ente de control o ente regulador, debido a decisiones ajustadas a intereses propios o de terceros en la ejecución de Proyectos en materia TIC y Transformación digital, para obtener dádivas o beneficios</v>
      </c>
      <c r="DB30" s="197"/>
      <c r="DC30" s="197"/>
      <c r="DD30" s="197"/>
      <c r="DE30" s="197"/>
      <c r="DF30" s="197"/>
      <c r="DG30" s="197"/>
      <c r="DH30" s="154" t="str">
        <f>Y30</f>
        <v>Extremo</v>
      </c>
      <c r="DI30" s="154" t="str">
        <f t="shared" si="10"/>
        <v>Extremo</v>
      </c>
      <c r="DK30" s="150" t="e">
        <f>SUM(LEN(#REF!)-LEN(SUBSTITUTE(#REF!,"- Preventivo","")))/LEN("- Preventivo")</f>
        <v>#REF!</v>
      </c>
      <c r="DL30" s="150" t="e">
        <f>SUMIFS($DK$12:$DK$31,$A$12:$A$31,A30)</f>
        <v>#REF!</v>
      </c>
      <c r="DM30" s="150" t="e">
        <f>SUM(LEN(#REF!)-LEN(SUBSTITUTE(#REF!,"- Detectivo","")))/LEN("- Detectivo")</f>
        <v>#REF!</v>
      </c>
      <c r="DN30" s="150" t="e">
        <f>SUMIFS($DM$12:$DM$31,$A$12:$A$31,A30)</f>
        <v>#REF!</v>
      </c>
      <c r="DO30" s="150" t="e">
        <f>SUM(LEN(#REF!)-LEN(SUBSTITUTE(#REF!,"- Correctivo","")))/LEN("- Correctivo")</f>
        <v>#REF!</v>
      </c>
      <c r="DP30" s="150" t="e">
        <f>SUMIFS($DO$12:$DO$31,$A$12:$A$31,A30)</f>
        <v>#REF!</v>
      </c>
      <c r="DQ30" s="150" t="e">
        <f t="shared" si="11"/>
        <v>#REF!</v>
      </c>
      <c r="DR30" s="150" t="e">
        <f>SUMIFS($DQ$12:$DQ$31,$A$12:$A$31,A30)</f>
        <v>#REF!</v>
      </c>
      <c r="DS30" s="150" t="e">
        <f>SUM(LEN(#REF!)-LEN(SUBSTITUTE(#REF!,"- Documentado","")))/LEN("- Documentado")</f>
        <v>#REF!</v>
      </c>
      <c r="DT30" s="150" t="e">
        <f>SUM(LEN(#REF!)-LEN(SUBSTITUTE(#REF!,"- Documentado","")))/LEN("- Documentado")</f>
        <v>#REF!</v>
      </c>
      <c r="DU30" s="150" t="e">
        <f>SUMIFS($DS$12:$DS$31,$A$12:$A$31,A30)+SUMIFS($DT$12:$DT$31,$A$12:$A$31,A30)</f>
        <v>#REF!</v>
      </c>
      <c r="DV30" s="150" t="e">
        <f>SUM(LEN(#REF!)-LEN(SUBSTITUTE(#REF!,"- Continua","")))/LEN("- Continua")</f>
        <v>#REF!</v>
      </c>
      <c r="DW30" s="150" t="e">
        <f>SUM(LEN(#REF!)-LEN(SUBSTITUTE(#REF!,"- Continua","")))/LEN("- Continua")</f>
        <v>#REF!</v>
      </c>
      <c r="DX30" s="150" t="e">
        <f>SUMIFS($DV$12:$DV$31,$A$12:$A$31,A30)+SUMIFS($DW$12:$DW$31,$A$12:$A$31,A30)</f>
        <v>#REF!</v>
      </c>
      <c r="DY30" s="150" t="e">
        <f>SUM(LEN(#REF!)-LEN(SUBSTITUTE(#REF!,"- Con registro","")))/LEN("- Con registro")</f>
        <v>#REF!</v>
      </c>
      <c r="DZ30" s="150" t="e">
        <f>SUM(LEN(#REF!)-LEN(SUBSTITUTE(#REF!,"- Con registro","")))/LEN("- Con registro")</f>
        <v>#REF!</v>
      </c>
      <c r="EA30" s="150" t="e">
        <f>SUMIFS($DY$12:$DY$31,$A$12:$A$31,A30)+SUMIFS($DZ$12:$DZ$31,$A$12:$A$31,A30)</f>
        <v>#REF!</v>
      </c>
      <c r="EB30" s="153" t="e">
        <f t="shared" si="12"/>
        <v>#REF!</v>
      </c>
      <c r="EC30" s="153" t="e">
        <f t="shared" si="13"/>
        <v>#REF!</v>
      </c>
      <c r="ED30" s="184" t="e">
        <f t="shared" si="14"/>
        <v>#REF!</v>
      </c>
      <c r="EE30" s="194" t="e">
        <f t="shared" si="15"/>
        <v>#REF!</v>
      </c>
      <c r="EF30" s="194"/>
      <c r="EG30" s="194"/>
      <c r="EH30" s="194"/>
      <c r="EI30" s="194"/>
      <c r="EJ30" s="194"/>
      <c r="EK30" s="194"/>
      <c r="EL30" s="194"/>
      <c r="EM30" s="194"/>
      <c r="EN30" s="194"/>
      <c r="EP30" s="172" t="str">
        <f t="shared" si="16"/>
        <v/>
      </c>
      <c r="EQ30" s="173" t="str">
        <f t="shared" si="17"/>
        <v/>
      </c>
      <c r="ER30" s="150" t="str">
        <f t="shared" si="18"/>
        <v/>
      </c>
      <c r="ES30" s="150" t="str">
        <f>IF(ER30="","",CONCATENATE("ID_",G30,": ",I30))</f>
        <v/>
      </c>
      <c r="ET30" s="150" t="str">
        <f>IF(ES30="","",CONCATENATE("Ajuste en ",VLOOKUP(EP30,AQ30:BZ30,(MATCH(EP30,AQ30:BZ30,10)+1))," en el Mapa de riesgos de ",A30))</f>
        <v/>
      </c>
      <c r="EU30" s="150" t="str">
        <f>IF(ET30="","",CONCATENATE("Solicitud de cambio realizada y aprobada por la ",L30," a través del Aplicativo DARUMA"))</f>
        <v/>
      </c>
    </row>
    <row r="31" spans="1:151" ht="399.95" customHeight="1" x14ac:dyDescent="0.2">
      <c r="A31" s="177" t="s">
        <v>720</v>
      </c>
      <c r="B31" s="159" t="s">
        <v>721</v>
      </c>
      <c r="C31" s="159" t="s">
        <v>722</v>
      </c>
      <c r="D31" s="177" t="s">
        <v>723</v>
      </c>
      <c r="E31" s="178" t="s">
        <v>38</v>
      </c>
      <c r="F31" s="159" t="s">
        <v>724</v>
      </c>
      <c r="G31" s="178">
        <v>197</v>
      </c>
      <c r="H31" s="178" t="s">
        <v>839</v>
      </c>
      <c r="I31" s="156" t="s">
        <v>591</v>
      </c>
      <c r="J31" s="177" t="s">
        <v>63</v>
      </c>
      <c r="K31" s="178" t="s">
        <v>344</v>
      </c>
      <c r="L31" s="159" t="s">
        <v>746</v>
      </c>
      <c r="M31" s="165" t="s">
        <v>592</v>
      </c>
      <c r="N31" s="159" t="s">
        <v>593</v>
      </c>
      <c r="O31" s="159" t="s">
        <v>594</v>
      </c>
      <c r="P31" s="159" t="s">
        <v>588</v>
      </c>
      <c r="Q31" s="159" t="s">
        <v>326</v>
      </c>
      <c r="R31" s="159" t="s">
        <v>346</v>
      </c>
      <c r="S31" s="159" t="s">
        <v>744</v>
      </c>
      <c r="T31" s="159" t="s">
        <v>589</v>
      </c>
      <c r="U31" s="179" t="s">
        <v>312</v>
      </c>
      <c r="V31" s="180">
        <v>0.2</v>
      </c>
      <c r="W31" s="179" t="s">
        <v>77</v>
      </c>
      <c r="X31" s="180">
        <v>0.8</v>
      </c>
      <c r="Y31" s="66" t="s">
        <v>271</v>
      </c>
      <c r="Z31" s="159" t="s">
        <v>389</v>
      </c>
      <c r="AA31" s="179" t="s">
        <v>312</v>
      </c>
      <c r="AB31" s="182">
        <v>2.4695999999999999E-2</v>
      </c>
      <c r="AC31" s="179" t="s">
        <v>77</v>
      </c>
      <c r="AD31" s="182">
        <v>0.8</v>
      </c>
      <c r="AE31" s="66" t="s">
        <v>271</v>
      </c>
      <c r="AF31" s="159" t="s">
        <v>390</v>
      </c>
      <c r="AG31" s="177" t="s">
        <v>350</v>
      </c>
      <c r="AH31" s="181" t="s">
        <v>1003</v>
      </c>
      <c r="AI31" s="181" t="s">
        <v>973</v>
      </c>
      <c r="AJ31" s="181" t="s">
        <v>974</v>
      </c>
      <c r="AK31" s="181" t="s">
        <v>975</v>
      </c>
      <c r="AL31" s="181" t="s">
        <v>918</v>
      </c>
      <c r="AM31" s="181" t="s">
        <v>976</v>
      </c>
      <c r="AN31" s="159" t="s">
        <v>725</v>
      </c>
      <c r="AO31" s="159" t="s">
        <v>726</v>
      </c>
      <c r="AP31" s="159" t="s">
        <v>727</v>
      </c>
      <c r="AQ31" s="160">
        <v>43496</v>
      </c>
      <c r="AR31" s="161" t="s">
        <v>327</v>
      </c>
      <c r="AS31" s="162" t="s">
        <v>505</v>
      </c>
      <c r="AT31" s="163">
        <v>43599</v>
      </c>
      <c r="AU31" s="164" t="s">
        <v>327</v>
      </c>
      <c r="AV31" s="165" t="s">
        <v>595</v>
      </c>
      <c r="AW31" s="163">
        <v>43759</v>
      </c>
      <c r="AX31" s="161" t="s">
        <v>403</v>
      </c>
      <c r="AY31" s="162" t="s">
        <v>596</v>
      </c>
      <c r="AZ31" s="163">
        <v>43896</v>
      </c>
      <c r="BA31" s="164" t="s">
        <v>402</v>
      </c>
      <c r="BB31" s="165" t="s">
        <v>597</v>
      </c>
      <c r="BC31" s="163">
        <v>44075</v>
      </c>
      <c r="BD31" s="161" t="s">
        <v>335</v>
      </c>
      <c r="BE31" s="162" t="s">
        <v>590</v>
      </c>
      <c r="BF31" s="163">
        <v>44168</v>
      </c>
      <c r="BG31" s="164" t="s">
        <v>370</v>
      </c>
      <c r="BH31" s="165" t="s">
        <v>517</v>
      </c>
      <c r="BI31" s="163">
        <v>44246</v>
      </c>
      <c r="BJ31" s="161" t="s">
        <v>562</v>
      </c>
      <c r="BK31" s="162" t="s">
        <v>598</v>
      </c>
      <c r="BL31" s="163">
        <v>44545</v>
      </c>
      <c r="BM31" s="164" t="s">
        <v>327</v>
      </c>
      <c r="BN31" s="165" t="s">
        <v>599</v>
      </c>
      <c r="BO31" s="163">
        <v>44904</v>
      </c>
      <c r="BP31" s="161" t="s">
        <v>356</v>
      </c>
      <c r="BQ31" s="162" t="s">
        <v>728</v>
      </c>
      <c r="BR31" s="163" t="s">
        <v>341</v>
      </c>
      <c r="BS31" s="164" t="s">
        <v>342</v>
      </c>
      <c r="BT31" s="165" t="s">
        <v>341</v>
      </c>
      <c r="BU31" s="163" t="s">
        <v>341</v>
      </c>
      <c r="BV31" s="161" t="s">
        <v>342</v>
      </c>
      <c r="BW31" s="162" t="s">
        <v>341</v>
      </c>
      <c r="BX31" s="163" t="s">
        <v>341</v>
      </c>
      <c r="BY31" s="164" t="s">
        <v>342</v>
      </c>
      <c r="BZ31" s="166" t="s">
        <v>341</v>
      </c>
      <c r="CA31" s="2">
        <f>COUNTBLANK(A31:BZ31)</f>
        <v>6</v>
      </c>
      <c r="CB31" s="51" t="s">
        <v>813</v>
      </c>
      <c r="CC31" s="51" t="s">
        <v>814</v>
      </c>
      <c r="CD31" s="51" t="s">
        <v>762</v>
      </c>
      <c r="CE31" s="51" t="s">
        <v>752</v>
      </c>
      <c r="CF31" s="51" t="s">
        <v>750</v>
      </c>
      <c r="CG31" s="51" t="s">
        <v>750</v>
      </c>
      <c r="CH31" s="51" t="s">
        <v>766</v>
      </c>
      <c r="CI31" s="51" t="s">
        <v>750</v>
      </c>
      <c r="CJ31" s="51" t="s">
        <v>770</v>
      </c>
      <c r="CK31" s="51"/>
      <c r="CL31" s="51" t="s">
        <v>770</v>
      </c>
      <c r="CM31" s="51" t="s">
        <v>777</v>
      </c>
      <c r="CN31" s="51" t="s">
        <v>770</v>
      </c>
      <c r="CO31" s="51" t="s">
        <v>770</v>
      </c>
      <c r="CP31" s="51" t="s">
        <v>770</v>
      </c>
      <c r="CQ31" s="51" t="s">
        <v>770</v>
      </c>
      <c r="CR31" s="51" t="s">
        <v>798</v>
      </c>
      <c r="CS31" s="51" t="s">
        <v>770</v>
      </c>
      <c r="CT31" s="51" t="s">
        <v>770</v>
      </c>
      <c r="CU31" s="51" t="s">
        <v>770</v>
      </c>
      <c r="CV31" s="51" t="s">
        <v>770</v>
      </c>
      <c r="CW31" s="51" t="s">
        <v>770</v>
      </c>
      <c r="CX31" s="51" t="s">
        <v>770</v>
      </c>
      <c r="CZ31" s="154" t="str">
        <f>J31</f>
        <v>Corrupción</v>
      </c>
      <c r="DA31" s="197" t="str">
        <f>I31</f>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v>
      </c>
      <c r="DB31" s="197"/>
      <c r="DC31" s="197"/>
      <c r="DD31" s="197"/>
      <c r="DE31" s="197"/>
      <c r="DF31" s="197"/>
      <c r="DG31" s="197"/>
      <c r="DH31" s="154" t="str">
        <f>Y31</f>
        <v>Alto</v>
      </c>
      <c r="DI31" s="154" t="str">
        <f t="shared" si="10"/>
        <v>Alto</v>
      </c>
      <c r="DK31" s="150" t="e">
        <f>SUM(LEN(#REF!)-LEN(SUBSTITUTE(#REF!,"- Preventivo","")))/LEN("- Preventivo")</f>
        <v>#REF!</v>
      </c>
      <c r="DL31" s="150" t="e">
        <f>SUMIFS($DK$12:$DK$31,$A$12:$A$31,A31)</f>
        <v>#REF!</v>
      </c>
      <c r="DM31" s="150" t="e">
        <f>SUM(LEN(#REF!)-LEN(SUBSTITUTE(#REF!,"- Detectivo","")))/LEN("- Detectivo")</f>
        <v>#REF!</v>
      </c>
      <c r="DN31" s="150" t="e">
        <f>SUMIFS($DM$12:$DM$31,$A$12:$A$31,A31)</f>
        <v>#REF!</v>
      </c>
      <c r="DO31" s="150" t="e">
        <f>SUM(LEN(#REF!)-LEN(SUBSTITUTE(#REF!,"- Correctivo","")))/LEN("- Correctivo")</f>
        <v>#REF!</v>
      </c>
      <c r="DP31" s="150" t="e">
        <f>SUMIFS($DO$12:$DO$31,$A$12:$A$31,A31)</f>
        <v>#REF!</v>
      </c>
      <c r="DQ31" s="150" t="e">
        <f t="shared" si="11"/>
        <v>#REF!</v>
      </c>
      <c r="DR31" s="150" t="e">
        <f>SUMIFS($DQ$12:$DQ$31,$A$12:$A$31,A31)</f>
        <v>#REF!</v>
      </c>
      <c r="DS31" s="150" t="e">
        <f>SUM(LEN(#REF!)-LEN(SUBSTITUTE(#REF!,"- Documentado","")))/LEN("- Documentado")</f>
        <v>#REF!</v>
      </c>
      <c r="DT31" s="150" t="e">
        <f>SUM(LEN(#REF!)-LEN(SUBSTITUTE(#REF!,"- Documentado","")))/LEN("- Documentado")</f>
        <v>#REF!</v>
      </c>
      <c r="DU31" s="150" t="e">
        <f>SUMIFS($DS$12:$DS$31,$A$12:$A$31,A31)+SUMIFS($DT$12:$DT$31,$A$12:$A$31,A31)</f>
        <v>#REF!</v>
      </c>
      <c r="DV31" s="150" t="e">
        <f>SUM(LEN(#REF!)-LEN(SUBSTITUTE(#REF!,"- Continua","")))/LEN("- Continua")</f>
        <v>#REF!</v>
      </c>
      <c r="DW31" s="150" t="e">
        <f>SUM(LEN(#REF!)-LEN(SUBSTITUTE(#REF!,"- Continua","")))/LEN("- Continua")</f>
        <v>#REF!</v>
      </c>
      <c r="DX31" s="150" t="e">
        <f>SUMIFS($DV$12:$DV$31,$A$12:$A$31,A31)+SUMIFS($DW$12:$DW$31,$A$12:$A$31,A31)</f>
        <v>#REF!</v>
      </c>
      <c r="DY31" s="150" t="e">
        <f>SUM(LEN(#REF!)-LEN(SUBSTITUTE(#REF!,"- Con registro","")))/LEN("- Con registro")</f>
        <v>#REF!</v>
      </c>
      <c r="DZ31" s="150" t="e">
        <f>SUM(LEN(#REF!)-LEN(SUBSTITUTE(#REF!,"- Con registro","")))/LEN("- Con registro")</f>
        <v>#REF!</v>
      </c>
      <c r="EA31" s="150" t="e">
        <f>SUMIFS($DY$12:$DY$31,$A$12:$A$31,A31)+SUMIFS($DZ$12:$DZ$31,$A$12:$A$31,A31)</f>
        <v>#REF!</v>
      </c>
      <c r="EB31" s="153" t="e">
        <f t="shared" si="12"/>
        <v>#REF!</v>
      </c>
      <c r="EC31" s="153" t="e">
        <f t="shared" si="13"/>
        <v>#REF!</v>
      </c>
      <c r="ED31" s="184" t="e">
        <f t="shared" si="14"/>
        <v>#REF!</v>
      </c>
      <c r="EE31" s="194" t="e">
        <f t="shared" si="15"/>
        <v>#REF!</v>
      </c>
      <c r="EF31" s="194"/>
      <c r="EG31" s="194"/>
      <c r="EH31" s="194"/>
      <c r="EI31" s="194"/>
      <c r="EJ31" s="194"/>
      <c r="EK31" s="194"/>
      <c r="EL31" s="194"/>
      <c r="EM31" s="194"/>
      <c r="EN31" s="194"/>
      <c r="EP31" s="172" t="str">
        <f t="shared" si="16"/>
        <v/>
      </c>
      <c r="EQ31" s="173" t="str">
        <f t="shared" si="17"/>
        <v/>
      </c>
      <c r="ER31" s="150" t="str">
        <f t="shared" si="18"/>
        <v/>
      </c>
      <c r="ES31" s="150" t="str">
        <f>IF(ER31="","",CONCATENATE("ID_",G31,": ",I31))</f>
        <v/>
      </c>
      <c r="ET31" s="150" t="str">
        <f>IF(ES31="","",CONCATENATE("Ajuste en ",VLOOKUP(EP31,AQ31:BZ31,(MATCH(EP31,AQ31:BZ31,10)+1))," en el Mapa de riesgos de ",A31))</f>
        <v/>
      </c>
      <c r="EU31" s="150" t="str">
        <f>IF(ET31="","",CONCATENATE("Solicitud de cambio realizada y aprobada por la ",L31," a través del Aplicativo DARUMA"))</f>
        <v/>
      </c>
    </row>
    <row r="32" spans="1:151" x14ac:dyDescent="0.2">
      <c r="DA32" s="193"/>
      <c r="DB32" s="193"/>
      <c r="DC32" s="193"/>
      <c r="DD32" s="193"/>
      <c r="DE32" s="193"/>
      <c r="DF32" s="193"/>
      <c r="DG32" s="193"/>
      <c r="EE32" s="193"/>
      <c r="EF32" s="193"/>
      <c r="EG32" s="193"/>
      <c r="EH32" s="193"/>
      <c r="EI32" s="193"/>
      <c r="EJ32" s="193"/>
      <c r="EK32" s="193"/>
      <c r="EL32" s="193"/>
      <c r="EM32" s="193"/>
      <c r="EN32" s="193"/>
    </row>
    <row r="33" spans="105:144" x14ac:dyDescent="0.2">
      <c r="DA33" s="193"/>
      <c r="DB33" s="193"/>
      <c r="DC33" s="193"/>
      <c r="DD33" s="193"/>
      <c r="DE33" s="193"/>
      <c r="DF33" s="193"/>
      <c r="DG33" s="193"/>
      <c r="EE33" s="193"/>
      <c r="EF33" s="193"/>
      <c r="EG33" s="193"/>
      <c r="EH33" s="193"/>
      <c r="EI33" s="193"/>
      <c r="EJ33" s="193"/>
      <c r="EK33" s="193"/>
      <c r="EL33" s="193"/>
      <c r="EM33" s="193"/>
      <c r="EN33" s="193"/>
    </row>
    <row r="34" spans="105:144" x14ac:dyDescent="0.2">
      <c r="DA34" s="193"/>
      <c r="DB34" s="193"/>
      <c r="DC34" s="193"/>
      <c r="DD34" s="193"/>
      <c r="DE34" s="193"/>
      <c r="DF34" s="193"/>
      <c r="DG34" s="193"/>
      <c r="EE34" s="193"/>
      <c r="EF34" s="193"/>
      <c r="EG34" s="193"/>
      <c r="EH34" s="193"/>
      <c r="EI34" s="193"/>
      <c r="EJ34" s="193"/>
      <c r="EK34" s="193"/>
      <c r="EL34" s="193"/>
      <c r="EM34" s="193"/>
      <c r="EN34" s="193"/>
    </row>
    <row r="35" spans="105:144" x14ac:dyDescent="0.2">
      <c r="DA35" s="193"/>
      <c r="DB35" s="193"/>
      <c r="DC35" s="193"/>
      <c r="DD35" s="193"/>
      <c r="DE35" s="193"/>
      <c r="DF35" s="193"/>
      <c r="DG35" s="193"/>
      <c r="EE35" s="193"/>
      <c r="EF35" s="193"/>
      <c r="EG35" s="193"/>
      <c r="EH35" s="193"/>
      <c r="EI35" s="193"/>
      <c r="EJ35" s="193"/>
      <c r="EK35" s="193"/>
      <c r="EL35" s="193"/>
      <c r="EM35" s="193"/>
      <c r="EN35" s="193"/>
    </row>
  </sheetData>
  <sheetProtection formatColumns="0" formatRows="0" autoFilter="0"/>
  <autoFilter ref="A11:EU11">
    <filterColumn colId="104" showButton="0"/>
    <filterColumn colId="105" showButton="0"/>
    <filterColumn colId="106" showButton="0"/>
    <filterColumn colId="107" showButton="0"/>
    <filterColumn colId="108" showButton="0"/>
    <filterColumn colId="109"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autoFilter>
  <mergeCells count="76">
    <mergeCell ref="U6:AF7"/>
    <mergeCell ref="EP2:EP4"/>
    <mergeCell ref="EQ2:EQ4"/>
    <mergeCell ref="ES2:ES4"/>
    <mergeCell ref="AG9:AP9"/>
    <mergeCell ref="AQ9:BZ10"/>
    <mergeCell ref="AH10:AM10"/>
    <mergeCell ref="A1:AE1"/>
    <mergeCell ref="M9:O10"/>
    <mergeCell ref="P9:T10"/>
    <mergeCell ref="U9:V9"/>
    <mergeCell ref="W9:Z10"/>
    <mergeCell ref="AA9:AF10"/>
    <mergeCell ref="A2:AE4"/>
    <mergeCell ref="A5:AE5"/>
    <mergeCell ref="CV10:CW10"/>
    <mergeCell ref="AN10:AP10"/>
    <mergeCell ref="CN10:CO10"/>
    <mergeCell ref="CP10:CQ10"/>
    <mergeCell ref="CL10:CM10"/>
    <mergeCell ref="CG10:CH10"/>
    <mergeCell ref="CD10:CE10"/>
    <mergeCell ref="DA20:DG20"/>
    <mergeCell ref="DA17:DG17"/>
    <mergeCell ref="DA18:DG18"/>
    <mergeCell ref="DA16:DG16"/>
    <mergeCell ref="DA14:DG14"/>
    <mergeCell ref="DA15:DG15"/>
    <mergeCell ref="CI10:CK10"/>
    <mergeCell ref="CR10:CS10"/>
    <mergeCell ref="CT10:CU10"/>
    <mergeCell ref="DA13:DG13"/>
    <mergeCell ref="DA11:DG11"/>
    <mergeCell ref="DA12:DG12"/>
    <mergeCell ref="EE16:EN16"/>
    <mergeCell ref="EE17:EN17"/>
    <mergeCell ref="EE15:EN15"/>
    <mergeCell ref="EE14:EN14"/>
    <mergeCell ref="EE13:EN13"/>
    <mergeCell ref="DK10:DR10"/>
    <mergeCell ref="EB11:EN11"/>
    <mergeCell ref="EE12:EN12"/>
    <mergeCell ref="DA35:DG35"/>
    <mergeCell ref="DA31:DG31"/>
    <mergeCell ref="DA32:DG32"/>
    <mergeCell ref="DA33:DG33"/>
    <mergeCell ref="DA34:DG34"/>
    <mergeCell ref="DA30:DG30"/>
    <mergeCell ref="DA29:DG29"/>
    <mergeCell ref="DA28:DG28"/>
    <mergeCell ref="DA27:DG27"/>
    <mergeCell ref="DA25:DG25"/>
    <mergeCell ref="DA26:DG26"/>
    <mergeCell ref="DA23:DG23"/>
    <mergeCell ref="DA24:DG24"/>
    <mergeCell ref="DA22:DG22"/>
    <mergeCell ref="DA21:DG21"/>
    <mergeCell ref="DA19:DG19"/>
    <mergeCell ref="EE25:EN25"/>
    <mergeCell ref="EE26:EN26"/>
    <mergeCell ref="EE24:EN24"/>
    <mergeCell ref="EE22:EN22"/>
    <mergeCell ref="EE23:EN23"/>
    <mergeCell ref="EE21:EN21"/>
    <mergeCell ref="EE20:EN20"/>
    <mergeCell ref="EE18:EN18"/>
    <mergeCell ref="EE19:EN19"/>
    <mergeCell ref="EE34:EN34"/>
    <mergeCell ref="EE35:EN35"/>
    <mergeCell ref="EE31:EN31"/>
    <mergeCell ref="EE32:EN32"/>
    <mergeCell ref="EE33:EN33"/>
    <mergeCell ref="EE30:EN30"/>
    <mergeCell ref="EE28:EN28"/>
    <mergeCell ref="EE29:EN29"/>
    <mergeCell ref="EE27:EN27"/>
  </mergeCells>
  <conditionalFormatting sqref="Y12:Y31">
    <cfRule type="cellIs" dxfId="21" priority="593" operator="equal">
      <formula>"Bajo"</formula>
    </cfRule>
    <cfRule type="cellIs" dxfId="20" priority="594" operator="equal">
      <formula>"Alto"</formula>
    </cfRule>
    <cfRule type="cellIs" dxfId="19" priority="595" operator="equal">
      <formula>"Extremo"</formula>
    </cfRule>
    <cfRule type="cellIs" dxfId="18" priority="596" operator="equal">
      <formula>"Moderado"</formula>
    </cfRule>
  </conditionalFormatting>
  <conditionalFormatting sqref="AE12:AE31">
    <cfRule type="cellIs" dxfId="17" priority="589" operator="equal">
      <formula>"Alto"</formula>
    </cfRule>
    <cfRule type="cellIs" dxfId="16" priority="590" operator="equal">
      <formula>"Moderado"</formula>
    </cfRule>
    <cfRule type="cellIs" dxfId="15" priority="591" operator="equal">
      <formula>"Extremo"</formula>
    </cfRule>
    <cfRule type="cellIs" dxfId="14" priority="592"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5</oddFooter>
  </headerFooter>
  <colBreaks count="2" manualBreakCount="2">
    <brk id="33" max="121" man="1"/>
    <brk id="75"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93" operator="equal" id="{A6230C20-FD9E-4FF0-A43C-45767721E8B1}">
            <xm:f>'C:\Users\Cesar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94" operator="equal" id="{385B62D5-2D51-4695-85BD-966C94BD1704}">
            <xm:f>'C:\Users\Cesar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95" operator="equal" id="{12A220E1-F347-4846-92B7-61604BE75035}">
            <xm:f>'C:\Users\Cesar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96" operator="equal" id="{B275A181-F7C2-4E79-86BC-D524E7972E4B}">
            <xm:f>'C:\Users\Cesar Arcos\Desktop\Alcaldía Bogotá\Metodología riesgos Alcaldía\Instrumento\Formatos\2021\Nuevos\[2210111-FT-471 Mapa de riesgos del proceso o proyecto de inversión V6.xlsx]Datos'!#REF!</xm:f>
            <x14:dxf>
              <fill>
                <patternFill>
                  <bgColor rgb="FFFF0000"/>
                </patternFill>
              </fill>
            </x14:dxf>
          </x14:cfRule>
          <xm:sqref>Y28:Y31 AE28:AE31 Y12:Y26 AE12:AE26</xm:sqref>
        </x14:conditionalFormatting>
        <x14:conditionalFormatting xmlns:xm="http://schemas.microsoft.com/office/excel/2006/main">
          <x14:cfRule type="cellIs" priority="181" operator="equal" id="{66F524E9-866A-4934-A375-C3A6538F367D}">
            <xm:f>'C:\Users\Cesar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82" operator="equal" id="{CB6F43A8-3254-46CE-B338-5F3D56C65129}">
            <xm:f>'C:\Users\Cesar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83" operator="equal" id="{CD7F8AF4-6BA9-467A-AEA5-CCDC273BE20F}">
            <xm:f>'C:\Users\Cesar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84" operator="equal" id="{2A838B35-6FBC-42C6-A501-759A1C6A3079}">
            <xm:f>'C:\Users\Cesar Arcos\Desktop\Alcaldía Bogotá\Metodología riesgos Alcaldía\Instrumento\Formatos\2021\Nuevos\[2210111-FT-471 Mapa de riesgos del proceso o proyecto de inversión V6.xlsx]Datos'!#REF!</xm:f>
            <x14:dxf>
              <fill>
                <patternFill>
                  <bgColor rgb="FFFF0000"/>
                </patternFill>
              </fill>
            </x14:dxf>
          </x14:cfRule>
          <xm:sqref>Y27 AE27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B2:E5"/>
  <sheetViews>
    <sheetView showGridLines="0" workbookViewId="0"/>
  </sheetViews>
  <sheetFormatPr baseColWidth="10" defaultColWidth="11.42578125" defaultRowHeight="15" x14ac:dyDescent="0.25"/>
  <cols>
    <col min="1" max="1" width="11.42578125" style="68"/>
    <col min="2" max="2" width="37.5703125" style="68" customWidth="1"/>
    <col min="3" max="3" width="48.7109375" style="68" customWidth="1"/>
    <col min="4" max="4" width="12.7109375" style="68" customWidth="1"/>
    <col min="5" max="16384" width="11.42578125" style="68"/>
  </cols>
  <sheetData>
    <row r="2" spans="2:5" x14ac:dyDescent="0.25">
      <c r="B2" s="106" t="s">
        <v>266</v>
      </c>
      <c r="C2" s="106" t="s">
        <v>235</v>
      </c>
      <c r="D2" s="106" t="s">
        <v>263</v>
      </c>
      <c r="E2" s="106" t="s">
        <v>267</v>
      </c>
    </row>
    <row r="3" spans="2:5" ht="15" customHeight="1" x14ac:dyDescent="0.25">
      <c r="B3" s="107" t="s">
        <v>63</v>
      </c>
      <c r="C3" s="68" t="s">
        <v>316</v>
      </c>
      <c r="D3" s="80">
        <v>13</v>
      </c>
      <c r="E3" s="108">
        <f>D3/$D$5</f>
        <v>0.65</v>
      </c>
    </row>
    <row r="4" spans="2:5" ht="15" customHeight="1" x14ac:dyDescent="0.25">
      <c r="C4" s="68" t="s">
        <v>317</v>
      </c>
      <c r="D4" s="80">
        <v>7</v>
      </c>
      <c r="E4" s="108">
        <f>D4/$D$5</f>
        <v>0.35</v>
      </c>
    </row>
    <row r="5" spans="2:5" ht="15" customHeight="1" x14ac:dyDescent="0.25">
      <c r="B5" s="105" t="s">
        <v>265</v>
      </c>
      <c r="C5" s="103"/>
      <c r="D5" s="96">
        <f>SUM(D3:D4)</f>
        <v>20</v>
      </c>
      <c r="E5" s="109">
        <f>SUM(E3:E4)</f>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4:E139"/>
  <sheetViews>
    <sheetView showGridLines="0" zoomScale="110" zoomScaleNormal="110" workbookViewId="0"/>
  </sheetViews>
  <sheetFormatPr baseColWidth="10" defaultColWidth="87.140625" defaultRowHeight="15" x14ac:dyDescent="0.25"/>
  <cols>
    <col min="1" max="1" width="78.7109375" style="67" customWidth="1"/>
    <col min="2" max="2" width="14" style="67" bestFit="1" customWidth="1"/>
    <col min="3" max="3" width="7.7109375" style="67" customWidth="1"/>
    <col min="4" max="4" width="9.28515625" style="67" bestFit="1" customWidth="1"/>
    <col min="5" max="5" width="12.5703125" style="67" bestFit="1" customWidth="1"/>
    <col min="6" max="9" width="45.7109375" style="67" customWidth="1"/>
    <col min="10" max="16384" width="87.140625" style="67"/>
  </cols>
  <sheetData>
    <row r="4" spans="1:5" ht="30" x14ac:dyDescent="0.25">
      <c r="A4" s="144" t="s">
        <v>277</v>
      </c>
      <c r="B4" s="148" t="s">
        <v>880</v>
      </c>
      <c r="C4" s="149"/>
      <c r="D4"/>
      <c r="E4"/>
    </row>
    <row r="5" spans="1:5" ht="30" x14ac:dyDescent="0.25">
      <c r="A5" s="157" t="s">
        <v>285</v>
      </c>
      <c r="B5" s="168" t="s">
        <v>63</v>
      </c>
      <c r="C5" s="158" t="s">
        <v>243</v>
      </c>
      <c r="D5"/>
      <c r="E5"/>
    </row>
    <row r="6" spans="1:5" x14ac:dyDescent="0.25">
      <c r="A6" s="147" t="s">
        <v>273</v>
      </c>
      <c r="B6" s="185">
        <v>1</v>
      </c>
      <c r="C6" s="189">
        <v>1</v>
      </c>
      <c r="D6"/>
      <c r="E6"/>
    </row>
    <row r="7" spans="1:5" x14ac:dyDescent="0.25">
      <c r="A7" s="147" t="s">
        <v>274</v>
      </c>
      <c r="B7" s="185">
        <v>1</v>
      </c>
      <c r="C7" s="189">
        <v>1</v>
      </c>
      <c r="D7"/>
      <c r="E7"/>
    </row>
    <row r="8" spans="1:5" x14ac:dyDescent="0.25">
      <c r="A8" s="147" t="s">
        <v>190</v>
      </c>
      <c r="B8" s="185">
        <v>2</v>
      </c>
      <c r="C8" s="189">
        <v>2</v>
      </c>
      <c r="D8"/>
      <c r="E8"/>
    </row>
    <row r="9" spans="1:5" x14ac:dyDescent="0.25">
      <c r="A9" s="147" t="s">
        <v>275</v>
      </c>
      <c r="B9" s="185">
        <v>2</v>
      </c>
      <c r="C9" s="189">
        <v>2</v>
      </c>
      <c r="D9"/>
      <c r="E9"/>
    </row>
    <row r="10" spans="1:5" x14ac:dyDescent="0.25">
      <c r="A10" s="147" t="s">
        <v>276</v>
      </c>
      <c r="B10" s="185">
        <v>1</v>
      </c>
      <c r="C10" s="189">
        <v>1</v>
      </c>
      <c r="D10"/>
      <c r="E10"/>
    </row>
    <row r="11" spans="1:5" x14ac:dyDescent="0.25">
      <c r="A11" s="147" t="s">
        <v>619</v>
      </c>
      <c r="B11" s="185">
        <v>2</v>
      </c>
      <c r="C11" s="189">
        <v>2</v>
      </c>
      <c r="D11"/>
      <c r="E11"/>
    </row>
    <row r="12" spans="1:5" x14ac:dyDescent="0.25">
      <c r="A12" s="147" t="s">
        <v>632</v>
      </c>
      <c r="B12" s="185">
        <v>2</v>
      </c>
      <c r="C12" s="189">
        <v>2</v>
      </c>
      <c r="D12"/>
      <c r="E12"/>
    </row>
    <row r="13" spans="1:5" x14ac:dyDescent="0.25">
      <c r="A13" s="147" t="s">
        <v>732</v>
      </c>
      <c r="B13" s="185">
        <v>2</v>
      </c>
      <c r="C13" s="189">
        <v>2</v>
      </c>
      <c r="D13"/>
      <c r="E13"/>
    </row>
    <row r="14" spans="1:5" x14ac:dyDescent="0.25">
      <c r="A14" s="147" t="s">
        <v>658</v>
      </c>
      <c r="B14" s="185">
        <v>3</v>
      </c>
      <c r="C14" s="189">
        <v>3</v>
      </c>
      <c r="D14"/>
      <c r="E14"/>
    </row>
    <row r="15" spans="1:5" x14ac:dyDescent="0.25">
      <c r="A15" s="147" t="s">
        <v>698</v>
      </c>
      <c r="B15" s="185">
        <v>3</v>
      </c>
      <c r="C15" s="189">
        <v>3</v>
      </c>
      <c r="D15"/>
      <c r="E15"/>
    </row>
    <row r="16" spans="1:5" x14ac:dyDescent="0.25">
      <c r="A16" s="146" t="s">
        <v>720</v>
      </c>
      <c r="B16" s="186">
        <v>1</v>
      </c>
      <c r="C16" s="190">
        <v>1</v>
      </c>
      <c r="D16"/>
      <c r="E16"/>
    </row>
    <row r="17" spans="1:5" x14ac:dyDescent="0.25">
      <c r="A17" s="145" t="s">
        <v>243</v>
      </c>
      <c r="B17" s="187">
        <v>20</v>
      </c>
      <c r="C17" s="191">
        <v>20</v>
      </c>
      <c r="D17"/>
      <c r="E17"/>
    </row>
    <row r="18" spans="1:5" x14ac:dyDescent="0.25">
      <c r="A18"/>
      <c r="B18"/>
      <c r="C18"/>
      <c r="D18"/>
      <c r="E18"/>
    </row>
    <row r="19" spans="1:5" x14ac:dyDescent="0.25">
      <c r="A19"/>
      <c r="B19"/>
      <c r="C19"/>
      <c r="D19"/>
      <c r="E19"/>
    </row>
    <row r="20" spans="1:5" x14ac:dyDescent="0.25">
      <c r="A20"/>
      <c r="B20"/>
      <c r="C20"/>
      <c r="D20"/>
      <c r="E20"/>
    </row>
    <row r="21" spans="1:5" x14ac:dyDescent="0.25">
      <c r="A21"/>
      <c r="B21"/>
      <c r="C21"/>
      <c r="D21"/>
      <c r="E21"/>
    </row>
    <row r="22" spans="1:5" x14ac:dyDescent="0.25">
      <c r="A22"/>
      <c r="B22"/>
      <c r="C22"/>
      <c r="D22"/>
      <c r="E22"/>
    </row>
    <row r="23" spans="1:5" x14ac:dyDescent="0.25">
      <c r="A23"/>
      <c r="B23"/>
      <c r="C23"/>
      <c r="D23"/>
      <c r="E23"/>
    </row>
    <row r="24" spans="1:5" x14ac:dyDescent="0.25">
      <c r="A24"/>
      <c r="B24"/>
    </row>
    <row r="25" spans="1:5" x14ac:dyDescent="0.25">
      <c r="A25"/>
      <c r="B25"/>
    </row>
    <row r="26" spans="1:5" x14ac:dyDescent="0.25">
      <c r="A26"/>
      <c r="B26"/>
    </row>
    <row r="27" spans="1:5" x14ac:dyDescent="0.25">
      <c r="A27"/>
      <c r="B27"/>
    </row>
    <row r="28" spans="1:5" x14ac:dyDescent="0.25">
      <c r="A28"/>
      <c r="B28"/>
    </row>
    <row r="29" spans="1:5" x14ac:dyDescent="0.25">
      <c r="A29"/>
    </row>
    <row r="30" spans="1:5" ht="30" x14ac:dyDescent="0.25">
      <c r="A30" s="157" t="s">
        <v>277</v>
      </c>
      <c r="B30" s="169" t="s">
        <v>880</v>
      </c>
      <c r="C30" s="188"/>
      <c r="D30"/>
      <c r="E30"/>
    </row>
    <row r="31" spans="1:5" ht="30" x14ac:dyDescent="0.25">
      <c r="A31" s="170" t="s">
        <v>745</v>
      </c>
      <c r="B31" s="158" t="s">
        <v>63</v>
      </c>
      <c r="C31" s="158" t="s">
        <v>243</v>
      </c>
      <c r="D31"/>
      <c r="E31"/>
    </row>
    <row r="32" spans="1:5" ht="15" customHeight="1" x14ac:dyDescent="0.25">
      <c r="A32" s="167" t="s">
        <v>256</v>
      </c>
      <c r="B32" s="186">
        <v>2</v>
      </c>
      <c r="C32" s="192">
        <v>2</v>
      </c>
      <c r="D32"/>
      <c r="E32"/>
    </row>
    <row r="33" spans="1:5" ht="15" customHeight="1" x14ac:dyDescent="0.25">
      <c r="A33" s="147" t="s">
        <v>246</v>
      </c>
      <c r="B33" s="185">
        <v>3</v>
      </c>
      <c r="C33" s="189">
        <v>3</v>
      </c>
      <c r="D33"/>
      <c r="E33"/>
    </row>
    <row r="34" spans="1:5" ht="15" customHeight="1" x14ac:dyDescent="0.25">
      <c r="A34" s="147" t="s">
        <v>251</v>
      </c>
      <c r="B34" s="185">
        <v>2</v>
      </c>
      <c r="C34" s="189">
        <v>2</v>
      </c>
      <c r="D34"/>
      <c r="E34"/>
    </row>
    <row r="35" spans="1:5" ht="15" customHeight="1" x14ac:dyDescent="0.25">
      <c r="A35" s="147" t="s">
        <v>746</v>
      </c>
      <c r="B35" s="185">
        <v>1</v>
      </c>
      <c r="C35" s="189">
        <v>1</v>
      </c>
      <c r="D35"/>
      <c r="E35"/>
    </row>
    <row r="36" spans="1:5" ht="15" customHeight="1" x14ac:dyDescent="0.25">
      <c r="A36" s="147" t="s">
        <v>747</v>
      </c>
      <c r="B36" s="185">
        <v>1</v>
      </c>
      <c r="C36" s="189">
        <v>1</v>
      </c>
      <c r="D36"/>
      <c r="E36"/>
    </row>
    <row r="37" spans="1:5" x14ac:dyDescent="0.25">
      <c r="A37" s="147" t="s">
        <v>322</v>
      </c>
      <c r="B37" s="185">
        <v>1</v>
      </c>
      <c r="C37" s="189">
        <v>1</v>
      </c>
      <c r="D37"/>
      <c r="E37"/>
    </row>
    <row r="38" spans="1:5" x14ac:dyDescent="0.25">
      <c r="A38" s="147" t="s">
        <v>606</v>
      </c>
      <c r="B38" s="185">
        <v>1</v>
      </c>
      <c r="C38" s="189">
        <v>1</v>
      </c>
      <c r="D38"/>
      <c r="E38"/>
    </row>
    <row r="39" spans="1:5" ht="15" customHeight="1" x14ac:dyDescent="0.25">
      <c r="A39" s="147" t="s">
        <v>748</v>
      </c>
      <c r="B39" s="185">
        <v>1</v>
      </c>
      <c r="C39" s="189">
        <v>1</v>
      </c>
      <c r="D39"/>
      <c r="E39"/>
    </row>
    <row r="40" spans="1:5" ht="15" customHeight="1" x14ac:dyDescent="0.25">
      <c r="A40" s="147" t="s">
        <v>258</v>
      </c>
      <c r="B40" s="185">
        <v>3</v>
      </c>
      <c r="C40" s="189">
        <v>3</v>
      </c>
      <c r="D40"/>
      <c r="E40"/>
    </row>
    <row r="41" spans="1:5" ht="15" customHeight="1" x14ac:dyDescent="0.25">
      <c r="A41" s="147" t="s">
        <v>257</v>
      </c>
      <c r="B41" s="185">
        <v>2</v>
      </c>
      <c r="C41" s="189">
        <v>2</v>
      </c>
      <c r="D41"/>
      <c r="E41"/>
    </row>
    <row r="42" spans="1:5" ht="15" customHeight="1" x14ac:dyDescent="0.25">
      <c r="A42" s="147" t="s">
        <v>248</v>
      </c>
      <c r="B42" s="185">
        <v>2</v>
      </c>
      <c r="C42" s="189">
        <v>2</v>
      </c>
      <c r="D42"/>
      <c r="E42"/>
    </row>
    <row r="43" spans="1:5" ht="30" x14ac:dyDescent="0.25">
      <c r="A43" s="167" t="s">
        <v>1019</v>
      </c>
      <c r="B43" s="186">
        <v>1</v>
      </c>
      <c r="C43" s="190">
        <v>1</v>
      </c>
      <c r="D43"/>
      <c r="E43"/>
    </row>
    <row r="44" spans="1:5" ht="15" customHeight="1" x14ac:dyDescent="0.25">
      <c r="A44" s="145" t="s">
        <v>243</v>
      </c>
      <c r="B44" s="187">
        <v>20</v>
      </c>
      <c r="C44" s="191">
        <v>20</v>
      </c>
      <c r="D44"/>
      <c r="E44"/>
    </row>
    <row r="45" spans="1:5" ht="15" customHeight="1" x14ac:dyDescent="0.25">
      <c r="A45"/>
      <c r="B45"/>
      <c r="C45"/>
      <c r="D45"/>
      <c r="E45"/>
    </row>
    <row r="46" spans="1:5" ht="15" customHeight="1" x14ac:dyDescent="0.25">
      <c r="A46"/>
      <c r="B46"/>
      <c r="C46"/>
      <c r="D46"/>
      <c r="E46"/>
    </row>
    <row r="47" spans="1:5" ht="15" customHeight="1" x14ac:dyDescent="0.25">
      <c r="A47"/>
      <c r="B47"/>
      <c r="C47"/>
      <c r="D47"/>
      <c r="E47"/>
    </row>
    <row r="48" spans="1:5" ht="15" customHeight="1" x14ac:dyDescent="0.25">
      <c r="A48"/>
      <c r="B48"/>
      <c r="C48"/>
      <c r="D48"/>
      <c r="E48"/>
    </row>
    <row r="49" spans="1:5" ht="15" customHeight="1" x14ac:dyDescent="0.25">
      <c r="A49"/>
      <c r="B49"/>
      <c r="C49"/>
      <c r="D49"/>
      <c r="E49"/>
    </row>
    <row r="50" spans="1:5" x14ac:dyDescent="0.25">
      <c r="A50"/>
      <c r="B50"/>
      <c r="C50"/>
      <c r="D50"/>
      <c r="E50"/>
    </row>
    <row r="51" spans="1:5" x14ac:dyDescent="0.25">
      <c r="A51"/>
      <c r="B51"/>
      <c r="C51"/>
      <c r="D51"/>
      <c r="E51"/>
    </row>
    <row r="52" spans="1:5" x14ac:dyDescent="0.25">
      <c r="A52"/>
      <c r="B52"/>
      <c r="C52"/>
      <c r="D52"/>
      <c r="E52"/>
    </row>
    <row r="53" spans="1:5" x14ac:dyDescent="0.25">
      <c r="A53"/>
      <c r="B53"/>
      <c r="C53"/>
      <c r="D53"/>
      <c r="E53"/>
    </row>
    <row r="54" spans="1:5" x14ac:dyDescent="0.25">
      <c r="A54"/>
      <c r="B54"/>
      <c r="C54"/>
      <c r="D54"/>
      <c r="E54"/>
    </row>
    <row r="55" spans="1:5" x14ac:dyDescent="0.25">
      <c r="A55"/>
      <c r="B55"/>
      <c r="C55"/>
      <c r="D55"/>
      <c r="E55"/>
    </row>
    <row r="56" spans="1:5" x14ac:dyDescent="0.25">
      <c r="A56"/>
      <c r="B56"/>
      <c r="C56"/>
      <c r="D56"/>
      <c r="E56"/>
    </row>
    <row r="57" spans="1:5" x14ac:dyDescent="0.25">
      <c r="A57"/>
      <c r="B57"/>
      <c r="C57"/>
      <c r="D57"/>
      <c r="E57"/>
    </row>
    <row r="58" spans="1:5" x14ac:dyDescent="0.25">
      <c r="A58"/>
      <c r="B58"/>
      <c r="C58"/>
      <c r="D58"/>
      <c r="E58"/>
    </row>
    <row r="59" spans="1:5" x14ac:dyDescent="0.25">
      <c r="A59"/>
      <c r="B59"/>
      <c r="C59"/>
      <c r="D59"/>
      <c r="E59"/>
    </row>
    <row r="60" spans="1:5" x14ac:dyDescent="0.25">
      <c r="A60"/>
      <c r="B60"/>
      <c r="C60"/>
      <c r="D60"/>
      <c r="E60"/>
    </row>
    <row r="61" spans="1:5" x14ac:dyDescent="0.25">
      <c r="A61"/>
      <c r="B61"/>
      <c r="C61"/>
      <c r="D61"/>
      <c r="E61"/>
    </row>
    <row r="62" spans="1:5" x14ac:dyDescent="0.25">
      <c r="A62"/>
      <c r="B62"/>
      <c r="C62"/>
      <c r="D62"/>
      <c r="E62"/>
    </row>
    <row r="63" spans="1:5" x14ac:dyDescent="0.25">
      <c r="A63"/>
      <c r="B63"/>
      <c r="C63"/>
      <c r="D63"/>
      <c r="E63"/>
    </row>
    <row r="64" spans="1:5" x14ac:dyDescent="0.25">
      <c r="A64"/>
      <c r="B64"/>
      <c r="C64"/>
      <c r="D64"/>
      <c r="E64"/>
    </row>
    <row r="65" spans="1:5" x14ac:dyDescent="0.25">
      <c r="A65"/>
      <c r="B65"/>
      <c r="C65"/>
      <c r="D65"/>
      <c r="E65"/>
    </row>
    <row r="66" spans="1:5" x14ac:dyDescent="0.25">
      <c r="A66"/>
      <c r="B66"/>
      <c r="C66"/>
      <c r="D66"/>
      <c r="E66"/>
    </row>
    <row r="67" spans="1:5" x14ac:dyDescent="0.25">
      <c r="A67"/>
      <c r="B67"/>
      <c r="C67"/>
      <c r="D67"/>
      <c r="E67"/>
    </row>
    <row r="68" spans="1:5" x14ac:dyDescent="0.25">
      <c r="A68"/>
      <c r="B68"/>
      <c r="C68"/>
      <c r="D68"/>
      <c r="E68"/>
    </row>
    <row r="69" spans="1:5" x14ac:dyDescent="0.25">
      <c r="A69"/>
      <c r="B69"/>
      <c r="C69"/>
      <c r="D69"/>
      <c r="E69"/>
    </row>
    <row r="70" spans="1:5" x14ac:dyDescent="0.25">
      <c r="A70"/>
      <c r="B70"/>
      <c r="C70"/>
      <c r="D70"/>
      <c r="E70"/>
    </row>
    <row r="71" spans="1:5" x14ac:dyDescent="0.25">
      <c r="A71"/>
    </row>
    <row r="72" spans="1:5" x14ac:dyDescent="0.25">
      <c r="A72"/>
    </row>
    <row r="73" spans="1:5" x14ac:dyDescent="0.25">
      <c r="A73"/>
    </row>
    <row r="74" spans="1:5" x14ac:dyDescent="0.25">
      <c r="A74"/>
    </row>
    <row r="75" spans="1:5" x14ac:dyDescent="0.25">
      <c r="A75"/>
    </row>
    <row r="76" spans="1:5" x14ac:dyDescent="0.25">
      <c r="A76"/>
    </row>
    <row r="77" spans="1:5" x14ac:dyDescent="0.25">
      <c r="A77"/>
    </row>
    <row r="78" spans="1:5" x14ac:dyDescent="0.25">
      <c r="A78"/>
    </row>
    <row r="79" spans="1:5" x14ac:dyDescent="0.25">
      <c r="A79"/>
    </row>
    <row r="80" spans="1:5"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sheetData>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8"/>
    <col min="2" max="2" width="5.7109375" style="68" customWidth="1"/>
    <col min="3" max="3" width="6.85546875" style="68" customWidth="1"/>
    <col min="4" max="4" width="19.28515625" style="68" customWidth="1"/>
    <col min="5" max="5" width="4.140625" style="68" customWidth="1"/>
    <col min="6" max="6" width="19.7109375" style="68" customWidth="1"/>
    <col min="7" max="7" width="2" style="68" customWidth="1"/>
    <col min="8" max="8" width="19.7109375" style="68" customWidth="1"/>
    <col min="9" max="9" width="2" style="68" customWidth="1"/>
    <col min="10" max="10" width="19.7109375" style="68" customWidth="1"/>
    <col min="11" max="11" width="2.42578125" style="68" customWidth="1"/>
    <col min="12" max="12" width="19.7109375" style="68" customWidth="1"/>
    <col min="13" max="13" width="2.5703125" style="68" customWidth="1"/>
    <col min="14" max="14" width="19.7109375" style="68" customWidth="1"/>
    <col min="15" max="15" width="5.7109375" style="68" customWidth="1"/>
    <col min="16" max="16384" width="11.42578125" style="68"/>
  </cols>
  <sheetData>
    <row r="1" spans="2:18" ht="19.5" customHeight="1" x14ac:dyDescent="0.25"/>
    <row r="2" spans="2:18" ht="27" customHeight="1" x14ac:dyDescent="0.25">
      <c r="B2" s="243" t="s">
        <v>278</v>
      </c>
      <c r="C2" s="244"/>
      <c r="D2" s="244"/>
      <c r="E2" s="244"/>
      <c r="F2" s="244"/>
      <c r="G2" s="244"/>
      <c r="H2" s="244"/>
      <c r="I2" s="244"/>
      <c r="J2" s="244"/>
      <c r="K2" s="244"/>
      <c r="L2" s="244"/>
      <c r="M2" s="244"/>
      <c r="N2" s="244"/>
      <c r="O2" s="245"/>
    </row>
    <row r="3" spans="2:18" ht="30" customHeight="1" x14ac:dyDescent="0.25">
      <c r="B3" s="246"/>
      <c r="C3" s="247"/>
      <c r="D3" s="247"/>
      <c r="E3" s="247"/>
      <c r="F3" s="247"/>
      <c r="G3" s="247"/>
      <c r="H3" s="247"/>
      <c r="I3" s="247"/>
      <c r="J3" s="247"/>
      <c r="K3" s="247"/>
      <c r="L3" s="247"/>
      <c r="M3" s="247"/>
      <c r="N3" s="247"/>
      <c r="O3" s="248"/>
    </row>
    <row r="4" spans="2:18" ht="19.5" customHeight="1" x14ac:dyDescent="0.25">
      <c r="B4" s="70"/>
      <c r="C4" s="69"/>
      <c r="D4" s="69"/>
      <c r="E4" s="69"/>
      <c r="F4" s="69"/>
      <c r="G4" s="69"/>
      <c r="H4" s="69"/>
      <c r="I4" s="69"/>
      <c r="J4" s="69"/>
      <c r="K4" s="69"/>
      <c r="L4" s="69"/>
      <c r="M4" s="69"/>
      <c r="N4" s="69"/>
      <c r="O4" s="82"/>
    </row>
    <row r="5" spans="2:18" x14ac:dyDescent="0.25">
      <c r="B5" s="70"/>
      <c r="D5" s="71"/>
      <c r="F5" s="71"/>
      <c r="G5" s="71"/>
      <c r="H5" s="71"/>
      <c r="J5" s="71"/>
      <c r="L5" s="71"/>
      <c r="N5" s="71"/>
      <c r="O5" s="82"/>
    </row>
    <row r="6" spans="2:18" ht="40.5" customHeight="1" x14ac:dyDescent="0.25">
      <c r="B6" s="70"/>
      <c r="C6" s="242" t="s">
        <v>269</v>
      </c>
      <c r="D6" s="72" t="str">
        <f>Datos!T2</f>
        <v>Muy alta (5)</v>
      </c>
      <c r="F6" s="71"/>
      <c r="G6" s="71"/>
      <c r="H6" s="71"/>
      <c r="I6" s="74"/>
      <c r="J6" s="73">
        <f>COUNTIFS(Mapa_riesgos!$U$12:$U$31,$D6,Mapa_riesgos!$W$12:$W$31,J$16)</f>
        <v>0</v>
      </c>
      <c r="K6" s="74"/>
      <c r="L6" s="73">
        <f>COUNTIFS(Mapa_riesgos!$U$12:$U$31,$D6,Mapa_riesgos!$W$12:$W$31,L$16)</f>
        <v>0</v>
      </c>
      <c r="M6" s="74"/>
      <c r="N6" s="75">
        <f>COUNTIFS(Mapa_riesgos!$U$12:$U$31,$D6,Mapa_riesgos!$W$12:$W$31,N$16)</f>
        <v>0</v>
      </c>
      <c r="O6" s="82"/>
    </row>
    <row r="7" spans="2:18" ht="12" customHeight="1" x14ac:dyDescent="0.25">
      <c r="B7" s="70"/>
      <c r="C7" s="242"/>
      <c r="D7" s="71"/>
      <c r="F7" s="71"/>
      <c r="G7" s="71"/>
      <c r="H7" s="71"/>
      <c r="I7" s="74"/>
      <c r="J7" s="76"/>
      <c r="K7" s="74"/>
      <c r="L7" s="76"/>
      <c r="M7" s="74"/>
      <c r="N7" s="76"/>
      <c r="O7" s="82"/>
    </row>
    <row r="8" spans="2:18" ht="40.5" customHeight="1" x14ac:dyDescent="0.25">
      <c r="B8" s="70"/>
      <c r="C8" s="242"/>
      <c r="D8" s="72" t="str">
        <f>Datos!T3</f>
        <v>Alta (4)</v>
      </c>
      <c r="F8" s="71"/>
      <c r="G8" s="71"/>
      <c r="H8" s="71"/>
      <c r="I8" s="74"/>
      <c r="J8" s="73">
        <f>COUNTIFS(Mapa_riesgos!$U$12:$U$31,$D8,Mapa_riesgos!$W$12:$W$31,J$16)</f>
        <v>0</v>
      </c>
      <c r="K8" s="74"/>
      <c r="L8" s="73">
        <f>COUNTIFS(Mapa_riesgos!$U$12:$U$31,$D8,Mapa_riesgos!$W$12:$W$31,L$16)</f>
        <v>0</v>
      </c>
      <c r="M8" s="74"/>
      <c r="N8" s="75">
        <f>COUNTIFS(Mapa_riesgos!$U$12:$U$31,$D8,Mapa_riesgos!$W$12:$W$31,N$16)</f>
        <v>0</v>
      </c>
      <c r="O8" s="82"/>
    </row>
    <row r="9" spans="2:18" ht="11.25" customHeight="1" x14ac:dyDescent="0.25">
      <c r="B9" s="70"/>
      <c r="C9" s="242"/>
      <c r="D9" s="71"/>
      <c r="F9" s="71"/>
      <c r="G9" s="71"/>
      <c r="H9" s="71"/>
      <c r="I9" s="74"/>
      <c r="J9" s="76"/>
      <c r="K9" s="74"/>
      <c r="L9" s="76"/>
      <c r="M9" s="74"/>
      <c r="N9" s="76"/>
      <c r="O9" s="82"/>
    </row>
    <row r="10" spans="2:18" ht="40.5" customHeight="1" x14ac:dyDescent="0.25">
      <c r="B10" s="70"/>
      <c r="C10" s="242"/>
      <c r="D10" s="72" t="str">
        <f>Datos!T4</f>
        <v>Media (3)</v>
      </c>
      <c r="F10" s="71"/>
      <c r="G10" s="71"/>
      <c r="H10" s="71"/>
      <c r="I10" s="74"/>
      <c r="J10" s="77">
        <f>COUNTIFS(Mapa_riesgos!$U$12:$U$31,$D10,Mapa_riesgos!$W$12:$W$31,J$16)</f>
        <v>0</v>
      </c>
      <c r="K10" s="74"/>
      <c r="L10" s="73">
        <f>COUNTIFS(Mapa_riesgos!$U$12:$U$31,$D10,Mapa_riesgos!$W$12:$W$31,L$16)</f>
        <v>0</v>
      </c>
      <c r="M10" s="74"/>
      <c r="N10" s="75">
        <f>COUNTIFS(Mapa_riesgos!$U$12:$U$31,$D10,Mapa_riesgos!$W$12:$W$31,N$16)</f>
        <v>0</v>
      </c>
      <c r="O10" s="82"/>
      <c r="Q10" s="97"/>
      <c r="R10" s="98"/>
    </row>
    <row r="11" spans="2:18" ht="9" customHeight="1" x14ac:dyDescent="0.25">
      <c r="B11" s="70"/>
      <c r="C11" s="242"/>
      <c r="D11" s="71"/>
      <c r="F11" s="71"/>
      <c r="G11" s="71"/>
      <c r="H11" s="71"/>
      <c r="I11" s="74"/>
      <c r="J11" s="76"/>
      <c r="K11" s="74"/>
      <c r="L11" s="76"/>
      <c r="M11" s="74"/>
      <c r="N11" s="76"/>
      <c r="O11" s="82"/>
    </row>
    <row r="12" spans="2:18" ht="40.5" customHeight="1" x14ac:dyDescent="0.25">
      <c r="B12" s="70"/>
      <c r="C12" s="242"/>
      <c r="D12" s="72" t="str">
        <f>Datos!T5</f>
        <v>Baja (2)</v>
      </c>
      <c r="F12" s="71"/>
      <c r="G12" s="71"/>
      <c r="H12" s="71"/>
      <c r="I12" s="74"/>
      <c r="J12" s="77">
        <f>COUNTIFS(Mapa_riesgos!$U$12:$U$31,$D12,Mapa_riesgos!$W$12:$W$31,J$16)</f>
        <v>0</v>
      </c>
      <c r="K12" s="74"/>
      <c r="L12" s="73">
        <f>COUNTIFS(Mapa_riesgos!$U$12:$U$31,$D12,Mapa_riesgos!$W$12:$W$31,L$16)</f>
        <v>1</v>
      </c>
      <c r="M12" s="74"/>
      <c r="N12" s="75">
        <f>COUNTIFS(Mapa_riesgos!$U$12:$U$31,$D12,Mapa_riesgos!$W$12:$W$31,N$16)</f>
        <v>0</v>
      </c>
      <c r="O12" s="82"/>
      <c r="Q12" s="97"/>
      <c r="R12" s="99"/>
    </row>
    <row r="13" spans="2:18" ht="9.75" customHeight="1" x14ac:dyDescent="0.25">
      <c r="B13" s="70"/>
      <c r="C13" s="242"/>
      <c r="D13" s="71"/>
      <c r="F13" s="71"/>
      <c r="G13" s="71"/>
      <c r="H13" s="71"/>
      <c r="I13" s="74"/>
      <c r="J13" s="76"/>
      <c r="K13" s="74"/>
      <c r="L13" s="76"/>
      <c r="M13" s="74"/>
      <c r="N13" s="76"/>
      <c r="O13" s="82"/>
    </row>
    <row r="14" spans="2:18" ht="40.5" customHeight="1" x14ac:dyDescent="0.25">
      <c r="B14" s="70"/>
      <c r="C14" s="242"/>
      <c r="D14" s="72" t="str">
        <f>Datos!T6</f>
        <v>Muy baja (1)</v>
      </c>
      <c r="F14" s="71"/>
      <c r="G14" s="71"/>
      <c r="H14" s="71"/>
      <c r="I14" s="74"/>
      <c r="J14" s="77">
        <f>COUNTIFS(Mapa_riesgos!$U$12:$U$31,$D14,Mapa_riesgos!$W$12:$W$31,J$16)</f>
        <v>2</v>
      </c>
      <c r="K14" s="74"/>
      <c r="L14" s="73">
        <f>COUNTIFS(Mapa_riesgos!$U$12:$U$31,$D14,Mapa_riesgos!$W$12:$W$31,L$16)</f>
        <v>11</v>
      </c>
      <c r="M14" s="74"/>
      <c r="N14" s="75">
        <f>COUNTIFS(Mapa_riesgos!$U$12:$U$31,$D14,Mapa_riesgos!$W$12:$W$31,N$16)</f>
        <v>6</v>
      </c>
      <c r="O14" s="82"/>
    </row>
    <row r="15" spans="2:18" ht="27.75" customHeight="1" x14ac:dyDescent="0.25">
      <c r="B15" s="70"/>
      <c r="D15" s="71"/>
      <c r="F15" s="71"/>
      <c r="G15" s="71"/>
      <c r="H15" s="71"/>
      <c r="J15" s="71"/>
      <c r="L15" s="71"/>
      <c r="N15" s="71"/>
      <c r="O15" s="82"/>
    </row>
    <row r="16" spans="2:18" ht="41.25" customHeight="1" x14ac:dyDescent="0.25">
      <c r="B16" s="70"/>
      <c r="G16" s="78"/>
      <c r="I16" s="78"/>
      <c r="J16" s="72" t="str">
        <f>Datos!U4</f>
        <v>Moderado (3)</v>
      </c>
      <c r="K16" s="78"/>
      <c r="L16" s="72" t="str">
        <f>Datos!U3</f>
        <v>Mayor (4)</v>
      </c>
      <c r="M16" s="78"/>
      <c r="N16" s="72" t="str">
        <f>Datos!U2</f>
        <v>Catastrófico (5)</v>
      </c>
      <c r="O16" s="82"/>
    </row>
    <row r="17" spans="2:15" ht="41.25" customHeight="1" x14ac:dyDescent="0.25">
      <c r="B17" s="70"/>
      <c r="G17" s="80"/>
      <c r="I17" s="80"/>
      <c r="J17" s="81" t="s">
        <v>268</v>
      </c>
      <c r="K17" s="80"/>
      <c r="L17" s="79"/>
      <c r="M17" s="80"/>
      <c r="N17" s="79"/>
      <c r="O17" s="82"/>
    </row>
    <row r="18" spans="2:15" ht="18" customHeight="1" x14ac:dyDescent="0.25">
      <c r="B18" s="70"/>
      <c r="O18" s="82"/>
    </row>
    <row r="19" spans="2:15" ht="26.25" customHeight="1" x14ac:dyDescent="0.25">
      <c r="B19" s="70"/>
      <c r="D19" s="81" t="s">
        <v>224</v>
      </c>
      <c r="G19" s="74"/>
      <c r="H19" s="83">
        <f>+F8+F10+H8+H10+H12+J10+J12+J14</f>
        <v>2</v>
      </c>
      <c r="I19" s="74"/>
      <c r="J19" s="83">
        <f>+F6+H6+J6+J8+L6+L8+L10+L12+L14</f>
        <v>12</v>
      </c>
      <c r="K19" s="74"/>
      <c r="L19" s="83">
        <f>+N6+N8+N10+N12+N14</f>
        <v>6</v>
      </c>
      <c r="M19" s="80"/>
      <c r="N19" s="80"/>
      <c r="O19" s="82"/>
    </row>
    <row r="20" spans="2:15" ht="26.25" customHeight="1" x14ac:dyDescent="0.3">
      <c r="B20" s="70"/>
      <c r="D20" s="84">
        <f>SUM(F6:N14)</f>
        <v>20</v>
      </c>
      <c r="G20" s="85"/>
      <c r="H20" s="86" t="s">
        <v>84</v>
      </c>
      <c r="I20" s="85"/>
      <c r="J20" s="87" t="s">
        <v>271</v>
      </c>
      <c r="K20" s="85"/>
      <c r="L20" s="88" t="s">
        <v>272</v>
      </c>
      <c r="O20" s="82"/>
    </row>
    <row r="21" spans="2:15" x14ac:dyDescent="0.25">
      <c r="B21" s="89"/>
      <c r="C21" s="90"/>
      <c r="D21" s="90"/>
      <c r="E21" s="90"/>
      <c r="F21" s="90"/>
      <c r="G21" s="90"/>
      <c r="H21" s="90"/>
      <c r="I21" s="90"/>
      <c r="J21" s="90"/>
      <c r="K21" s="90"/>
      <c r="L21" s="90"/>
      <c r="M21" s="90"/>
      <c r="N21" s="90"/>
      <c r="O21" s="91"/>
    </row>
  </sheetData>
  <mergeCells count="2">
    <mergeCell ref="C6:C14"/>
    <mergeCell ref="B2:O3"/>
  </mergeCells>
  <conditionalFormatting sqref="J6 L6 J8 L8 L10 L12 L14">
    <cfRule type="cellIs" dxfId="5" priority="2" operator="equal">
      <formula>0</formula>
    </cfRule>
  </conditionalFormatting>
  <conditionalFormatting sqref="J10 J12 J14">
    <cfRule type="cellIs" dxfId="4" priority="3" operator="equal">
      <formula>0</formula>
    </cfRule>
  </conditionalFormatting>
  <conditionalFormatting sqref="N6 N8 N10 N12 N14">
    <cfRule type="cellIs" dxfId="3"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0.249977111117893"/>
  </sheetPr>
  <dimension ref="B1:E16"/>
  <sheetViews>
    <sheetView showGridLines="0" zoomScaleNormal="100" workbookViewId="0"/>
  </sheetViews>
  <sheetFormatPr baseColWidth="10" defaultRowHeight="15" x14ac:dyDescent="0.25"/>
  <cols>
    <col min="1" max="1" width="23.140625" style="94" customWidth="1"/>
    <col min="2" max="2" width="31.140625" style="94" customWidth="1"/>
    <col min="3" max="3" width="14.42578125" style="94" customWidth="1"/>
    <col min="4" max="4" width="32.85546875" style="94" customWidth="1"/>
    <col min="5" max="5" width="14.42578125" style="94" customWidth="1"/>
    <col min="6" max="16384" width="11.42578125" style="94"/>
  </cols>
  <sheetData>
    <row r="1" spans="2:5" ht="27" customHeight="1" x14ac:dyDescent="0.25"/>
    <row r="2" spans="2:5" x14ac:dyDescent="0.25">
      <c r="B2" s="134" t="s">
        <v>223</v>
      </c>
      <c r="C2" s="134" t="s">
        <v>263</v>
      </c>
      <c r="D2" s="134" t="s">
        <v>225</v>
      </c>
      <c r="E2" s="134" t="s">
        <v>263</v>
      </c>
    </row>
    <row r="3" spans="2:5" x14ac:dyDescent="0.25">
      <c r="B3" s="135" t="s">
        <v>272</v>
      </c>
      <c r="C3" s="142">
        <f>COUNTIFS(Mapa_riesgos!$Y$12:$Y$31,$B$3)</f>
        <v>6</v>
      </c>
      <c r="D3" s="135" t="s">
        <v>272</v>
      </c>
      <c r="E3" s="142">
        <f>COUNTIFS(Mapa_riesgos!$Y$12:$Y$31,$B$3,Mapa_riesgos!$AE$12:$AE$31,D3)</f>
        <v>6</v>
      </c>
    </row>
    <row r="4" spans="2:5" x14ac:dyDescent="0.25">
      <c r="B4" s="136"/>
      <c r="C4" s="142"/>
      <c r="D4" s="137" t="s">
        <v>271</v>
      </c>
      <c r="E4" s="142">
        <f>COUNTIFS(Mapa_riesgos!$Y$12:$Y$31,$B$3,Mapa_riesgos!$AE$12:$AE$31,D4)</f>
        <v>0</v>
      </c>
    </row>
    <row r="5" spans="2:5" x14ac:dyDescent="0.25">
      <c r="B5" s="136"/>
      <c r="C5" s="142"/>
      <c r="D5" s="138" t="s">
        <v>84</v>
      </c>
      <c r="E5" s="142">
        <f>COUNTIFS(Mapa_riesgos!$Y$12:$Y$31,$B$3,Mapa_riesgos!$AE$12:$AE$31,D5)</f>
        <v>0</v>
      </c>
    </row>
    <row r="6" spans="2:5" x14ac:dyDescent="0.25">
      <c r="B6" s="137" t="s">
        <v>271</v>
      </c>
      <c r="C6" s="142">
        <f>COUNTIFS(Mapa_riesgos!$Y$12:$Y$31,$B$6)</f>
        <v>12</v>
      </c>
      <c r="D6" s="135" t="s">
        <v>272</v>
      </c>
      <c r="E6" s="142">
        <f>COUNTIFS(Mapa_riesgos!$Y$12:$Y$31,$B$6,Mapa_riesgos!$AE$12:$AE$31,D6)</f>
        <v>0</v>
      </c>
    </row>
    <row r="7" spans="2:5" x14ac:dyDescent="0.25">
      <c r="B7" s="136"/>
      <c r="C7" s="142"/>
      <c r="D7" s="137" t="s">
        <v>271</v>
      </c>
      <c r="E7" s="142">
        <f>COUNTIFS(Mapa_riesgos!$Y$12:$Y$31,$B$6,Mapa_riesgos!$AE$12:$AE$31,D7)</f>
        <v>12</v>
      </c>
    </row>
    <row r="8" spans="2:5" x14ac:dyDescent="0.25">
      <c r="B8" s="136"/>
      <c r="C8" s="142"/>
      <c r="D8" s="138" t="s">
        <v>84</v>
      </c>
      <c r="E8" s="142">
        <f>COUNTIFS(Mapa_riesgos!$Y$12:$Y$31,$B$6,Mapa_riesgos!$AE$12:$AE$31,D8)</f>
        <v>0</v>
      </c>
    </row>
    <row r="9" spans="2:5" x14ac:dyDescent="0.25">
      <c r="B9" s="138" t="s">
        <v>84</v>
      </c>
      <c r="C9" s="142">
        <f>COUNTIFS(Mapa_riesgos!$Y$12:$Y$31,$B$9)</f>
        <v>2</v>
      </c>
      <c r="D9" s="135" t="s">
        <v>272</v>
      </c>
      <c r="E9" s="142">
        <f>COUNTIFS(Mapa_riesgos!$Y$12:$Y$31,$B$9,Mapa_riesgos!$AE$12:$AE$31,D9)</f>
        <v>0</v>
      </c>
    </row>
    <row r="10" spans="2:5" x14ac:dyDescent="0.25">
      <c r="B10" s="136"/>
      <c r="C10" s="142"/>
      <c r="D10" s="137" t="s">
        <v>271</v>
      </c>
      <c r="E10" s="142">
        <f>COUNTIFS(Mapa_riesgos!$Y$12:$Y$31,$B$9,Mapa_riesgos!$AE$12:$AE$31,D10)</f>
        <v>0</v>
      </c>
    </row>
    <row r="11" spans="2:5" x14ac:dyDescent="0.25">
      <c r="B11" s="136"/>
      <c r="C11" s="142"/>
      <c r="D11" s="138" t="s">
        <v>84</v>
      </c>
      <c r="E11" s="142">
        <f>COUNTIFS(Mapa_riesgos!$Y$12:$Y$31,$B$9,Mapa_riesgos!$AE$12:$AE$31,D11)</f>
        <v>2</v>
      </c>
    </row>
    <row r="12" spans="2:5" x14ac:dyDescent="0.25">
      <c r="B12" s="139" t="s">
        <v>270</v>
      </c>
      <c r="C12" s="142">
        <f>COUNTIFS(Mapa_riesgos!$Y$12:$Y$31,$B$12)</f>
        <v>0</v>
      </c>
      <c r="D12" s="135" t="s">
        <v>272</v>
      </c>
      <c r="E12" s="142">
        <f>COUNTIFS(Mapa_riesgos!$Y$12:$Y$31,$B$12,Mapa_riesgos!$AE$12:$AE$31,D12)</f>
        <v>0</v>
      </c>
    </row>
    <row r="13" spans="2:5" x14ac:dyDescent="0.25">
      <c r="B13" s="136"/>
      <c r="C13" s="142"/>
      <c r="D13" s="137" t="s">
        <v>271</v>
      </c>
      <c r="E13" s="142">
        <f>COUNTIFS(Mapa_riesgos!$Y$12:$Y$31,$B$12,Mapa_riesgos!$AE$12:$AE$31,D13)</f>
        <v>0</v>
      </c>
    </row>
    <row r="14" spans="2:5" x14ac:dyDescent="0.25">
      <c r="B14" s="136"/>
      <c r="D14" s="138" t="s">
        <v>84</v>
      </c>
      <c r="E14" s="142">
        <f>COUNTIFS(Mapa_riesgos!$Y$12:$Y$31,$B$12,Mapa_riesgos!$AE$12:$AE$31,D14)</f>
        <v>0</v>
      </c>
    </row>
    <row r="15" spans="2:5" x14ac:dyDescent="0.25">
      <c r="B15" s="140"/>
      <c r="C15" s="95"/>
      <c r="D15" s="140"/>
      <c r="E15" s="95"/>
    </row>
    <row r="16" spans="2:5" x14ac:dyDescent="0.25">
      <c r="B16" s="141" t="s">
        <v>264</v>
      </c>
      <c r="C16" s="141"/>
      <c r="D16" s="95"/>
      <c r="E16" s="95">
        <f>SUM(E3:E14)</f>
        <v>20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8" customWidth="1"/>
    <col min="2" max="2" width="5.7109375" style="68" customWidth="1"/>
    <col min="3" max="3" width="6.85546875" style="68" customWidth="1"/>
    <col min="4" max="4" width="19.28515625" style="68" customWidth="1"/>
    <col min="5" max="5" width="4.140625" style="68" customWidth="1"/>
    <col min="6" max="6" width="19.7109375" style="68" customWidth="1"/>
    <col min="7" max="7" width="2" style="68" customWidth="1"/>
    <col min="8" max="8" width="19.7109375" style="68" customWidth="1"/>
    <col min="9" max="9" width="2" style="68" customWidth="1"/>
    <col min="10" max="10" width="19.7109375" style="68" customWidth="1"/>
    <col min="11" max="11" width="2.42578125" style="68" customWidth="1"/>
    <col min="12" max="12" width="19.7109375" style="68" customWidth="1"/>
    <col min="13" max="13" width="2.5703125" style="68" customWidth="1"/>
    <col min="14" max="14" width="19.7109375" style="68" customWidth="1"/>
    <col min="15" max="15" width="5.7109375" style="68" customWidth="1"/>
    <col min="16" max="16384" width="11.42578125" style="68"/>
  </cols>
  <sheetData>
    <row r="1" spans="2:18" ht="20.25" customHeight="1" x14ac:dyDescent="0.25"/>
    <row r="2" spans="2:18" ht="27" customHeight="1" x14ac:dyDescent="0.25">
      <c r="B2" s="243" t="s">
        <v>279</v>
      </c>
      <c r="C2" s="244"/>
      <c r="D2" s="244"/>
      <c r="E2" s="244"/>
      <c r="F2" s="244"/>
      <c r="G2" s="244"/>
      <c r="H2" s="244"/>
      <c r="I2" s="244"/>
      <c r="J2" s="244"/>
      <c r="K2" s="244"/>
      <c r="L2" s="244"/>
      <c r="M2" s="244"/>
      <c r="N2" s="244"/>
      <c r="O2" s="245"/>
      <c r="P2" s="92"/>
    </row>
    <row r="3" spans="2:18" ht="30" customHeight="1" x14ac:dyDescent="0.25">
      <c r="B3" s="246"/>
      <c r="C3" s="247"/>
      <c r="D3" s="247"/>
      <c r="E3" s="247"/>
      <c r="F3" s="247"/>
      <c r="G3" s="247"/>
      <c r="H3" s="247"/>
      <c r="I3" s="247"/>
      <c r="J3" s="247"/>
      <c r="K3" s="247"/>
      <c r="L3" s="247"/>
      <c r="M3" s="247"/>
      <c r="N3" s="247"/>
      <c r="O3" s="248"/>
      <c r="P3" s="92"/>
    </row>
    <row r="4" spans="2:18" ht="20.25" customHeight="1" x14ac:dyDescent="0.25">
      <c r="B4" s="70"/>
      <c r="O4" s="82"/>
      <c r="P4" s="70"/>
    </row>
    <row r="5" spans="2:18" x14ac:dyDescent="0.25">
      <c r="B5" s="70"/>
      <c r="D5" s="71"/>
      <c r="F5" s="71"/>
      <c r="G5" s="71"/>
      <c r="H5" s="71"/>
      <c r="J5" s="71"/>
      <c r="L5" s="71"/>
      <c r="N5" s="71"/>
      <c r="O5" s="82"/>
      <c r="P5" s="70"/>
    </row>
    <row r="6" spans="2:18" ht="40.5" customHeight="1" x14ac:dyDescent="0.25">
      <c r="B6" s="70"/>
      <c r="C6" s="242" t="s">
        <v>269</v>
      </c>
      <c r="D6" s="72" t="str">
        <f>Datos!T2</f>
        <v>Muy alta (5)</v>
      </c>
      <c r="F6" s="71"/>
      <c r="G6" s="71"/>
      <c r="H6" s="71"/>
      <c r="I6" s="74"/>
      <c r="J6" s="73">
        <f>COUNTIFS(Mapa_riesgos!$AA$12:$AA$31,$D6,Mapa_riesgos!$AC$12:$AC$31,J$16)</f>
        <v>0</v>
      </c>
      <c r="K6" s="74"/>
      <c r="L6" s="73">
        <f>COUNTIFS(Mapa_riesgos!$AA$12:$AA$31,$D6,Mapa_riesgos!$AC$12:$AC$31,L$16)</f>
        <v>0</v>
      </c>
      <c r="M6" s="74"/>
      <c r="N6" s="75">
        <f>COUNTIFS(Mapa_riesgos!$AA$12:$AA$31,$D6,Mapa_riesgos!$AC$12:$AC$31,N$16)</f>
        <v>0</v>
      </c>
      <c r="O6" s="82"/>
      <c r="P6" s="70"/>
    </row>
    <row r="7" spans="2:18" ht="12" customHeight="1" x14ac:dyDescent="0.25">
      <c r="B7" s="70"/>
      <c r="C7" s="242"/>
      <c r="D7" s="71"/>
      <c r="F7" s="76"/>
      <c r="G7" s="71"/>
      <c r="H7" s="76"/>
      <c r="I7" s="74"/>
      <c r="J7" s="76"/>
      <c r="K7" s="74"/>
      <c r="L7" s="76"/>
      <c r="M7" s="74"/>
      <c r="N7" s="76"/>
      <c r="O7" s="82"/>
      <c r="P7" s="70"/>
    </row>
    <row r="8" spans="2:18" ht="40.5" customHeight="1" x14ac:dyDescent="0.25">
      <c r="B8" s="70"/>
      <c r="C8" s="242"/>
      <c r="D8" s="72" t="str">
        <f>Datos!T3</f>
        <v>Alta (4)</v>
      </c>
      <c r="F8" s="71"/>
      <c r="G8" s="71"/>
      <c r="H8" s="71"/>
      <c r="I8" s="74"/>
      <c r="J8" s="73">
        <f>COUNTIFS(Mapa_riesgos!$AA$12:$AA$31,$D8,Mapa_riesgos!$AC$12:$AC$31,J$16)</f>
        <v>0</v>
      </c>
      <c r="K8" s="74"/>
      <c r="L8" s="73">
        <f>COUNTIFS(Mapa_riesgos!$AA$12:$AA$31,$D8,Mapa_riesgos!$AC$12:$AC$31,L$16)</f>
        <v>0</v>
      </c>
      <c r="M8" s="74"/>
      <c r="N8" s="75">
        <f>COUNTIFS(Mapa_riesgos!$AA$12:$AA$31,$D8,Mapa_riesgos!$AC$12:$AC$31,N$16)</f>
        <v>0</v>
      </c>
      <c r="O8" s="82"/>
      <c r="P8" s="70"/>
    </row>
    <row r="9" spans="2:18" ht="11.25" customHeight="1" x14ac:dyDescent="0.25">
      <c r="B9" s="70"/>
      <c r="C9" s="242"/>
      <c r="D9" s="71"/>
      <c r="F9" s="76"/>
      <c r="G9" s="71"/>
      <c r="H9" s="76"/>
      <c r="I9" s="74"/>
      <c r="J9" s="76"/>
      <c r="K9" s="74"/>
      <c r="L9" s="76"/>
      <c r="M9" s="74"/>
      <c r="N9" s="76"/>
      <c r="O9" s="82"/>
      <c r="P9" s="70"/>
    </row>
    <row r="10" spans="2:18" ht="40.5" customHeight="1" x14ac:dyDescent="0.25">
      <c r="B10" s="70"/>
      <c r="C10" s="242"/>
      <c r="D10" s="72" t="str">
        <f>Datos!T4</f>
        <v>Media (3)</v>
      </c>
      <c r="F10" s="71"/>
      <c r="G10" s="71"/>
      <c r="H10" s="71"/>
      <c r="I10" s="74"/>
      <c r="J10" s="77">
        <f>COUNTIFS(Mapa_riesgos!$AA$12:$AA$31,$D10,Mapa_riesgos!$AC$12:$AC$31,J$16)</f>
        <v>0</v>
      </c>
      <c r="K10" s="74"/>
      <c r="L10" s="73">
        <f>COUNTIFS(Mapa_riesgos!$AA$12:$AA$31,$D10,Mapa_riesgos!$AC$12:$AC$31,L$16)</f>
        <v>0</v>
      </c>
      <c r="M10" s="74"/>
      <c r="N10" s="75">
        <f>COUNTIFS(Mapa_riesgos!$AA$12:$AA$31,$D10,Mapa_riesgos!$AC$12:$AC$31,N$16)</f>
        <v>0</v>
      </c>
      <c r="O10" s="82"/>
      <c r="P10" s="70"/>
      <c r="R10" s="98"/>
    </row>
    <row r="11" spans="2:18" ht="9" customHeight="1" x14ac:dyDescent="0.25">
      <c r="B11" s="70"/>
      <c r="C11" s="242"/>
      <c r="D11" s="71"/>
      <c r="F11" s="76"/>
      <c r="G11" s="71"/>
      <c r="H11" s="76"/>
      <c r="I11" s="74"/>
      <c r="J11" s="76"/>
      <c r="K11" s="74"/>
      <c r="L11" s="76"/>
      <c r="M11" s="74"/>
      <c r="N11" s="76"/>
      <c r="O11" s="82"/>
      <c r="P11" s="70"/>
    </row>
    <row r="12" spans="2:18" ht="40.5" customHeight="1" x14ac:dyDescent="0.25">
      <c r="B12" s="70"/>
      <c r="C12" s="242"/>
      <c r="D12" s="72" t="str">
        <f>Datos!T5</f>
        <v>Baja (2)</v>
      </c>
      <c r="F12" s="71"/>
      <c r="G12" s="71"/>
      <c r="H12" s="71"/>
      <c r="I12" s="74"/>
      <c r="J12" s="77">
        <f>COUNTIFS(Mapa_riesgos!$AA$12:$AA$31,$D12,Mapa_riesgos!$AC$12:$AC$31,J$16)</f>
        <v>0</v>
      </c>
      <c r="K12" s="74"/>
      <c r="L12" s="73">
        <f>COUNTIFS(Mapa_riesgos!$AA$12:$AA$31,$D12,Mapa_riesgos!$AC$12:$AC$31,L$16)</f>
        <v>0</v>
      </c>
      <c r="M12" s="74"/>
      <c r="N12" s="75">
        <f>COUNTIFS(Mapa_riesgos!$AA$12:$AA$31,$D12,Mapa_riesgos!$AC$12:$AC$31,N$16)</f>
        <v>0</v>
      </c>
      <c r="O12" s="82"/>
      <c r="P12" s="70"/>
      <c r="R12" s="99"/>
    </row>
    <row r="13" spans="2:18" ht="9.75" customHeight="1" x14ac:dyDescent="0.25">
      <c r="B13" s="70"/>
      <c r="C13" s="242"/>
      <c r="D13" s="71"/>
      <c r="F13" s="76"/>
      <c r="G13" s="71"/>
      <c r="H13" s="71"/>
      <c r="I13" s="74"/>
      <c r="J13" s="76"/>
      <c r="K13" s="74"/>
      <c r="L13" s="76"/>
      <c r="M13" s="74"/>
      <c r="N13" s="76"/>
      <c r="O13" s="82"/>
      <c r="P13" s="70"/>
    </row>
    <row r="14" spans="2:18" ht="40.5" customHeight="1" x14ac:dyDescent="0.25">
      <c r="B14" s="70"/>
      <c r="C14" s="242"/>
      <c r="D14" s="72" t="str">
        <f>Datos!T6</f>
        <v>Muy baja (1)</v>
      </c>
      <c r="F14" s="71"/>
      <c r="G14" s="71"/>
      <c r="H14" s="71"/>
      <c r="I14" s="74"/>
      <c r="J14" s="77">
        <f>COUNTIFS(Mapa_riesgos!$AA$12:$AA$31,$D14,Mapa_riesgos!$AC$12:$AC$31,J$16)</f>
        <v>2</v>
      </c>
      <c r="K14" s="74"/>
      <c r="L14" s="73">
        <f>COUNTIFS(Mapa_riesgos!$AA$12:$AA$31,$D14,Mapa_riesgos!$AC$12:$AC$31,L$16)</f>
        <v>12</v>
      </c>
      <c r="M14" s="74"/>
      <c r="N14" s="75">
        <f>COUNTIFS(Mapa_riesgos!$AA$12:$AA$31,$D14,Mapa_riesgos!$AC$12:$AC$31,N$16)</f>
        <v>6</v>
      </c>
      <c r="O14" s="82"/>
      <c r="P14" s="70"/>
    </row>
    <row r="15" spans="2:18" ht="27.75" customHeight="1" x14ac:dyDescent="0.25">
      <c r="B15" s="70"/>
      <c r="D15" s="71"/>
      <c r="F15" s="71"/>
      <c r="G15" s="71"/>
      <c r="H15" s="71"/>
      <c r="J15" s="71"/>
      <c r="L15" s="71"/>
      <c r="N15" s="71"/>
      <c r="O15" s="82"/>
      <c r="P15" s="70"/>
    </row>
    <row r="16" spans="2:18" ht="41.25" customHeight="1" x14ac:dyDescent="0.25">
      <c r="B16" s="70"/>
      <c r="I16" s="78"/>
      <c r="J16" s="72" t="str">
        <f>Datos!U4</f>
        <v>Moderado (3)</v>
      </c>
      <c r="K16" s="78"/>
      <c r="L16" s="72" t="str">
        <f>Datos!U3</f>
        <v>Mayor (4)</v>
      </c>
      <c r="M16" s="78"/>
      <c r="N16" s="72" t="str">
        <f>Datos!U2</f>
        <v>Catastrófico (5)</v>
      </c>
      <c r="O16" s="82"/>
      <c r="P16" s="70"/>
    </row>
    <row r="17" spans="2:16" ht="41.25" customHeight="1" x14ac:dyDescent="0.25">
      <c r="B17" s="70"/>
      <c r="G17" s="80"/>
      <c r="I17" s="80"/>
      <c r="J17" s="81" t="s">
        <v>268</v>
      </c>
      <c r="K17" s="80"/>
      <c r="L17" s="79"/>
      <c r="M17" s="80"/>
      <c r="N17" s="79"/>
      <c r="O17" s="82"/>
      <c r="P17" s="70"/>
    </row>
    <row r="18" spans="2:16" ht="18" customHeight="1" x14ac:dyDescent="0.25">
      <c r="B18" s="70"/>
      <c r="O18" s="82"/>
      <c r="P18" s="70"/>
    </row>
    <row r="19" spans="2:16" ht="26.25" x14ac:dyDescent="0.25">
      <c r="B19" s="70"/>
      <c r="D19" s="81" t="s">
        <v>224</v>
      </c>
      <c r="G19" s="74"/>
      <c r="H19" s="83">
        <f>+F8+F10+H8+H10+H12+J10+J12+J14</f>
        <v>2</v>
      </c>
      <c r="I19" s="74"/>
      <c r="J19" s="83">
        <f>+F6+H6+J6+J8+L6+L8+L10+L12+L14</f>
        <v>12</v>
      </c>
      <c r="K19" s="74"/>
      <c r="L19" s="83">
        <f>+N6+N8+N10+N12+N14</f>
        <v>6</v>
      </c>
      <c r="M19" s="80"/>
      <c r="N19" s="80"/>
      <c r="O19" s="82"/>
      <c r="P19" s="70"/>
    </row>
    <row r="20" spans="2:16" ht="26.25" customHeight="1" x14ac:dyDescent="0.3">
      <c r="B20" s="70"/>
      <c r="D20" s="84">
        <f>SUM(F6:N14)</f>
        <v>20</v>
      </c>
      <c r="G20" s="85"/>
      <c r="H20" s="86" t="s">
        <v>84</v>
      </c>
      <c r="I20" s="85"/>
      <c r="J20" s="87" t="s">
        <v>271</v>
      </c>
      <c r="K20" s="85"/>
      <c r="L20" s="88" t="s">
        <v>272</v>
      </c>
      <c r="O20" s="82"/>
      <c r="P20" s="70"/>
    </row>
    <row r="21" spans="2:16" x14ac:dyDescent="0.25">
      <c r="B21" s="89"/>
      <c r="C21" s="90"/>
      <c r="D21" s="90"/>
      <c r="E21" s="90"/>
      <c r="F21" s="90"/>
      <c r="G21" s="90"/>
      <c r="H21" s="90"/>
      <c r="I21" s="90"/>
      <c r="J21" s="90"/>
      <c r="K21" s="90"/>
      <c r="L21" s="90"/>
      <c r="M21" s="90"/>
      <c r="N21" s="90"/>
      <c r="O21" s="91"/>
      <c r="P21" s="70"/>
    </row>
  </sheetData>
  <mergeCells count="2">
    <mergeCell ref="C6:C14"/>
    <mergeCell ref="B2:O3"/>
  </mergeCells>
  <conditionalFormatting sqref="J6 L6 J8 L8 L10 L12 L14">
    <cfRule type="cellIs" dxfId="2" priority="2" operator="equal">
      <formula>0</formula>
    </cfRule>
  </conditionalFormatting>
  <conditionalFormatting sqref="J10 J12 J14">
    <cfRule type="cellIs" dxfId="1" priority="3" operator="equal">
      <formula>0</formula>
    </cfRule>
  </conditionalFormatting>
  <conditionalFormatting sqref="N6 N8 N10 N12 N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vt:i4>
      </vt:variant>
    </vt:vector>
  </HeadingPairs>
  <TitlesOfParts>
    <vt:vector size="37" baseType="lpstr">
      <vt:lpstr>Datos</vt:lpstr>
      <vt:lpstr>Listas</vt:lpstr>
      <vt:lpstr>DinámicaTipología_Categoría</vt:lpstr>
      <vt:lpstr>Mapa_riesgos</vt:lpstr>
      <vt:lpstr>Tipología_Categoría</vt:lpstr>
      <vt:lpstr>Procesos_riesgos</vt:lpstr>
      <vt:lpstr>Valoración Inicial</vt:lpstr>
      <vt:lpstr>Eficacia acciones</vt:lpstr>
      <vt:lpstr>Valoración Final</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 Alberto Arcos Tiuso</cp:lastModifiedBy>
  <cp:revision/>
  <cp:lastPrinted>2023-03-28T14:26:00Z</cp:lastPrinted>
  <dcterms:created xsi:type="dcterms:W3CDTF">2019-02-01T14:35:23Z</dcterms:created>
  <dcterms:modified xsi:type="dcterms:W3CDTF">2023-12-29T13:36:01Z</dcterms:modified>
  <cp:category/>
  <cp:contentStatus/>
</cp:coreProperties>
</file>