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hidePivotFieldList="1"/>
  <mc:AlternateContent xmlns:mc="http://schemas.openxmlformats.org/markup-compatibility/2006">
    <mc:Choice Requires="x15">
      <x15ac:absPath xmlns:x15ac="http://schemas.microsoft.com/office/spreadsheetml/2010/11/ac" url="E:\Alcaldía Bogotá\Metodología riesgos Alcaldía\30 Propuesta 2024\"/>
    </mc:Choice>
  </mc:AlternateContent>
  <bookViews>
    <workbookView xWindow="-120" yWindow="-120" windowWidth="20730" windowHeight="11040" tabRatio="924" firstSheet="3" activeTab="3"/>
  </bookViews>
  <sheets>
    <sheet name="Datos" sheetId="2" state="hidden" r:id="rId1"/>
    <sheet name="Listas" sheetId="46" state="hidden" r:id="rId2"/>
    <sheet name="DinámicaTipología_Categoría" sheetId="48" state="hidden" r:id="rId3"/>
    <sheet name="Mapa_riesgos" sheetId="41" r:id="rId4"/>
    <sheet name="Tipología_Categoría" sheetId="50" r:id="rId5"/>
    <sheet name="Procesos_riesgos" sheetId="51" r:id="rId6"/>
    <sheet name="Valoración Inicial" sheetId="56" r:id="rId7"/>
    <sheet name="Eficacia acciones" sheetId="49" r:id="rId8"/>
    <sheet name="Valoración Final" sheetId="57" r:id="rId9"/>
  </sheets>
  <externalReferences>
    <externalReference r:id="rId10"/>
    <externalReference r:id="rId11"/>
  </externalReferences>
  <definedNames>
    <definedName name="_xlnm._FilterDatabase" localSheetId="0" hidden="1">Datos!$C$1:$G$1</definedName>
    <definedName name="_xlnm._FilterDatabase" localSheetId="1" hidden="1">Listas!$B$1:$G$1</definedName>
    <definedName name="_xlnm._FilterDatabase" localSheetId="3" hidden="1">Mapa_riesgos!$A$11:$EU$11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3">Mapa_riesgos!$A$1:$AP$31</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62913"/>
  <pivotCaches>
    <pivotCache cacheId="0" r:id="rId12"/>
    <pivotCache cacheId="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P31" i="41" l="1"/>
  <c r="EQ31" i="41" s="1"/>
  <c r="ER31" i="41" s="1"/>
  <c r="EP30" i="41"/>
  <c r="EQ30" i="41" s="1"/>
  <c r="ER30" i="41" s="1"/>
  <c r="EP29" i="41"/>
  <c r="EQ29" i="41" s="1"/>
  <c r="ER29" i="41" s="1"/>
  <c r="EP28" i="41"/>
  <c r="EQ28" i="41" s="1"/>
  <c r="ER28" i="41" s="1"/>
  <c r="EP27" i="41"/>
  <c r="EQ27" i="41" s="1"/>
  <c r="ER27" i="41" s="1"/>
  <c r="EP26" i="41"/>
  <c r="EQ26" i="41" s="1"/>
  <c r="ER26" i="41" s="1"/>
  <c r="EP25" i="41"/>
  <c r="EQ25" i="41" s="1"/>
  <c r="ER25" i="41" s="1"/>
  <c r="EP24" i="41"/>
  <c r="EQ24" i="41" s="1"/>
  <c r="ER24" i="41" s="1"/>
  <c r="EP23" i="41"/>
  <c r="EQ23" i="41" s="1"/>
  <c r="ER23" i="41" s="1"/>
  <c r="EP22" i="41"/>
  <c r="EQ22" i="41" s="1"/>
  <c r="ER22" i="41" s="1"/>
  <c r="EP21" i="41"/>
  <c r="EQ21" i="41" s="1"/>
  <c r="ER21" i="41" s="1"/>
  <c r="EP20" i="41"/>
  <c r="EQ20" i="41" s="1"/>
  <c r="ER20" i="41" s="1"/>
  <c r="EP19" i="41"/>
  <c r="EQ19" i="41" s="1"/>
  <c r="ER19" i="41" s="1"/>
  <c r="EP18" i="41"/>
  <c r="EQ18" i="41" s="1"/>
  <c r="ER18" i="41" s="1"/>
  <c r="EP17" i="41"/>
  <c r="EQ17" i="41" s="1"/>
  <c r="ER17" i="41" s="1"/>
  <c r="EP16" i="41"/>
  <c r="EQ16" i="41" s="1"/>
  <c r="ER16" i="41" s="1"/>
  <c r="EP15" i="41"/>
  <c r="EQ15" i="41" s="1"/>
  <c r="ER15" i="41" s="1"/>
  <c r="EP14" i="41"/>
  <c r="EQ14" i="41" s="1"/>
  <c r="ER14" i="41" s="1"/>
  <c r="EP13" i="41"/>
  <c r="EQ13" i="41" s="1"/>
  <c r="ER13" i="41" s="1"/>
  <c r="EP12" i="41"/>
  <c r="EQ12" i="41" s="1"/>
  <c r="ER12" i="41" s="1"/>
  <c r="ES16" i="41" l="1"/>
  <c r="ET16" i="41" s="1"/>
  <c r="EU16" i="41" s="1"/>
  <c r="ES18" i="41"/>
  <c r="ET18" i="41" s="1"/>
  <c r="EU18" i="41" s="1"/>
  <c r="ES27" i="41"/>
  <c r="ET27" i="41" s="1"/>
  <c r="EU27" i="41" s="1"/>
  <c r="ES22" i="41"/>
  <c r="ET22" i="41" s="1"/>
  <c r="EU22" i="41" s="1"/>
  <c r="ES20" i="41"/>
  <c r="ET20" i="41" s="1"/>
  <c r="EU20" i="41" s="1"/>
  <c r="ES23" i="41"/>
  <c r="ET23" i="41" s="1"/>
  <c r="EU23" i="41" s="1"/>
  <c r="ES14" i="41"/>
  <c r="ET14" i="41" s="1"/>
  <c r="EU14" i="41" s="1"/>
  <c r="ES13" i="41"/>
  <c r="ET13" i="41" s="1"/>
  <c r="EU13" i="41" s="1"/>
  <c r="ES30" i="41"/>
  <c r="ET30" i="41" s="1"/>
  <c r="EU30" i="41" s="1"/>
  <c r="ES15" i="41"/>
  <c r="ET15" i="41" s="1"/>
  <c r="EU15" i="41" s="1"/>
  <c r="ES21" i="41"/>
  <c r="ET21" i="41" s="1"/>
  <c r="EU21" i="41" s="1"/>
  <c r="ES31" i="41"/>
  <c r="ET31" i="41" s="1"/>
  <c r="EU31" i="41" s="1"/>
  <c r="ES19" i="41"/>
  <c r="ET19" i="41" s="1"/>
  <c r="EU19" i="41" s="1"/>
  <c r="ES25" i="41"/>
  <c r="ET25" i="41" s="1"/>
  <c r="EU25" i="41" s="1"/>
  <c r="ES17" i="41"/>
  <c r="ET17" i="41" s="1"/>
  <c r="EU17" i="41" s="1"/>
  <c r="ES24" i="41"/>
  <c r="ET24" i="41" s="1"/>
  <c r="EU24" i="41" s="1"/>
  <c r="ES26" i="41"/>
  <c r="ET26" i="41" s="1"/>
  <c r="EU26" i="41" s="1"/>
  <c r="ES28" i="41"/>
  <c r="ET28" i="41" s="1"/>
  <c r="EU28" i="41" s="1"/>
  <c r="ES12" i="41"/>
  <c r="ET12" i="41" s="1"/>
  <c r="EU12" i="41" s="1"/>
  <c r="ES29" i="41"/>
  <c r="ET29" i="41" s="1"/>
  <c r="EU29" i="41" s="1"/>
  <c r="DZ31" i="41" l="1"/>
  <c r="DY31" i="41"/>
  <c r="DZ30" i="41"/>
  <c r="DY30" i="41"/>
  <c r="DZ29" i="41"/>
  <c r="DY29" i="41"/>
  <c r="DZ28" i="41"/>
  <c r="DY28" i="41"/>
  <c r="DZ27" i="41"/>
  <c r="DY27" i="41"/>
  <c r="DZ26" i="41"/>
  <c r="DY26" i="41"/>
  <c r="DZ25" i="41"/>
  <c r="DY25" i="41"/>
  <c r="DZ24" i="41"/>
  <c r="DY24" i="41"/>
  <c r="DZ23" i="41"/>
  <c r="DY23" i="41"/>
  <c r="DZ22" i="41"/>
  <c r="DY22" i="41"/>
  <c r="DZ21" i="41"/>
  <c r="DY21" i="41"/>
  <c r="DZ20" i="41"/>
  <c r="DY20" i="41"/>
  <c r="DZ19" i="41"/>
  <c r="DY19" i="41"/>
  <c r="DZ18" i="41"/>
  <c r="DY18" i="41"/>
  <c r="DZ17" i="41"/>
  <c r="DY17" i="41"/>
  <c r="DZ16" i="41"/>
  <c r="DY16" i="41"/>
  <c r="DZ15" i="41"/>
  <c r="DY15" i="41"/>
  <c r="DZ14" i="41"/>
  <c r="DY14" i="41"/>
  <c r="DZ13" i="41"/>
  <c r="DY13" i="41"/>
  <c r="DZ12" i="41"/>
  <c r="DY12" i="41"/>
  <c r="DW31" i="41"/>
  <c r="DV31" i="41"/>
  <c r="DW30" i="41"/>
  <c r="DV30" i="41"/>
  <c r="DW29" i="41"/>
  <c r="DV29" i="41"/>
  <c r="DW28" i="41"/>
  <c r="DV28" i="41"/>
  <c r="DW27" i="41"/>
  <c r="DV27" i="41"/>
  <c r="DW26" i="41"/>
  <c r="DV26" i="41"/>
  <c r="DW25" i="41"/>
  <c r="DV25" i="41"/>
  <c r="DW24" i="41"/>
  <c r="DV24" i="41"/>
  <c r="DW23" i="41"/>
  <c r="DV23" i="41"/>
  <c r="DW22" i="41"/>
  <c r="DV22" i="41"/>
  <c r="DW21" i="41"/>
  <c r="DV21" i="41"/>
  <c r="DW20" i="41"/>
  <c r="DV20" i="41"/>
  <c r="DW19" i="41"/>
  <c r="DV19" i="41"/>
  <c r="DW18" i="41"/>
  <c r="DV18" i="41"/>
  <c r="DW17" i="41"/>
  <c r="DV17" i="41"/>
  <c r="DW16" i="41"/>
  <c r="DV16" i="41"/>
  <c r="DW15" i="41"/>
  <c r="DV15" i="41"/>
  <c r="DW14" i="41"/>
  <c r="DV14" i="41"/>
  <c r="DW13" i="41"/>
  <c r="DV13" i="41"/>
  <c r="DW12" i="41"/>
  <c r="DV12" i="41"/>
  <c r="DT31" i="41"/>
  <c r="DS31" i="41"/>
  <c r="DT30" i="41"/>
  <c r="DS30" i="41"/>
  <c r="DT29" i="41"/>
  <c r="DS29" i="41"/>
  <c r="DT28" i="41"/>
  <c r="DS28" i="41"/>
  <c r="DT27" i="41"/>
  <c r="DS27" i="41"/>
  <c r="DT26" i="41"/>
  <c r="DS26" i="41"/>
  <c r="DT25" i="41"/>
  <c r="DS25" i="41"/>
  <c r="DT24" i="41"/>
  <c r="DS24" i="41"/>
  <c r="DT23" i="41"/>
  <c r="DS23" i="41"/>
  <c r="DT22" i="41"/>
  <c r="DS22" i="41"/>
  <c r="DT21" i="41"/>
  <c r="DS21" i="41"/>
  <c r="DT20" i="41"/>
  <c r="DS20" i="41"/>
  <c r="DT19" i="41"/>
  <c r="DS19" i="41"/>
  <c r="DT18" i="41"/>
  <c r="DS18" i="41"/>
  <c r="DT17" i="41"/>
  <c r="DS17" i="41"/>
  <c r="DT16" i="41"/>
  <c r="DS16" i="41"/>
  <c r="DT15" i="41"/>
  <c r="DS15" i="41"/>
  <c r="DT14" i="41"/>
  <c r="DS14" i="41"/>
  <c r="DT13" i="41"/>
  <c r="DS13" i="41"/>
  <c r="DT12" i="41"/>
  <c r="DS12" i="41"/>
  <c r="DO31" i="41"/>
  <c r="DO30" i="41"/>
  <c r="DO29" i="41"/>
  <c r="DO28" i="41"/>
  <c r="DO27" i="41"/>
  <c r="DO26" i="41"/>
  <c r="DO25" i="41"/>
  <c r="DO24" i="41"/>
  <c r="DO23" i="41"/>
  <c r="DO22" i="41"/>
  <c r="DO21" i="41"/>
  <c r="DO20" i="41"/>
  <c r="DO19" i="41"/>
  <c r="DO18" i="41"/>
  <c r="DO17" i="41"/>
  <c r="DO16" i="41"/>
  <c r="DO15" i="41"/>
  <c r="DO14" i="41"/>
  <c r="DO13" i="41"/>
  <c r="DO12" i="41"/>
  <c r="DM31" i="41"/>
  <c r="DK31" i="41"/>
  <c r="DM30" i="41"/>
  <c r="DK30" i="41"/>
  <c r="DM29" i="41"/>
  <c r="DK29" i="41"/>
  <c r="DM28" i="41"/>
  <c r="DK28" i="41"/>
  <c r="DM27" i="41"/>
  <c r="DK27" i="41"/>
  <c r="DM26" i="41"/>
  <c r="DK26" i="41"/>
  <c r="DM25" i="41"/>
  <c r="DK25" i="41"/>
  <c r="DM24" i="41"/>
  <c r="DK24" i="41"/>
  <c r="DM23" i="41"/>
  <c r="DK23" i="41"/>
  <c r="DM22" i="41"/>
  <c r="DK22" i="41"/>
  <c r="DM21" i="41"/>
  <c r="DK21" i="41"/>
  <c r="DM20" i="41"/>
  <c r="DK20" i="41"/>
  <c r="DM19" i="41"/>
  <c r="DK19" i="41"/>
  <c r="DM18" i="41"/>
  <c r="DK18" i="41"/>
  <c r="DM17" i="41"/>
  <c r="DK17" i="41"/>
  <c r="DM16" i="41"/>
  <c r="DK16" i="41"/>
  <c r="DM15" i="41"/>
  <c r="DK15" i="41"/>
  <c r="DM14" i="41"/>
  <c r="DK14" i="41"/>
  <c r="DM13" i="41"/>
  <c r="DK13" i="41"/>
  <c r="DM12" i="41"/>
  <c r="DK12" i="41"/>
  <c r="DL24" i="41" l="1"/>
  <c r="EA25" i="41"/>
  <c r="EA13" i="41"/>
  <c r="DL13" i="41"/>
  <c r="DL31" i="41"/>
  <c r="DL12" i="41"/>
  <c r="DL17" i="41"/>
  <c r="DL19" i="41"/>
  <c r="DL26" i="41"/>
  <c r="DL25" i="41"/>
  <c r="DQ30" i="41"/>
  <c r="DN12" i="41"/>
  <c r="DL16" i="41"/>
  <c r="DU31" i="41"/>
  <c r="DX12" i="41"/>
  <c r="DL15" i="41"/>
  <c r="DL18" i="41"/>
  <c r="DL21" i="41"/>
  <c r="DQ28" i="41"/>
  <c r="DX21" i="41"/>
  <c r="DU30" i="41"/>
  <c r="DQ23" i="41"/>
  <c r="DQ24" i="41"/>
  <c r="DQ26" i="41"/>
  <c r="DQ27" i="41"/>
  <c r="DU24" i="41"/>
  <c r="DL14" i="41"/>
  <c r="DN13" i="41"/>
  <c r="DQ14" i="41"/>
  <c r="DQ19" i="41"/>
  <c r="DL20" i="41"/>
  <c r="DL23" i="41"/>
  <c r="DL27" i="41"/>
  <c r="DQ29" i="41"/>
  <c r="DQ17" i="41"/>
  <c r="DL22" i="41"/>
  <c r="DX13" i="41"/>
  <c r="DN26" i="41"/>
  <c r="DN25" i="41"/>
  <c r="DU13" i="41"/>
  <c r="DU16" i="41"/>
  <c r="DU17" i="41"/>
  <c r="DX29" i="41"/>
  <c r="DN14" i="41"/>
  <c r="DN15" i="41"/>
  <c r="DN16" i="41"/>
  <c r="DN19" i="41"/>
  <c r="DX15" i="41"/>
  <c r="DX31" i="41"/>
  <c r="DN17" i="41"/>
  <c r="DN18" i="41"/>
  <c r="DN20" i="41"/>
  <c r="DN21" i="41"/>
  <c r="DQ16" i="41"/>
  <c r="DQ18" i="41"/>
  <c r="DQ20" i="41"/>
  <c r="DQ22" i="41"/>
  <c r="DQ25" i="41"/>
  <c r="DN27" i="41"/>
  <c r="DN30" i="41"/>
  <c r="DN29" i="41"/>
  <c r="DN28" i="41"/>
  <c r="DL29" i="41"/>
  <c r="DN31" i="41"/>
  <c r="DQ31" i="41"/>
  <c r="DU18" i="41"/>
  <c r="DU20" i="41"/>
  <c r="DU27" i="41"/>
  <c r="DN24" i="41"/>
  <c r="DN23" i="41"/>
  <c r="DN22" i="41"/>
  <c r="DL30" i="41"/>
  <c r="DU23" i="41"/>
  <c r="DU22" i="41"/>
  <c r="DU26" i="41"/>
  <c r="DU25" i="41"/>
  <c r="DX18" i="41"/>
  <c r="DX22" i="41"/>
  <c r="DX24" i="41"/>
  <c r="DX23" i="41"/>
  <c r="DX26" i="41"/>
  <c r="DX30" i="41"/>
  <c r="DL28" i="41"/>
  <c r="DP12" i="41"/>
  <c r="DP13" i="41"/>
  <c r="DP24" i="41"/>
  <c r="DP27" i="41"/>
  <c r="DU19" i="41"/>
  <c r="DU28" i="41"/>
  <c r="DU29" i="41"/>
  <c r="DX20" i="41"/>
  <c r="DX27" i="41"/>
  <c r="DQ12" i="41"/>
  <c r="DQ13" i="41"/>
  <c r="DQ15" i="41"/>
  <c r="DQ21" i="41"/>
  <c r="DU12" i="41"/>
  <c r="DX16" i="41"/>
  <c r="DX17" i="41"/>
  <c r="DX19" i="41"/>
  <c r="DX25" i="41"/>
  <c r="EA12" i="41"/>
  <c r="EA16" i="41"/>
  <c r="EA17" i="41"/>
  <c r="EA21" i="41"/>
  <c r="EA20" i="41"/>
  <c r="EA22" i="41"/>
  <c r="EA24" i="41"/>
  <c r="EA23" i="41"/>
  <c r="DP26" i="41"/>
  <c r="DU15" i="41"/>
  <c r="DU21" i="41"/>
  <c r="DX14" i="41"/>
  <c r="DX28" i="41"/>
  <c r="EA18" i="41"/>
  <c r="EA26" i="41"/>
  <c r="DU14" i="41"/>
  <c r="EA29" i="41"/>
  <c r="EA28" i="41"/>
  <c r="EA14" i="41"/>
  <c r="EA19" i="41"/>
  <c r="EA30" i="41"/>
  <c r="EA15" i="41"/>
  <c r="EA27" i="41"/>
  <c r="EA31" i="41"/>
  <c r="DP14" i="41"/>
  <c r="DP16" i="41"/>
  <c r="DP19" i="41"/>
  <c r="DP22" i="41"/>
  <c r="DP25" i="41"/>
  <c r="DP30" i="41"/>
  <c r="DP28" i="41"/>
  <c r="DP31" i="41"/>
  <c r="DP15" i="41"/>
  <c r="DP17" i="41"/>
  <c r="DP18" i="41"/>
  <c r="DP20" i="41"/>
  <c r="DP21" i="41"/>
  <c r="DP23" i="41"/>
  <c r="DP29" i="41"/>
  <c r="EC18" i="41" l="1"/>
  <c r="EC12" i="41"/>
  <c r="EC25" i="41"/>
  <c r="EC26" i="41"/>
  <c r="ED13" i="41"/>
  <c r="EC19" i="41"/>
  <c r="EC20" i="41"/>
  <c r="EC17" i="41"/>
  <c r="EC21" i="41"/>
  <c r="ED21" i="41"/>
  <c r="ED31" i="41"/>
  <c r="EC27" i="41"/>
  <c r="EC15" i="41"/>
  <c r="EC16" i="41"/>
  <c r="EC13" i="41"/>
  <c r="ED30" i="41"/>
  <c r="EC24" i="41"/>
  <c r="EC14" i="41"/>
  <c r="ED24" i="41"/>
  <c r="EC22" i="41"/>
  <c r="EC31" i="41"/>
  <c r="EC23" i="41"/>
  <c r="ED12" i="41"/>
  <c r="ED26" i="41"/>
  <c r="DR31" i="41"/>
  <c r="EB31" i="41" s="1"/>
  <c r="DR25" i="41"/>
  <c r="EB25" i="41" s="1"/>
  <c r="DR26" i="41"/>
  <c r="EB26" i="41" s="1"/>
  <c r="DR15" i="41"/>
  <c r="EB15" i="41" s="1"/>
  <c r="DR14" i="41"/>
  <c r="EB14" i="41" s="1"/>
  <c r="DR29" i="41"/>
  <c r="EB29" i="41" s="1"/>
  <c r="ED14" i="41"/>
  <c r="ED19" i="41"/>
  <c r="ED22" i="41"/>
  <c r="ED27" i="41"/>
  <c r="ED20" i="41"/>
  <c r="DR27" i="41"/>
  <c r="EB27" i="41" s="1"/>
  <c r="DR19" i="41"/>
  <c r="EB19" i="41" s="1"/>
  <c r="DR18" i="41"/>
  <c r="EB18" i="41" s="1"/>
  <c r="DR13" i="41"/>
  <c r="EB13" i="41" s="1"/>
  <c r="DR30" i="41"/>
  <c r="EB30" i="41" s="1"/>
  <c r="DR12" i="41"/>
  <c r="EB12" i="41" s="1"/>
  <c r="ED17" i="41"/>
  <c r="DR24" i="41"/>
  <c r="EB24" i="41" s="1"/>
  <c r="ED29" i="41"/>
  <c r="ED25" i="41"/>
  <c r="ED23" i="41"/>
  <c r="EC30" i="41"/>
  <c r="ED16" i="41"/>
  <c r="DR22" i="41"/>
  <c r="EB22" i="41" s="1"/>
  <c r="DR16" i="41"/>
  <c r="EB16" i="41" s="1"/>
  <c r="ED15" i="41"/>
  <c r="ED28" i="41"/>
  <c r="EC28" i="41"/>
  <c r="ED18" i="41"/>
  <c r="EC29" i="41"/>
  <c r="DR21" i="41"/>
  <c r="EB21" i="41" s="1"/>
  <c r="DR20" i="41"/>
  <c r="EB20" i="41" s="1"/>
  <c r="DR28" i="41"/>
  <c r="EB28" i="41" s="1"/>
  <c r="DR23" i="41"/>
  <c r="EB23" i="41" s="1"/>
  <c r="DR17" i="41"/>
  <c r="EB17" i="41" s="1"/>
  <c r="EE13" i="41" l="1"/>
  <c r="EE24" i="41"/>
  <c r="EE31" i="41"/>
  <c r="EE21" i="41"/>
  <c r="EE23" i="41"/>
  <c r="EE18" i="41"/>
  <c r="EE15" i="41"/>
  <c r="EE22" i="41"/>
  <c r="EE27" i="41"/>
  <c r="EE14" i="41"/>
  <c r="EE26" i="41"/>
  <c r="EE16" i="41"/>
  <c r="EE17" i="41"/>
  <c r="EE30" i="41"/>
  <c r="EE25" i="41"/>
  <c r="EE29" i="41"/>
  <c r="EE12" i="41"/>
  <c r="EE20" i="41"/>
  <c r="EE28" i="41"/>
  <c r="EE19" i="41"/>
  <c r="DI31" i="41"/>
  <c r="DH31" i="41"/>
  <c r="DA31" i="41"/>
  <c r="CZ31" i="41"/>
  <c r="DI30" i="41"/>
  <c r="DH30" i="41"/>
  <c r="DA30" i="41"/>
  <c r="CZ30" i="41"/>
  <c r="DI29" i="41"/>
  <c r="DH29" i="41"/>
  <c r="DA29" i="41"/>
  <c r="CZ29" i="41"/>
  <c r="DI28" i="41"/>
  <c r="DH28" i="41"/>
  <c r="DA28" i="41"/>
  <c r="CZ28" i="41"/>
  <c r="DI27" i="41"/>
  <c r="DH27" i="41"/>
  <c r="DA27" i="41"/>
  <c r="CZ27" i="41"/>
  <c r="DI26" i="41"/>
  <c r="DH26" i="41"/>
  <c r="DA26" i="41"/>
  <c r="CZ26" i="41"/>
  <c r="DI25" i="41"/>
  <c r="DH25" i="41"/>
  <c r="DA25" i="41"/>
  <c r="CZ25" i="41"/>
  <c r="DI24" i="41"/>
  <c r="DH24" i="41"/>
  <c r="DA24" i="41"/>
  <c r="CZ24" i="41"/>
  <c r="DI23" i="41"/>
  <c r="DH23" i="41"/>
  <c r="DA23" i="41"/>
  <c r="CZ23" i="41"/>
  <c r="DI22" i="41"/>
  <c r="DH22" i="41"/>
  <c r="DA22" i="41"/>
  <c r="CZ22" i="41"/>
  <c r="DI21" i="41"/>
  <c r="DH21" i="41"/>
  <c r="DA21" i="41"/>
  <c r="CZ21" i="41"/>
  <c r="DI20" i="41"/>
  <c r="DH20" i="41"/>
  <c r="DA20" i="41"/>
  <c r="CZ20" i="41"/>
  <c r="DI19" i="41"/>
  <c r="DH19" i="41"/>
  <c r="DA19" i="41"/>
  <c r="CZ19" i="41"/>
  <c r="DI18" i="41"/>
  <c r="DH18" i="41"/>
  <c r="DA18" i="41"/>
  <c r="CZ18" i="41"/>
  <c r="DI17" i="41"/>
  <c r="DH17" i="41"/>
  <c r="DA17" i="41"/>
  <c r="CZ17" i="41"/>
  <c r="DI16" i="41"/>
  <c r="DH16" i="41"/>
  <c r="DA16" i="41"/>
  <c r="CZ16" i="41"/>
  <c r="DI15" i="41"/>
  <c r="DH15" i="41"/>
  <c r="DA15" i="41"/>
  <c r="CZ15" i="41"/>
  <c r="DI14" i="41"/>
  <c r="DH14" i="41"/>
  <c r="DA14" i="41"/>
  <c r="CZ14" i="41"/>
  <c r="DI13" i="41"/>
  <c r="DH13" i="41"/>
  <c r="DA13" i="41"/>
  <c r="CZ13" i="41"/>
  <c r="DI12" i="41"/>
  <c r="DH12" i="41"/>
  <c r="DA12" i="41"/>
  <c r="CZ12" i="41"/>
  <c r="CA12" i="41" l="1"/>
  <c r="CA13" i="41"/>
  <c r="CA14" i="41"/>
  <c r="CA15" i="41"/>
  <c r="CA16" i="41"/>
  <c r="CA17" i="41"/>
  <c r="CA18" i="41"/>
  <c r="CA19" i="41"/>
  <c r="CA20" i="41"/>
  <c r="CA21" i="41"/>
  <c r="CA22" i="41"/>
  <c r="CA23" i="41"/>
  <c r="CA24" i="41"/>
  <c r="CA25" i="41"/>
  <c r="CA26" i="41"/>
  <c r="CA27" i="41"/>
  <c r="CA28" i="41"/>
  <c r="CA29" i="41"/>
  <c r="CA30" i="41"/>
  <c r="CA31" i="41"/>
  <c r="E11" i="49" l="1"/>
  <c r="E10" i="49"/>
  <c r="E9" i="49"/>
  <c r="C9" i="49"/>
  <c r="E8" i="49"/>
  <c r="E7" i="49"/>
  <c r="E6" i="49"/>
  <c r="C6" i="49"/>
  <c r="E5" i="49"/>
  <c r="E4" i="49"/>
  <c r="E3" i="49"/>
  <c r="C3" i="49"/>
  <c r="D14" i="57"/>
  <c r="D14" i="56"/>
  <c r="E13" i="49" l="1"/>
  <c r="D12" i="57" l="1"/>
  <c r="J16" i="57"/>
  <c r="J14" i="57" s="1"/>
  <c r="D10" i="56"/>
  <c r="D12" i="56"/>
  <c r="J16" i="56"/>
  <c r="J14" i="56" s="1"/>
  <c r="D5" i="50"/>
  <c r="E3" i="50" s="1"/>
  <c r="N16" i="57"/>
  <c r="N14" i="57" s="1"/>
  <c r="L16" i="57"/>
  <c r="L14" i="57" s="1"/>
  <c r="D10" i="57"/>
  <c r="D8" i="57"/>
  <c r="D6" i="57"/>
  <c r="N16" i="56"/>
  <c r="N14" i="56" s="1"/>
  <c r="L16" i="56"/>
  <c r="L14" i="56" s="1"/>
  <c r="D8" i="56"/>
  <c r="D6" i="56"/>
  <c r="AH16" i="2"/>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 r="N8" i="56" l="1"/>
  <c r="L8" i="56"/>
  <c r="J8" i="56"/>
  <c r="L12" i="56"/>
  <c r="J12" i="56"/>
  <c r="N12" i="56"/>
  <c r="L8" i="57"/>
  <c r="J8" i="57"/>
  <c r="N8" i="57"/>
  <c r="J10" i="57"/>
  <c r="N10" i="57"/>
  <c r="L10" i="57"/>
  <c r="N10" i="56"/>
  <c r="J10" i="56"/>
  <c r="L10" i="56"/>
  <c r="L12" i="57"/>
  <c r="J12" i="57"/>
  <c r="N12" i="57"/>
  <c r="N6" i="57"/>
  <c r="L6" i="57"/>
  <c r="J6" i="57"/>
  <c r="N6" i="56"/>
  <c r="L6" i="56"/>
  <c r="J6" i="56"/>
  <c r="E4" i="50"/>
  <c r="E5" i="50" s="1"/>
  <c r="L19" i="56" l="1"/>
  <c r="J19" i="57"/>
  <c r="L19" i="57"/>
  <c r="H19" i="57"/>
  <c r="H19" i="56"/>
  <c r="J19" i="56"/>
  <c r="D20" i="56"/>
  <c r="D20" i="57"/>
</calcChain>
</file>

<file path=xl/sharedStrings.xml><?xml version="1.0" encoding="utf-8"?>
<sst xmlns="http://schemas.openxmlformats.org/spreadsheetml/2006/main" count="1788" uniqueCount="779">
  <si>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</si>
  <si>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</si>
  <si>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</si>
  <si>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</si>
  <si>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</si>
  <si>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</si>
  <si>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</si>
  <si>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</si>
  <si>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</si>
  <si>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</si>
  <si>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</si>
  <si>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</si>
  <si>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</si>
  <si>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</si>
  <si>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</si>
  <si>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</si>
  <si>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</si>
  <si>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</si>
  <si>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</si>
  <si>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</si>
  <si>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</si>
  <si>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</si>
  <si>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</si>
  <si>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</si>
  <si>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</si>
  <si>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</si>
  <si>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</si>
  <si>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</si>
  <si>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</si>
  <si>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</si>
  <si>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</si>
  <si>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</si>
  <si>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</si>
  <si>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</si>
  <si>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</si>
  <si>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</si>
  <si>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</si>
  <si>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</si>
  <si>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</si>
  <si>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</si>
  <si>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</si>
  <si>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</si>
  <si>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</si>
  <si>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</si>
  <si>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</si>
  <si>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</si>
  <si>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</si>
  <si>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</si>
  <si>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</si>
  <si>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</si>
  <si>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</si>
  <si>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</si>
  <si>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</si>
  <si>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</si>
  <si>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</si>
  <si>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</si>
  <si>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</si>
  <si>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</si>
  <si>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</si>
  <si>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</si>
  <si>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</si>
  <si>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</si>
  <si>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</si>
  <si>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</si>
  <si>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</si>
  <si>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</si>
  <si>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</si>
  <si>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</si>
  <si>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</si>
  <si>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</si>
  <si>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</si>
  <si>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</si>
  <si>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</si>
  <si>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</si>
  <si>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</si>
  <si>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</si>
  <si>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</si>
  <si>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</si>
  <si>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</si>
  <si>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</si>
  <si>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</si>
  <si>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</si>
  <si>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</si>
  <si>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</si>
  <si>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</si>
  <si>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</si>
  <si>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</si>
  <si>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</si>
  <si>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</si>
  <si>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</si>
  <si>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</si>
  <si>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</si>
  <si>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</si>
  <si>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</si>
  <si>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</si>
  <si>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</si>
  <si>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</si>
  <si>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</si>
  <si>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</si>
  <si>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</si>
  <si>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</si>
  <si>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</si>
  <si>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</si>
  <si>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</si>
  <si>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</si>
  <si>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</si>
  <si>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</si>
  <si>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</si>
  <si>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</si>
  <si>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</si>
  <si>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</si>
  <si>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</si>
  <si>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</si>
  <si>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</si>
  <si>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</si>
  <si>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</si>
  <si>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</si>
  <si>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</si>
  <si>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</si>
  <si>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</si>
  <si>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</si>
  <si>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</si>
  <si>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</si>
  <si>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</si>
  <si>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</si>
  <si>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</si>
  <si>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</si>
  <si>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</si>
  <si>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</si>
  <si>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</si>
  <si>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</si>
  <si>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</si>
  <si>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</si>
  <si>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</si>
  <si>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</si>
  <si>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</si>
  <si>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</si>
  <si>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</si>
  <si>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</si>
  <si>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</si>
  <si>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</si>
  <si>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</si>
  <si>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</si>
  <si>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</si>
  <si>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</si>
  <si>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</si>
  <si>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</si>
  <si>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</si>
  <si>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</si>
  <si>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</si>
  <si>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</si>
  <si>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</si>
  <si>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</si>
  <si>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</si>
  <si>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</si>
  <si>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</si>
  <si>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</si>
  <si>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</si>
  <si>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</si>
  <si>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</si>
  <si>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</si>
  <si>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</si>
  <si>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</si>
  <si>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</si>
  <si>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</si>
  <si>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</si>
  <si>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</si>
  <si>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</si>
  <si>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</si>
  <si>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</si>
  <si>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</si>
  <si>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</si>
  <si>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</si>
  <si>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</si>
  <si>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</si>
  <si>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</si>
  <si>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</si>
  <si>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</si>
  <si>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</si>
  <si>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</si>
  <si>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</si>
  <si>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</si>
  <si>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</si>
  <si>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</si>
  <si>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</si>
  <si>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</si>
  <si>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</si>
  <si>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</si>
  <si>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</si>
  <si>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</si>
  <si>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</si>
  <si>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</si>
  <si>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</si>
  <si>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</si>
  <si>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</si>
  <si>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</si>
  <si>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</si>
  <si>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</si>
  <si>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</si>
  <si>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</si>
  <si>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</si>
  <si>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</si>
  <si>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</si>
  <si>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</si>
  <si>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</si>
  <si>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</si>
  <si>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</si>
  <si>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</si>
  <si>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</si>
  <si>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</si>
  <si>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</si>
  <si>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</si>
  <si>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</si>
  <si>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</si>
  <si>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</si>
  <si>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</si>
  <si>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</si>
  <si>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</si>
  <si>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</si>
  <si>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</si>
  <si>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Fuente del riesgo</t>
  </si>
  <si>
    <t>Internas</t>
  </si>
  <si>
    <t>Externas</t>
  </si>
  <si>
    <t>Valoración antes de controles</t>
  </si>
  <si>
    <t>TOTAL</t>
  </si>
  <si>
    <t>Valoración después de controles</t>
  </si>
  <si>
    <t>Gestión del Cambio</t>
  </si>
  <si>
    <t>Descripción de los cambios efectuados</t>
  </si>
  <si>
    <t>Tratamiento del riesgo</t>
  </si>
  <si>
    <t>Fecha de registro</t>
  </si>
  <si>
    <t>Causas y efectos</t>
  </si>
  <si>
    <t>Instrumentos posiblemente afectados</t>
  </si>
  <si>
    <t>Análisis (antes de controles)</t>
  </si>
  <si>
    <t>Análisis (después de controles)</t>
  </si>
  <si>
    <t>Acciones de contingencia</t>
  </si>
  <si>
    <t>Categoría</t>
  </si>
  <si>
    <t>Otros procesos del Sistema de Gestión de Calidad</t>
  </si>
  <si>
    <t>Explicación de la valoración</t>
  </si>
  <si>
    <t>Opción de manejo</t>
  </si>
  <si>
    <t>Fecha de cambio</t>
  </si>
  <si>
    <t>Aspecto(s) que cambiaron</t>
  </si>
  <si>
    <t>MAPA DE RIESGOS INSTITUCIONAL</t>
  </si>
  <si>
    <t>Etiquetas de fila</t>
  </si>
  <si>
    <t>Total general</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</si>
  <si>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</si>
  <si>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</si>
  <si>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</si>
  <si>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</si>
  <si>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</si>
  <si>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</si>
  <si>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</si>
  <si>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</si>
  <si>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</si>
  <si>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</si>
  <si>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</si>
  <si>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</si>
  <si>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</si>
  <si>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</si>
  <si>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</si>
  <si>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</si>
  <si>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</si>
  <si>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</si>
  <si>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</si>
  <si>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No. Riesgos</t>
  </si>
  <si>
    <t>Total General</t>
  </si>
  <si>
    <t>Total Corrupción</t>
  </si>
  <si>
    <t>Tipo de Riesgo</t>
  </si>
  <si>
    <t>%</t>
  </si>
  <si>
    <t>IMPACTO</t>
  </si>
  <si>
    <t>PROBABILIDAD</t>
  </si>
  <si>
    <t>Alto</t>
  </si>
  <si>
    <t>Extremo</t>
  </si>
  <si>
    <t>Control Disciplinario</t>
  </si>
  <si>
    <t>Evaluación del Sistema de Control Interno</t>
  </si>
  <si>
    <t>Gestión Financiera</t>
  </si>
  <si>
    <t>Gestión Jurídica</t>
  </si>
  <si>
    <t>Número de riesgos</t>
  </si>
  <si>
    <t>VALORACIÓN ANTES DE CONTROLES (Número de riesgos)</t>
  </si>
  <si>
    <t>VALORACIÓN DESPUÉS DE CONTROLES (Número de riesgos)</t>
  </si>
  <si>
    <t>7868 Desarrollo institucional para una gestión pública eficiente</t>
  </si>
  <si>
    <t>7869 Implementación del modelo de gobierno abierto, accesible e incluyente de Bogotá</t>
  </si>
  <si>
    <t>Subsecretaría Distrital de Fortalecimiento Institucional</t>
  </si>
  <si>
    <t>Proceso / Proyecto de inversión</t>
  </si>
  <si>
    <t>Objetivos estratégicos asociados</t>
  </si>
  <si>
    <t>Procesos / Proyectos de inversión</t>
  </si>
  <si>
    <t>Objetivo</t>
  </si>
  <si>
    <t>Alcance u objetivos específicos</t>
  </si>
  <si>
    <t>Líder de proceso o Gerente de proyecto</t>
  </si>
  <si>
    <t>Tipo de proceso o proyecto</t>
  </si>
  <si>
    <t>Descripción del riesgo</t>
  </si>
  <si>
    <t>Efectos (consecuencias)</t>
  </si>
  <si>
    <t>Trámites, OPA's y consultas asociados</t>
  </si>
  <si>
    <t>Proyectos de inversión asociados</t>
  </si>
  <si>
    <t>Probabilidad inherente</t>
  </si>
  <si>
    <t>Impacto inherente</t>
  </si>
  <si>
    <t>Valoración inherente</t>
  </si>
  <si>
    <t>Probabilidad residual</t>
  </si>
  <si>
    <t>Valoración residual</t>
  </si>
  <si>
    <t>Actividad clave o fase del proyecto</t>
  </si>
  <si>
    <t>Clasificación o tipo de riesgo</t>
  </si>
  <si>
    <t>Valor porcentual probabilidad inherente</t>
  </si>
  <si>
    <t>Valor porcentual impacto inherente</t>
  </si>
  <si>
    <t>Valor porcentual probabilidad residual</t>
  </si>
  <si>
    <t>impacto residual</t>
  </si>
  <si>
    <t>Valor porcentual impacto residual</t>
  </si>
  <si>
    <t>Acciones (características):
Probabilidad
---------------
Impacto</t>
  </si>
  <si>
    <t>Acciones contingencia</t>
  </si>
  <si>
    <t>Responsable de ejecución (acciones contingencia)</t>
  </si>
  <si>
    <t>Producto (acciones contingencia)</t>
  </si>
  <si>
    <t>Baja (2)</t>
  </si>
  <si>
    <t>Leve (1)</t>
  </si>
  <si>
    <t>Muy baja (1)</t>
  </si>
  <si>
    <t>Media (3)</t>
  </si>
  <si>
    <t>Alta (4)</t>
  </si>
  <si>
    <t>Muy alta (5)</t>
  </si>
  <si>
    <t>Posibilidad de afectación reputacional</t>
  </si>
  <si>
    <t>Posibilidad de afectación económica (o presupuestal)</t>
  </si>
  <si>
    <t>Oficina de Alta Consejería Distrital de Tecnologías de Información y Comunicaciones - TIC</t>
  </si>
  <si>
    <t>Oficina de Alta Consejería de Paz, Víctimas y Reconciliación</t>
  </si>
  <si>
    <t>Oficina Consejería de Comunicaciones</t>
  </si>
  <si>
    <t>Oficina de Tecnologías de la Información y las Comunicaciones</t>
  </si>
  <si>
    <t>Oficina de Control Interno</t>
  </si>
  <si>
    <t>xxx</t>
  </si>
  <si>
    <t xml:space="preserve"> </t>
  </si>
  <si>
    <t>Usuarios, productos y prácticas</t>
  </si>
  <si>
    <t xml:space="preserve">- -- Ningún trámite y/o procedimiento administrativo
</t>
  </si>
  <si>
    <t>Fraude interno</t>
  </si>
  <si>
    <t xml:space="preserve">- Ningún otro proceso en el Sistema de Gestión de Calidad
</t>
  </si>
  <si>
    <t>Reducir</t>
  </si>
  <si>
    <t>Ejecución y administración de procesos</t>
  </si>
  <si>
    <t>3. Consolidar una gestión pública eficiente, a través del desarrollo de capacidades institucionales, para contribuir a la generación de valor público.</t>
  </si>
  <si>
    <t xml:space="preserve">- Todos los procesos en el Sistema de Gestión de Calidad
</t>
  </si>
  <si>
    <t>Identificación del riesgo
Tratamiento del riesgo</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</si>
  <si>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</si>
  <si>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</si>
  <si>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</si>
  <si>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Tratamiento del riesgo</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</si>
  <si>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</si>
  <si>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</si>
  <si>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 xml:space="preserve">- Presiones o motivaciones individuales, sociales o colectivas que inciten a realizar conductas contrarias al deber ser.
- Presión o exigencias por parte de personas interesadas o motivación individual en el resultado del proceso disciplinario.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</si>
  <si>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</si>
  <si>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</si>
  <si>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Identificación del riesgo
Análisis antes de controles
Tratamiento del riesgo</t>
  </si>
  <si>
    <t xml:space="preserve">
Análisis antes de controles
Tratamiento del riesgo</t>
  </si>
  <si>
    <t xml:space="preserve">- Constante actualización de directrices Nacionales y Distritales, que puedan afectar o limitar el proceso auditor
</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</si>
  <si>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</si>
  <si>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</si>
  <si>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Procesos misionales en el Sistema de Gestión de Calidad
</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</si>
  <si>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</si>
  <si>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</si>
  <si>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</si>
  <si>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</si>
  <si>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</si>
  <si>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5. Fortalecer la prestación del servicio a la ciudadanía con oportunidad, eficiencia y transparencia, a través del uso de la tecnología y la cualificación de los servidores.</t>
  </si>
  <si>
    <t xml:space="preserve">- Desconocimiento por parte de algunos funcionarios acerca de las funciones de la entidad y elementos de la plataforma estratégica.
</t>
  </si>
  <si>
    <t xml:space="preserve">- Presiones o motivaciones de los ciudadanos que incitan al servidor público a realizar conductas contrarias al deber ser.
</t>
  </si>
  <si>
    <t xml:space="preserve">- Alta rotación de personal generando retrasos en la curva de aprendizaje.
- Debilidades en la comunicación clara y unificada en diferentes niveles de la entidad.
</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</si>
  <si>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</si>
  <si>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</si>
  <si>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</si>
  <si>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</si>
  <si>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</si>
  <si>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</si>
  <si>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</si>
  <si>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</si>
  <si>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</si>
  <si>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</si>
  <si>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</si>
  <si>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</si>
  <si>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</si>
  <si>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ya que las actividades de control preventivas son fuertes y mitigan la mayoría de las causas. El riesgo no disminuye el impacto.</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</si>
  <si>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</si>
  <si>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</si>
  <si>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</si>
  <si>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</si>
  <si>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</si>
  <si>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</si>
  <si>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</si>
  <si>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</si>
  <si>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</si>
  <si>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1. Implementar estrategias y acciones que aporten a la construcción de la paz, la reparación, la memoria y la reconciliación en Bogotá región.</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</si>
  <si>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</si>
  <si>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</si>
  <si>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Jefe de Oficina Jurídica</t>
  </si>
  <si>
    <t>Oficina Jurídica</t>
  </si>
  <si>
    <t>Jefe Oficina de Control Disciplinario Interno</t>
  </si>
  <si>
    <t>Oficina de Control Disciplinario Interno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</si>
  <si>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</si>
  <si>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</si>
  <si>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</si>
  <si>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Blancos borrar si 54</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</si>
  <si>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</si>
  <si>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Ejecutar las auditorías internas de gestión, seguimientos y realizar informes de ley </t>
  </si>
  <si>
    <t>Fortalecimiento de la Gestión Pública</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</si>
  <si>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</si>
  <si>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Diseñar y emitir lineamientos, desarrollar estrategias, brindar, prestar servicios y realizar análisis, estudios e investigaciones para el fortalecimiento de la gestión pública distrital</t>
  </si>
  <si>
    <t xml:space="preserve">Diseñar y emitir lineamientos, desarrollar estrategias, brindar, prestar servicios y realizar análisis, estudios e investigaciones para el fortalecimiento de la gestión pública distrital																																																																																															</t>
  </si>
  <si>
    <t>Gestión de Contratación</t>
  </si>
  <si>
    <t>Apoyo</t>
  </si>
  <si>
    <t>Desarrollar las actividades de Interventoría y/o supervisión</t>
  </si>
  <si>
    <t>Inicia con el ingreso de bienes al inventario de la entidad, continúa con su asignación, aseguramiento, mantenimiento y control, termina con su clasificación y baja.</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</si>
  <si>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</si>
  <si>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</si>
  <si>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</si>
  <si>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Planear y administrar la gestión documental institucional</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</si>
  <si>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</si>
  <si>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Cambios de estructura organizacional que afecten el desempeño del proceso de gestión documental.
- Constante actualización de directrices y normas  Nacionales y Distritales aplicables al proceso.
- Altos costos de la tecnología.  
</t>
  </si>
  <si>
    <t>Gestión del Talento Humano</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</si>
  <si>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</si>
  <si>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Subdirector(a) Financiero(a)</t>
  </si>
  <si>
    <t>7. Mejorar la oportunidad en la ejecución de los recursos, a través del fortalecimiento de una cultura financiera, para lograr una gestión pública efectiva.</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</si>
  <si>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</si>
  <si>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</si>
  <si>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</si>
  <si>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Administrar canales de relacionamiento con la ciudadanía</t>
  </si>
  <si>
    <t>Medir y analizar la calidad en la prestación del servicio en los canales de relacionamiento con la Ciudadanía de la administración distrital</t>
  </si>
  <si>
    <t>Gestionar asesorías y formular e implementar proyectos en materia de transformación digital</t>
  </si>
  <si>
    <t xml:space="preserve">- Pérdidas financieras por mala utilización de recursos en los Proyectos
- Investigaciones disciplinarias.
- Pérdida credibilidad por parte de la entidades interesadas.
- Desviaciones en los Objetivos, el Alcance y el Cronograma del Proyecto.
</t>
  </si>
  <si>
    <t>Paz, Víctimas y Reconciliación</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</si>
  <si>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</si>
  <si>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</si>
  <si>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</si>
  <si>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</si>
  <si>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Gestión de Servicios Administrativos y Tecnológicos</t>
  </si>
  <si>
    <t>Subsecretario(a) Distrital de Fortalecimiento Institucional</t>
  </si>
  <si>
    <t>Objetivos de Desarrollo Sostenible</t>
  </si>
  <si>
    <t>Sin asociación</t>
  </si>
  <si>
    <t>16. Paz, justicia e instituciones sólidas</t>
  </si>
  <si>
    <t>Dependencia</t>
  </si>
  <si>
    <t>Oficina Alta Consejería de Paz, Víctimas y Reconciliación</t>
  </si>
  <si>
    <t>Subdirección de Gestión Documental</t>
  </si>
  <si>
    <t>Observaciones</t>
  </si>
  <si>
    <t>CREADO</t>
  </si>
  <si>
    <t>CREADO Control Disciplinario_2023</t>
  </si>
  <si>
    <t>Falta crear los demás roles aparte de Cesar</t>
  </si>
  <si>
    <t>CREADO
Evaluación del Sistema de Control Interno_2023</t>
  </si>
  <si>
    <t>CREADO
Fortalecimiento de la Gestión Pública_2023</t>
  </si>
  <si>
    <t>CREADO
Gestión de Contratación_2023</t>
  </si>
  <si>
    <t>CREADO
Gestión de Recursos Físicos_2023</t>
  </si>
  <si>
    <t>CREADO
Gestión de Servicios Administrativos y Tecnológicos_2023</t>
  </si>
  <si>
    <t>CREADO
Gestión del Talento Humano_2023</t>
  </si>
  <si>
    <t>CREADO
Gestión Financiera_2023</t>
  </si>
  <si>
    <t>CREADO
Gestión Jurídica_2023</t>
  </si>
  <si>
    <t>CREADO
Gobierno Abierto y Relacionamiento con la Ciudadanía_2023</t>
  </si>
  <si>
    <t>CREADO
Paz, Víctimas y Reconciliacióna_2023</t>
  </si>
  <si>
    <t>Equipo</t>
  </si>
  <si>
    <t>Elementos de análisis</t>
  </si>
  <si>
    <t>Campos:
Debilidades
Oportunidades
Fortalezas
Amenazas
Consecuencias
ODS</t>
  </si>
  <si>
    <t>Listo para gestión y corrupción</t>
  </si>
  <si>
    <t>Equipo de trabajo</t>
  </si>
  <si>
    <t>Contextos</t>
  </si>
  <si>
    <t>Identificación</t>
  </si>
  <si>
    <t>OK</t>
  </si>
  <si>
    <t>No se puede asociar varias actividades clave</t>
  </si>
  <si>
    <t>Ajusté la actividad clave según el nuevo proceso</t>
  </si>
  <si>
    <t>Análisis</t>
  </si>
  <si>
    <t>Probabilidad e impacto</t>
  </si>
  <si>
    <t>No se ven las calificaciones dadas a la encuesta</t>
  </si>
  <si>
    <t>Ok</t>
  </si>
  <si>
    <t>Incluidos</t>
  </si>
  <si>
    <t>Definir controles</t>
  </si>
  <si>
    <t>Evaluar controles</t>
  </si>
  <si>
    <t>Evaluados</t>
  </si>
  <si>
    <t>CONTROL DE CAMBIOS</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</si>
  <si>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	Memorando:</t>
  </si>
  <si>
    <t>CONTROL DE CAMBIOS
Conforme al memorando 3-2022-34211 del 2 de diciembre de 2022, se realizó el cargue de este riesgo en DARUMA con las siguientes novedades: 
•	Aspectos: Identificación del riesgo y tratamiento del riesgo
•	Cambios: Se asocia el riesgo al nuevo Mapa de procesos de la Secretaría General. Se plantean acciones de tratamiento para el fortalecimiento del riesgo.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</si>
  <si>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</si>
  <si>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3-2022-34097 del 2 de diciembre de 2022, se realizó el cargue de este riesgo en DARUMA con las siguientes novedades: 
•	Aspectos: Identificación del riesgo y tratamiento del riesgo
•	Cambios: Se ajustó la actividad clave del riesgo de conformidad con la caracterización del proceso "Gestión de contratación". Se incluyó una acción de tratamiento del riesgo  para la vigencia  2023.
•	Memorando:</t>
  </si>
  <si>
    <t>CONTROL DE CAMBIOS
Conforme al memorando 3-2022-34268 del 3 de diciembre de 2022, se realizó el cargue de este riesgo en DARUMA con las siguientes novedades: 
•	Aspectos: Identificación del riesgo, análisis antes de controles, análisis de controles, análisis después de controles y tratamiento del riesgo
•	Cambios: Se identifica el contexto de la gestión del proceso. Se identifica la probabilidad por exposición. Se identifica la calificación del impacto. Se identifica los controles correctivos. Se identifica las acciones de contingencia. Se identifica acción preventiva.
•	Memorando:</t>
  </si>
  <si>
    <t>CONTROL DE CAMBIOS
Conforme al memorando 3-2022-35584 del 14 de diciembre de 2022, se realizó el cargue de este riesgo en DARUMA con las siguientes novedades: 
•	Aspectos: Identificación del riesgo
•	Cambios: Se asocia el riesgo al nuevo Mapa de procesos de la Secretaría General. Se cambia el nombre del  riesgo. Se realizó ajuste en las causas internas y externas según el análisis DOFA del nuevo proceso  gestión de servicios administrativos.
•	Memorando:</t>
  </si>
  <si>
    <t>CONTROL DE CAMBIOS
Conforme al memorando 3-2022-35584 del 14 de diciembre de 2022, se realizó el cargue de este riesgo en DARUMA con las siguientes novedades: 
•	Aspectos: Identificación del riesgo, análisis de controles y análisis después de controles
•	Cambios: Se elimina asociación al proyecto de inversión 7869 "Implementación del modelo de gobierno abierto, accesible e incluyente de Bogotá" dado que desde el proceso no se participa en el alcance del proyecto.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</si>
  <si>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</si>
  <si>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CONTROL DE CAMBIOS
Conforme al memorando 3-2022-35988 del 16 de diciembre de 2022, se realizó el cargue de este riesgo en DARUMA con las siguientes novedades: 
•	Aspectos: Identificación del riesgo, análisis de controles y tratamiento del riesgo
•	Cambios: Se asocia el riesgo al nuevo Mapa de procesos de la Secretaría General de la Alcaldía Mayor de Bogotá, D.C. Se actualizó el contexto de la gestión del proceso. Se ajustaron las causas internas y externas. Se realizó el cambio del nombre del proceso en el control correctivo pasando de Gestión Estratégica de Talento Humano a Gestión del Talento Humano en el marco del nuevo Mapa de procesos de la Secretaría General de la Alcaldía Mayor de Bogotá, D.C. Se definió acción de tratamiento para la vigencia  2023.
•	Memorando:</t>
  </si>
  <si>
    <t>CONTROL DE CAMBIOS
Conforme al memorando 3-2022-35988 del 16 de diciembre de 2022, se realizó el cargue de este riesgo en DARUMA con las siguientes novedades: 
•	Aspectos: Identificación del riesgo, análisis antes de controles, análisis de controles y tratamiento del riesgo
•	Cambios: Se asocia el riesgo al nuevo Mapa de procesos de la Secretaría General de la Alcaldía Mayor de Bogotá, D.C. Se actualizó el contexto de la gestión del proceso. Se ajustaron las causas internas y externas. Se modificó la calificación de la probabilidad de ocurrencia del riesgo pasando de la calificación por  factibilidad a la calificación por frecuencia y se ajustó la explicación de la  valoración obtenida antes de controles. Se realizó el cambio del nombre del proceso en el control correctivo pasando de Gestión Estratégica de Talento Humano a Gestión del Talento Humano en el marco del nuevo Mapa de procesos de la Secretaría General de la Alcaldía Mayor de Bogotá, D.C. Se definieron acciones de tratamiento para la vigencia  2023.
•	Memorando:</t>
  </si>
  <si>
    <t>CONTROL DE CAMBIOS
Conforme al memorando 3-2022-35244 del 12 de diciembre de 2022, se realizó el cargue de este riesgo en DARUMA con las siguientes novedades: 
•	Aspectos: Identificación del riesgo y tratamiento del riesgo
•	Cambios: Se ajusta el objetivo, el alcance del proceso y se establece una acción de tratamiento.
•	Memorando:</t>
  </si>
  <si>
    <t>CONTROL DE CAMBIOS
Conforme al memorando 3-2022-34225 del 2 de diciembre de 2022, se realizó el cargue de este riesgo en DARUMA con las siguientes novedades: 
•	Aspectos: Identificación del riesgo, análisis de controles y tratamiento del riesgo
•	Cambios: Se ajusta la actividad clave asociada al riesgo. Se ajustaron los controles de conformidad con la nueva versión del procedimiento PR-355 "Gestión Jurídica para la Defensa de los Intereses de la Secretaría General". Se ajustó el plan de contingencia para el riesgo identificado. Se definió la acción de tratamiento a 2023.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</si>
  <si>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detectivos y preventivos, acorde con la actualización del procedimiento Administración del Modelo Multicanal de Relacionamiento con la Ciudadanía (2213300-PR-036)  Versión 16.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</si>
  <si>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3-2022-34240 del 2 de diciembre de 2022, se realizó el cargue de este riesgo en DARUMA con las siguientes novedades: 
•	Aspectos: Identificación del riesgo, análisis de controles y tratamiento del riesgo
•	Cambios: Se actualiza el contexto de la gestión del proceso, de acuerdo con las actividades definidas en el proceso Gobierno abierto y relacionamiento con la ciudadanía. Se actualizan las causas internas, externas efectos según el análisis DOFA del nuevo proceso. Se ajustan los controles correctivos acorde con el nombre del nuevo proceso. Se define acción de tratamiento para fortalecer la gestión del riesgo. Se ajustan las acciones de contingencia acorde con el nombre del nuevo proceso.
•	Memorando:</t>
  </si>
  <si>
    <t>CONTROL DE CAMBIOS
Conforme al memorando 3-2022-34996 del 9 de diciembre de 2022, se realizó el cargue de este riesgo en DARUMA con las siguientes novedades: 
•	Aspectos: Identificación del riesgo y análisis de controles
•	Cambios: Se ajustan los controles, de acuerdo a la actualización del procedimiento. Se actualiza el nombre del proceso al cual está asociado el riesgo.
•	Memorando:</t>
  </si>
  <si>
    <t>CONTROL DE CAMBIOS
Conforme al memorando 3-2022-34238 del 2 de diciembre de 2022, se realizó el cargue de este riesgo en DARUMA con las siguientes novedades: 
•	Aspectos: Identificación del riesgo, análisis de controles y tratamiento del riesgo
•	Cambios: Se actualiza el contexto del proceso. Se actualiza la actividad clave según la nueva ficha de caracterización del proceso. Se actualiza las causas internas. Se incluyen los controles preventivos y detectivos relacionados con los procedimientos aplicación de la etapa de instrucción, aplicación de la etapa de juzgamiento juicio ordinario, aplicación de la etapa de juzgamiento juicio verbal y aplicación segunda instancia. Se ajustan los controles correctivos, el plan de contingencia, incluyendo a la Oficina Jurídica y al Despacho de la Secretaría General. Se definen las acciones de tratamiento a 2023 por ser un riesgo de corrupción.
•	Memorando:</t>
  </si>
  <si>
    <t>CONTROL DE CAMBIOS
Conforme al memorando 3-2022-35997 del 16 de diciembre de 2022, se realizó el cargue de este riesgo en DARUMA con las siguientes novedades: 
•	Aspectos: Identificación del riesgo, análisis de controles y tratamiento del riesgo
•	Cambios: Se ajusta la matriz DOFA. Se asocia el riesgo a la nueva estructura del proceso. Se ajusta la definición de controles. Se define la propuesta de acciones de tratamiento 2023.
•	Memorando:</t>
  </si>
  <si>
    <t>Texto</t>
  </si>
  <si>
    <t>Marco Aurelio Gómez</t>
  </si>
  <si>
    <t>Diana Marcela Velazco</t>
  </si>
  <si>
    <t>Ivan Mauricio Durán</t>
  </si>
  <si>
    <t>Mario Alberto Chacón</t>
  </si>
  <si>
    <t>Johan Sebastián Sáenz</t>
  </si>
  <si>
    <t>Julio Roberto Garzón</t>
  </si>
  <si>
    <t>Carmen Liliana Carrillo</t>
  </si>
  <si>
    <t>Sindy Sthepanie</t>
  </si>
  <si>
    <t>Kelly Mireya Correa</t>
  </si>
  <si>
    <t>Ivan Javier Gómez</t>
  </si>
  <si>
    <t>Heidy Yobanna Moreno Moreno</t>
  </si>
  <si>
    <t>Diana Carolina Cárdenas Clavijo</t>
  </si>
  <si>
    <t>Diego Fernando Peña</t>
  </si>
  <si>
    <t>Maria Camila Barrera</t>
  </si>
  <si>
    <t>Paulo Ernesto Realpe</t>
  </si>
  <si>
    <t>Linda Reales</t>
  </si>
  <si>
    <t>Alvaro Arias Cruz</t>
  </si>
  <si>
    <t>Katina Durán Salcedo</t>
  </si>
  <si>
    <t>María Carolina Cardenas Villamil</t>
  </si>
  <si>
    <t>Jorge Eliecer Gómez</t>
  </si>
  <si>
    <t>Rafael Londoño</t>
  </si>
  <si>
    <t>Gestor</t>
  </si>
  <si>
    <t>Administrador del riesgo</t>
  </si>
  <si>
    <t>VISTO BUENO METODOLÒGICO</t>
  </si>
  <si>
    <t>Linda Katherine Chingate Velez</t>
  </si>
  <si>
    <t>OPCIÓN DE TRATAMIENTO</t>
  </si>
  <si>
    <t>APROBACIÓN</t>
  </si>
  <si>
    <t>MENSAJE</t>
  </si>
  <si>
    <t>O</t>
  </si>
  <si>
    <t>RIESGOS REPORTE ESTADO PROCESOS</t>
  </si>
  <si>
    <t>FUENTE PARA ESTADO PROCESOS</t>
  </si>
  <si>
    <t>Cantidad controles</t>
  </si>
  <si>
    <t>Controles preventivos x riesgo</t>
  </si>
  <si>
    <t>Controles preventivos x proceso</t>
  </si>
  <si>
    <t>Controles detectivos x riesgo</t>
  </si>
  <si>
    <t>Controles detectivos x proceso</t>
  </si>
  <si>
    <t>Controles correctivos x riesgo</t>
  </si>
  <si>
    <t>Total controles por riesgo</t>
  </si>
  <si>
    <t>Controles por proceso</t>
  </si>
  <si>
    <t>Controles documentados preventivos y detectivos por riesgo</t>
  </si>
  <si>
    <t>Controles documentados correctivos por riesgo</t>
  </si>
  <si>
    <t>Controles documentados x proceso</t>
  </si>
  <si>
    <t>Controles aplicación continua preventivos y detectivos por riesgo</t>
  </si>
  <si>
    <t>Controles aplicación continua correctivos por riesgo</t>
  </si>
  <si>
    <t>Controles aplicación continua x proceso</t>
  </si>
  <si>
    <t>Controles con registro preventivos y detectivos por riesgo</t>
  </si>
  <si>
    <t>Controles con registro correctivos por riesgo</t>
  </si>
  <si>
    <t>Redacción estado controles</t>
  </si>
  <si>
    <t>EQUPO SIG-MIPG ajustes para pasar a Análisis del riego</t>
  </si>
  <si>
    <t>Controles correctivos x proceso</t>
  </si>
  <si>
    <t>Enfoque del riesgo</t>
  </si>
  <si>
    <t>Id del riesgo en el Aplicativo DARUMA</t>
  </si>
  <si>
    <t>Código del riesgo en el Aplicativo DARUMA</t>
  </si>
  <si>
    <t>Responsable del riesgo</t>
  </si>
  <si>
    <t>Acciones frente a las características de los controles y la valoración de riesgos</t>
  </si>
  <si>
    <t>Responsable de ejecución (acciones tratamiento)</t>
  </si>
  <si>
    <t>Nombre del plan en el Aplicativo DARUMA</t>
  </si>
  <si>
    <t>Id de la acción en el Aplicativo DARUMA</t>
  </si>
  <si>
    <t>Fecha de inicio (acciones tratamiento)</t>
  </si>
  <si>
    <t>Fecha de terminación (acciones tratamiento)</t>
  </si>
  <si>
    <t>-</t>
  </si>
  <si>
    <t>Componente</t>
  </si>
  <si>
    <t>Riesgo</t>
  </si>
  <si>
    <t>Cambio realizado</t>
  </si>
  <si>
    <t>Justificación del cambio</t>
  </si>
  <si>
    <t>PLAN DE ACCIÓN</t>
  </si>
  <si>
    <t>Fecha (control de cambios)</t>
  </si>
  <si>
    <t>Fecha inicio de corte plan de acción</t>
  </si>
  <si>
    <t>Fecha fin de corte plan de acción</t>
  </si>
  <si>
    <t>Versión (fecha del mapa de riesgos institucional)</t>
  </si>
  <si>
    <t>María Camila Reyes</t>
  </si>
  <si>
    <t>María Yenifer Prada</t>
  </si>
  <si>
    <t>-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</si>
  <si>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 Oficina de Control Disciplinario Interno, Oficina Jurídica y Despacho de la Secretaría General.
- Jefe Oficina de Control Disciplinario Interno.
- Jefe de la Oficina de Control Disciplinario Interno, Jefe de la Oficina Jurídica y/o Despacho de la Secretaría General.
- Oficina de Control Disciplinario Interno, Oficina Jurídica y Despacho de la Secretaría General.</t>
  </si>
  <si>
    <t>-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t>
  </si>
  <si>
    <t>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</si>
  <si>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Jefe Oficina de Control Disciplinario Interno y Jefe Oficina Jurídica</t>
  </si>
  <si>
    <t>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t>
  </si>
  <si>
    <t xml:space="preserve">- Alta rotación de personal generando retrasos en la curva de aprendizaje.
- Dificultades en la transferencia de conocimiento entre los servidores que se vinculan y retiran de la entidad.
- Presentarse una situación de conflicto de interés y no manifestarlo.
</t>
  </si>
  <si>
    <t>No aplica</t>
  </si>
  <si>
    <t xml:space="preserve">- Configuración y decreto de la prescripción y/o caducidad de la acción disciplinaria.
- Daño a la imagen reputacional por impunidad disciplinaria.
- Investigación disciplinaria por parte de un ente de control que corresponda por eventual impunidad disciplinaria.
</t>
  </si>
  <si>
    <t xml:space="preserve">-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t>
  </si>
  <si>
    <t xml:space="preserve">- Jefe de la Oficina de Control Disciplinario Interno
- Jefe de la Oficina de Control Disciplinario Interno
</t>
  </si>
  <si>
    <t xml:space="preserve">01/02/2024
01/04/2024
</t>
  </si>
  <si>
    <t xml:space="preserve">30/11/2024
31/12/2024
</t>
  </si>
  <si>
    <t xml:space="preserve">
Establecimiento de controles
Tratamiento del riesgo</t>
  </si>
  <si>
    <t>Se eliminan los controles asociados al Proceso Disciplinario Verbal” Código 2210113-PR-008, Versión 012.
Se formulan acciones de Tratamiento a 2024</t>
  </si>
  <si>
    <t>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t>
  </si>
  <si>
    <t xml:space="preserve">-  Realizar un (1) taller interno de fortalecimiento de la ética del auditor.
</t>
  </si>
  <si>
    <t xml:space="preserve">- Jefe de la Oficina de Control Interno
</t>
  </si>
  <si>
    <t xml:space="preserve">01/08/2024
</t>
  </si>
  <si>
    <t xml:space="preserve">31/08/2024
</t>
  </si>
  <si>
    <t>-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
- Retirar al auditor del trabajo que está realizando, si durante esa auditoria se materializa el riesgo
-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</si>
  <si>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 Oficina de Control Interno
- Jefe de la Oficina de Control Interno
- Oficina de Control Interno</t>
  </si>
  <si>
    <t>-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
- Comunicación de la reasignación
-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t>
  </si>
  <si>
    <t>Identificación del riesgo
Establecimiento de controles
Tratamiento del riesgo</t>
  </si>
  <si>
    <t>Se realizó ajuste en la redacción del riesgo para enfocarlo en las conclusiones ajustadas para intereses propios o de terceros, en el resultado de las auditorías
Se incluyó control detectivo para el riesgo.
Se formula la propuesta de acción de tratamiento del riesgo a 2024.</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</si>
  <si>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</si>
  <si>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 xml:space="preserve">- Falta de actualización de algunos sistemas (interfaz, accesibilidad, disponibilidad) que interactúan con los procesos.
- Cambios internos (administrativos y rotación de personal) que impacta la continuidad en la implementación de las estrategias y la transferencia del conocimiento.
- Falta de disponibilidad presupuestal.
- Desconocimiento de la ley mediante interpretaciones subjetivas de las normas vigentes para evitar o postergar su aplicación
</t>
  </si>
  <si>
    <t xml:space="preserve">- La inestabilidad de la conectividad, no disponibilidad de servidores de información y vulnerabilidad en la seguridad informática.
- Constante actualización de directrices Nacionales y Distritales,  que no surten suficientes procesos de socialización. 
- Recorte de recursos financieros que impiden las ejecución de metas establecidas en el cuatrienio.
- Falta de continuidad en los programas y proyectos entre administraciones.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</si>
  <si>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</si>
  <si>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 Consulta del patrimonio documental de Bogotá
</t>
  </si>
  <si>
    <t xml:space="preserve">- Crear un procedimiento que contemple las modalidades no incluidas en el proceso, para el ingreso de documentación patrimonial al Archivo de Bogotá
</t>
  </si>
  <si>
    <t xml:space="preserve">- Profesional Universitario
</t>
  </si>
  <si>
    <t xml:space="preserve">01/06/2024
</t>
  </si>
  <si>
    <t xml:space="preserve">31/12/2024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</si>
  <si>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</si>
  <si>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 Dirección Distrital de Archivo de Bogotá
- Subdirector(a) de Gestión de Patrimonio Documental del Distrito 
- Profesional universitario de la Subdirección de Gestión de Patrimonio Documental del Distrito								
- Director(a) Distrital de Archivo de Bogotá
- Dirección Distrital de Archivo de Bogotá</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</si>
  <si>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t>
  </si>
  <si>
    <t>Se ajusta el contexto del proceso.
Se ajusta la opción donde se señalan los procesos posiblemente afectados con este riesgo. 
Se asocia el servicio Consulta del patrimonio documental de Bogotá
Se ajustan causas internas y causas externas
Se definen acciones de tratamiento para la mitigación del riesgo</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</si>
  <si>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</si>
  <si>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xml:space="preserve">- Falta de actualización de algunos sistemas (interfaz, accesibilidad, disponibilidad) que interactúan con los procesos.
- Cadenas de revisión, validación y aprobación que  retrasan la gestión.
- Cambios internos (administrativos y rotación de personal) que impacta la continuidad en la implementación de las estrategias y la transferencia del conocimiento.
- Uso indebido del poder para la emisión de conceptos técnicos favorables.
</t>
  </si>
  <si>
    <t xml:space="preserve">-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Constante actualización de directrices Nacionales y Distritales,  que no surten suficientes procesos de socialización. 
- La inestabilidad de la conectividad, no disponibilidad de servidores de información y vulnerabilidad en la seguridad informática.
- Presiones ejercidas por terceros y o ofrecimientos de prebendas, gratificaciones o dadivas.
- No hay conciencia en las entidades del distrito del verdadero impacto de la gestión documental.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</si>
  <si>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</si>
  <si>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 xml:space="preserve">- Realizar jornadas de seguimiento trimestral para la verificación de la correcta revisión y evaluación de las Tablas de Retención Documental –TRD y Tablas de Valoración Documental –TVD 
</t>
  </si>
  <si>
    <t xml:space="preserve">- Subdirector Técnico
</t>
  </si>
  <si>
    <t xml:space="preserve">01/02/2024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</si>
  <si>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t>
  </si>
  <si>
    <t>- Dirección Distrital de Archivo de Bogotá
- Director(a) Distrital de Archivo de Bogotá
- Profesional(es) Universitario(s)
- Director(a) Distrital de Archivo de Bogotá
- Director(a) Distrital de Archivo de Bogotá
- Dirección Distrital de Archivo de Bogotá</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</si>
  <si>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t>
  </si>
  <si>
    <t>Identificación del riesgo
Establecimiento de controles
Evaluación de controles
Tratamiento del riesgo</t>
  </si>
  <si>
    <t>Se ajusta el contexto del proceso.
Se actualiza nombre del riesgo
Se ajusta la opción donde se señalan los procesos posiblemente afectados con este riesgo. 
Se actualizan controles por modificación de procedimiento PR-257 Asistencia técnica en Gestión documental y archivos, debido que 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
Se actualizan controles por actualización de procedimiento PR-293 Revisión y evaluación de las Tablas de Retención Documental –TRD y Tablas de Valoración Documental –TVD
Se ajustan causas internas y causas externas
Se definen acciones de tratamiento para la mitigación del riesgo</t>
  </si>
  <si>
    <t xml:space="preserve">- Procesos estratégicos en el Sistema de Gestión de Calidad
</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</si>
  <si>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</si>
  <si>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</si>
  <si>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Gestionar los Procesos Contractuales
Fase (propósito): Fortalecer la gestión corporativa, jurídica y la estrategia de comunicación conforme con las necesidades de la operación misional de la Entidad.</t>
  </si>
  <si>
    <t>7873 Fortalecimiento de la capacidad institucional de la Secretaría General</t>
  </si>
  <si>
    <t xml:space="preserve">- Desarrollar dos (2) jornadas de socialización y/o taller dirigido a los funcionarios y contratistas de la Entidad sobre la debida aplicación de la Guía para la estructuración de estudios previos 4231000-GS-081.
</t>
  </si>
  <si>
    <t xml:space="preserve">- Director de Contratación
</t>
  </si>
  <si>
    <t>Se incluyó una acción de tratamiento del riesgo  para la vigencia 2024
Se ajustó el número de veces que se ejecutó la actividad clave asociada al riesgo, en el periodo de un (1) año.</t>
  </si>
  <si>
    <t>- Dirección de Contratación
- Director(a) de Contratación
- Director(a) de Contratación
- Dirección de Contratación</t>
  </si>
  <si>
    <t xml:space="preserve">- Desarrollar una (1) jornada de socialización y/o taller sobre la publicación de manera oportuna y de acuerdo con la normatividad vigente de la documentación que soporta la ejecución de los contratos o convenios, en el portal de contratación pública / SECOP.
-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
</t>
  </si>
  <si>
    <t xml:space="preserve">- Director de Contratación
- Director de Contratación
</t>
  </si>
  <si>
    <t xml:space="preserve">01/03/2024
01/03/2024
</t>
  </si>
  <si>
    <t xml:space="preserve">30/06/2024
30/06/2024
</t>
  </si>
  <si>
    <t xml:space="preserve">Posibilidad de afectación reputacional por pérdida de la confianza ciudadana en la gestión contractual de la Entidad, debido a decisiones ajustadas a intereses propios o de terceros durante la etapa precontractual con el fin de celebrar un contrato </t>
  </si>
  <si>
    <t>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</si>
  <si>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</si>
  <si>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riesgo Posibilidad de afectación reputacional por pérdida de la confianza ciudadana en la gestión contractual de la Entidad, debido a decisiones ajustadas a intereses propios o de terceros durante la etapa precontractual con el fin de celebrar un contrato </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</si>
  <si>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Riesgo de Posibilidad de afectación reputacional por pérdida de la confianza ciudadana en la gestión contractual de la Entidad, debido a decisiones ajustadas a intereses propios o de terceros durante la etapa precontractual con el fin de celebrar un contrato , actualizado.</t>
  </si>
  <si>
    <t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</si>
  <si>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xml:space="preserve">-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</si>
  <si>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 actualizado.</t>
  </si>
  <si>
    <t>Administrar los bienes adquiridos mediante su recepción, asignación, mantenimiento, control y baja de los mismos con el fin de cubrir las necesidades de recursos físicos de las dependencias de la Secretaría General de la Alcaldía Mayor de Bogotá D.C.</t>
  </si>
  <si>
    <t>Subdirector(a) de Servicios Administrativos y Jefe Oficina de Tecnologías de la Información y las Comunicaciones</t>
  </si>
  <si>
    <t xml:space="preserve">- Procesos de apoyo en el Sistema de Gestión de Calidad
</t>
  </si>
  <si>
    <t>- Subdirección de Servicios Administrativos
- Subdirector(a) de Servicios Administrativos
- Subdirector(a) de Servicios Administrativos
- Subdirector(a) de Servicios Administrativos
- Subdirección de Servicios Administrativos</t>
  </si>
  <si>
    <t xml:space="preserve">Administrar los Inventarios de bienes de la entidad </t>
  </si>
  <si>
    <t>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t>
  </si>
  <si>
    <t xml:space="preserve">- Actualizar el procedimiento PR-148 Ingreso o entrada de bienes con respecto a la revisión de controles definidos y condiciones generales del documento.
</t>
  </si>
  <si>
    <t xml:space="preserve">- Subdirector (a) de Servicios Administrativos
</t>
  </si>
  <si>
    <t xml:space="preserve">30/06/2024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</si>
  <si>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</si>
  <si>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t>
  </si>
  <si>
    <t>Se incluyó una acción de tratamiento del riesgo para la vigencia 2024
Se ajustó el número de veces que se ejecutó la actividad clave asociada al riesgo, en el periodo de un (1) año.</t>
  </si>
  <si>
    <t>Administrar los Inventarios de bienes de la entidad</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</si>
  <si>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</si>
  <si>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Actualizar los procedimientos PR-235 Control y Seguimiento con respecto a los controles definidos y las condiciones generales del documento.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</si>
  <si>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</si>
  <si>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Subdirección de Servicios Administrativos
- Subdirector(a) de Servicios Administrativos
- Subdirector(a) de Servicios Administrativos
- Subdirección de Servicios Administrativos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</si>
  <si>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</si>
  <si>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</si>
  <si>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Se determina la probabilidad (Muy baja 1)  teniendo en cuenta que no se he presentado en los últimos cuatro años. El impacto (Mayor 4) obedece a la afectación de la imagen y las sanciones por entes de control que se puedan generar la posibilidad de la materialización del riesgo.</t>
  </si>
  <si>
    <t xml:space="preserve">- Realizar una campaña de comunicación interna enfocada en las solicitudes que se pueden atender con los recursos de la caja menor
</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</si>
  <si>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</si>
  <si>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Subdirección de Servicios Administrativos
- Subdirector(a) de Servicios Administrativos.
- Subdirector Servicios Administrativos
- Subdirección de Servicios Administrativos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</si>
  <si>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t>
  </si>
  <si>
    <t>Se incluye acción de tratamiento para el riesgo.</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</si>
  <si>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t>
  </si>
  <si>
    <t xml:space="preserve">- Perdida de credibilidad del proceso y de la entidad
- Uso indebido e inadecuado de información de la Secretaria General
- Sanciones disciplinarias fiscales y penales
- Perdida de información de la entidad
</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</si>
  <si>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</si>
  <si>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Realizar sensibilización cuatrimestral sobre el manejo y custodia de los documentos conforme a los lineamientos establecidos en el proceso.
</t>
  </si>
  <si>
    <t xml:space="preserve">- Subdirector(a) de Gestión Documental
</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</si>
  <si>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Gestión Documental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
-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</si>
  <si>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Subdirección de Gestión Documental
- Subdirector(a) de Gestión Documental
- Subdirector(a) de Gestión Documental
- Subdirector(a) de Gestión Documental
- Subdirector(a) de Gestión Documental
- Subdirector(a) de Gestión Documental
- Subdirección de Gestión Documental</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</si>
  <si>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 Instrumento actualizado TRD
- Memorando  de reporte a la Oficina de Control Interno
- Notificación a la autoridad competente
- Mapa de riesgos
-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t>
  </si>
  <si>
    <t>Se ajustaron las causas internas y se agrego una acción de tratamiento para la vigencia 2024
Se ajustó los centros de costo de los documentos asociados a las actividades de control del riesgo
Se incluye acción de tratamiento para el riesgo.</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</si>
  <si>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</si>
  <si>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</si>
  <si>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</si>
  <si>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Desarrollar conciliación automática de los saldos entre el sistema PERNO VS Sistema Contable LIMAY
</t>
  </si>
  <si>
    <t xml:space="preserve">- Subdirector Financiero
</t>
  </si>
  <si>
    <t xml:space="preserve">01/04/2024
</t>
  </si>
  <si>
    <t xml:space="preserve">31/10/2024
</t>
  </si>
  <si>
    <t xml:space="preserve">-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</si>
  <si>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Subdirección Financiera
- Subdirector Financiero
- Subdirector Financiero
- Subdirector Financiero
- Profesional de la Subdirección Financiera
- Subdirección Financiera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</si>
  <si>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t>
  </si>
  <si>
    <t>Se actualizan los controles preventivos y detectivos frente al riesgo.
Se define la propuesta de acción de tratamiento a 2024.</t>
  </si>
  <si>
    <t>Garantizar el registro adecuado y oportuno de los hechos económicos de la Entidad, que permite elaborar y presentar los estados financieros.</t>
  </si>
  <si>
    <t xml:space="preserve">- Efectuar la conciliación de las CXP entre el sistema contable (LIMAY) y el sistema de información presupuestal  (Bogdata) previo al término del reporte 
</t>
  </si>
  <si>
    <t xml:space="preserve">29/02/2024
</t>
  </si>
  <si>
    <t xml:space="preserve">-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t>
  </si>
  <si>
    <t>- Subdirección Financiera
- Profesional de la Subdirección Financiera
- Profesional de la Subdirección Financiera
- Subdirección Financiera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</si>
  <si>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t>
  </si>
  <si>
    <t xml:space="preserve">Asesorar y representar jurídicamente a la Secretaría General de la Alcaldía Mayor Bogotá D.C. mediante el análisis, trámite, defensa y solución de asuntos de carácter jurídico que surjan en el desarrollo de las funciones.  </t>
  </si>
  <si>
    <t>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t>
  </si>
  <si>
    <t>Gestionar la defensa judicial y extrajudicial de la Secretaria General</t>
  </si>
  <si>
    <t>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</si>
  <si>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Oficina Jurídica </t>
  </si>
  <si>
    <t xml:space="preserve">- Disposición y consulta de la normatividad, falta un normograma integral con  la totalidad y clasificación de las normas 
- Falta de monitoreo de la actualización  de la normativa Distrital y de los procesos y procedimientos internos de acuerdo con las modificaciones legales recientes.
- Posible configuración de Conflicto de Interés entre el apoderado de la Secretaría General y los demandantes
- Confusión entre normas y directrices a nivel institucional como Secretaría General y directrices a nivel Distrital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</si>
  <si>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</si>
  <si>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 xml:space="preserve">-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t>
  </si>
  <si>
    <t xml:space="preserve">- Jefe de Oficina Jurídica 
</t>
  </si>
  <si>
    <t>-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t>
  </si>
  <si>
    <t xml:space="preserve">- Oficina Jurídica 
- Comité de Conciliación 
- Comité de Conciliación 
- Oficina Jurídica </t>
  </si>
  <si>
    <t>-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del Comité de Conciliación 
- Acta del Comité de Conciliación 
-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t>
  </si>
  <si>
    <t>De acuerdo con la actualización de la DOFA, se ajusto los factores del riesgo y las causas externas. 
Se realizó el análisis de controles de la probabilidad por el criterio de frecuencia y se actualizo la valoración del impacto.
Se realizó el análisis después de controles teniendo en cuenta la valoración obtenida con los controles definidos.
Se definió el impacto de acuerdo con la valoración obtenida del criterio corrupción.
Se ajustó la redacción de los controles preventivos  y detectivos
Se definió la acción de tratamiento a 2024</t>
  </si>
  <si>
    <t>Subsecretario(a) de Servicio a la Ciudadanía y Jefe de Oficina de Alta Consejería Distrital de Tecnologías de Información y Comunicaciones –TIC</t>
  </si>
  <si>
    <t>Dirección del Sistema Distrital de Servicio a la Ciudadanía</t>
  </si>
  <si>
    <t xml:space="preserve">- Información general y orientación de Trámites y Servicios a la ciudadanía en los canales de atención de la RED CADE
</t>
  </si>
  <si>
    <t xml:space="preserve">Dirección Distrital de Calidad del Servicio </t>
  </si>
  <si>
    <t>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</si>
  <si>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xml:space="preserve">- Pérdida de credibilidad y de confianza que dificulte el ejercicio de las funciones de la Secretaría General. 
- Intervenciones o hallazgos por partes de entes de control u otro ente regulador, interno o externo.
- Incumplimiento de objetivos y metas institucionales.
</t>
  </si>
  <si>
    <t xml:space="preserve">- Procesos de evaluación en el Sistema de Gestión de Calidad
</t>
  </si>
  <si>
    <t>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t>
  </si>
  <si>
    <t xml:space="preserve">- Sensibilizar a los servidores de la Dirección del Sistema Distrital de Servicio a la Ciudadanía sobre los valores de integridad y las posibles consecuencias disciplinarias establecidas en el Código Disciplinario Único. 
</t>
  </si>
  <si>
    <t xml:space="preserve">- Gestores de transparencia e integridad de la Dirección del Sistema Distrital de Servicio a la Ciudadana.
</t>
  </si>
  <si>
    <t>-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t>
  </si>
  <si>
    <t>- Dirección del Sistema Distrital de Servicio a la Ciudadanía
- Director (a) del Sistema Distrital de Servicio a la Ciudadanía
- Dirección del Sistema Distrital de Servicio a la Ciudadanía</t>
  </si>
  <si>
    <t>-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t>
  </si>
  <si>
    <t>Se ajusta el nombre del riesgo incorporando en su redacción el nombre del el servicio asociado a este.
Se relaciona el servicio "Información general y orientación de Trámites y Servicios a la ciudadanía en los canales de atención de la RED CADE" en la lista desplegable.
Se ajusta la valoración por probabilidad antes de controles en cuanto a la ocurrencia del riesgo, dado que no se ha materializado en los últimos 4 años, así mismo, se ajusta la explicación de la valoración obtenida.
Se ajusta la redacción de controles en cuanto a los centros de costo relacionados a los documentos
Se define la acción preventiva para evitar la materialización del riesgo.</t>
  </si>
  <si>
    <t xml:space="preserve">- Sensibilizar a los servidores de la Dirección Distrital de Calidad del Servicio sobre los valores de integridad, con relación al servicio a la ciudadanía.
</t>
  </si>
  <si>
    <t xml:space="preserve">- Gestor de integridad de la Dirección Distrital de Calidad del Servicio.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</si>
  <si>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</si>
  <si>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Dirección Distrital de Calidad del Servicio 
- Director Distrital de Calidad del Servicio
- Director Distrital de Calidad del Servicio
- Dirección Distrital de Calidad del Servicio </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</si>
  <si>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t>
  </si>
  <si>
    <t>Se define la acción preventiva para evitar la materialización del riesgo.</t>
  </si>
  <si>
    <t>Oficina de Alta Consejería Distrital de Tecnologías de Información y Comunicaciones –TIC</t>
  </si>
  <si>
    <t xml:space="preserve">- Proyectos (ATIC)
- Asesoría técnica a entidades distritales
</t>
  </si>
  <si>
    <t>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</si>
  <si>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</si>
  <si>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t>
  </si>
  <si>
    <t xml:space="preserve">- Sensibilizar cuatrimestralmente al equipo de la Alta Consejería Distrital de TIC sobre los valores de integridad
</t>
  </si>
  <si>
    <t xml:space="preserve">- Profesionales responsables de riesgos de la ACDTIC y Gestor de integridad
</t>
  </si>
  <si>
    <t>-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
- Reasignar la asesoría a un nuevo profesional para continuar con la prestación del servicio de asesoría técnica en materia TIC
- Retomar la asesoría realizando los ajustes pertinentes a los documentos relacionados con la  asesoría Técnica en materia TIC
-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t>
  </si>
  <si>
    <t>- Oficina de Alta Consejería Distrital de Tecnologías de Información y Comunicaciones –TIC
- Jefe Oficina de la Alta Consejería Distrital de TIC
- Jefe Oficina de la Alta Consejería Distrital de TIC
- Oficina de Alta Consejería Distrital de Tecnologías de Información y Comunicaciones –TIC</t>
  </si>
  <si>
    <t>-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
- Formato de asesoría técnica actualizado 
- Documentos ajustados relacionados con la asesoría técnica en materia TIC
-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t>
  </si>
  <si>
    <t>Se ajusta el nombre en cuanto a redacción.
Se relacionan los servicios "Asesoría técnica a entidades distritales y Proyectos" asociados al riesgo.
Se ajusta la redacción de la explicación de la valoración obtenida después de controles, para dar mayor claridad.
Se define la acción preventiva para evitar la materialización del riesgo.
Se ajustan los controles correctivos en coherencia con el ajuste efectuado en las acciones de contingencia del riesgo.
Se ajustan las acciones de contingencia.</t>
  </si>
  <si>
    <t xml:space="preserve">- Falta de integridad del funcionario.
- Existencia de intereses personales del funcionario.
- Abuso de la condición de servidor público a través de la solicitud y/o aceptación de dádivas.
- Uso indebido de usuarios asignados en el sistema de información.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</si>
  <si>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</si>
  <si>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Otorgamiento de la ayuda humanitaria inmediata
</t>
  </si>
  <si>
    <t>7871 Construcción de Bogotá-región como territorio de paz para las víctimas y la reconciliación</t>
  </si>
  <si>
    <t xml:space="preserve">-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t>
  </si>
  <si>
    <t xml:space="preserve">- Directora de Reparación Integral
</t>
  </si>
  <si>
    <t xml:space="preserve">01/03/2024
</t>
  </si>
  <si>
    <t xml:space="preserve">30/09/2024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</si>
  <si>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</si>
  <si>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Oficina Alta Consejería de Paz, Víctimas y Reconciliación
- Profesional Universitario y/o especializado Oficina Alta Consejería de Paz, Victimas y Reconciliación
- Profesional Universitario y/o especializado Oficina Alta Consejería de Paz, Victimas y Reconciliación
-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</si>
  <si>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t>
  </si>
  <si>
    <t>Identificación del riesgo
Análisis antes de controles
Establecimiento de controles
Tratamiento del riesgo</t>
  </si>
  <si>
    <t>Se ajustan los controles, de acuerdo a la actualización del procedimiento 4130000-PR-315 “Otorgar ayuda o atención humanitaria inmediata”
Se ajustan las causas, y se define la acción de tratamiento 2024.</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</si>
  <si>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</si>
  <si>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Posibilidad de afectación reputacional por sanción disciplinaria de una instancia competente o de un ente de control o regulador, debido a resultados y conclusiones ajustadas a intereses propios o de un tercero, como producto de las evaluaciones de auditoría practicadas.</t>
  </si>
  <si>
    <t>Oficina de Control Disciplinario Interno, Oficina Jurídica y Despacho de la Secretaría General</t>
  </si>
  <si>
    <t>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</si>
  <si>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xml:space="preserve">- Profesionales Subdirección de Servicios Administrativos
</t>
  </si>
  <si>
    <t xml:space="preserve">31/12/2024
31/12/2024
</t>
  </si>
  <si>
    <t xml:space="preserve">28/04/2024
</t>
  </si>
  <si>
    <t>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</si>
  <si>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</si>
  <si>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8. Fomentar la innovación y la gestión del conocimiento, a través del fortalecimiento de las competencias del talento humano de la entidad, con el propósito de mejorar la capacidad institucional y su gestión.</t>
  </si>
  <si>
    <t>Realizar la vinculación del talento humano de la Secretaría General de la Alcaldía Mayor de Bogotá, D.C., de miembros del Gabinete Distrital y Jefes de Oficina de Control Interno de las entidades del Distrito.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</si>
  <si>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</si>
  <si>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</si>
  <si>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</si>
  <si>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</si>
  <si>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</si>
  <si>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</si>
  <si>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t>
  </si>
  <si>
    <t xml:space="preserve">- Profesional Especializado o Universitario de la Dirección de Talento Humano.
- Director(a) Técnico(a) de la Dirección de Talento Humano.
</t>
  </si>
  <si>
    <t xml:space="preserve">15/02/2024
15/02/2024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</si>
  <si>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</si>
  <si>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Dirección de Talento Humano
- Director(a) Técnico(a) de la Dirección de Talento Humano y Profesional Especializado o Universitario de la Dirección de Talento Humano.
- Dirección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</si>
  <si>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t>
  </si>
  <si>
    <t>Se ajustó la redacción de las actividades de control preventivo y detectivo.
Se retiró control detectivo # 5 por encontrarse duplicado..
Se definieron acciones de tratamiento para la vigencia  2024.</t>
  </si>
  <si>
    <t>Preparar y liquidar la nómina, aportes a seguridad social y parafiscales.</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</si>
  <si>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</si>
  <si>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</si>
  <si>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Desviación de los recursos públicos 
- Detrimento patrimonial
- Investigaciones disciplinarias, fiscales y/o penales
- Generación de reprocesos y desgaste administrativo.
</t>
  </si>
  <si>
    <t xml:space="preserve">- Realizar trimestralmente la reprogramación del Plan Anual de Caja con el propósito de proyectar los recursos requeridos para el pago de las nóminas de los(as) servidores(as) de la Entidad.
</t>
  </si>
  <si>
    <t xml:space="preserve">- Profesional Especializado o Universitario de la Dirección de Talento Humano.
</t>
  </si>
  <si>
    <t xml:space="preserve">15/02/2024
</t>
  </si>
  <si>
    <t xml:space="preserve">-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 el requerimiento a el(la) servidor(a) sobre la devolución del dinero adicional reconocido en los pagos de nómina y las demás acciones a que haya lugar para efectiva la recuperación del dinero.
-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</si>
  <si>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Dirección de Talento Humano
- Director(a) Técnico(a) de la Dirección de Talento Humano o quien se designe por competencia.
- Director(a) Técnico(a) de la Dirección de Talento Humano y Profesional Especializado o Universitario de la Dirección de Talento Humano.
- Director(a) Técnico(a) de la Dirección de Talento Humano.
- Dirección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</si>
  <si>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t>
  </si>
  <si>
    <t>Se ajustó la redacción de las actividades de control preventivo y detectivo.
Se definió acción de tratamiento para la vigencia  2024.</t>
  </si>
  <si>
    <t>Ejecutar las actividades del Sistema de Gestión de la Seguridad y Salud en el Trabajo.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</si>
  <si>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</si>
  <si>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</si>
  <si>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Pérdida de credibilidad hacia la entidad de parte de los(as) servidores(as), colaboradores(as) y ciudadanos(as).
- Detrimento patrimonial.
- Investigaciones disciplinarias.
- Generación de reprocesos y desgaste administrativo.
</t>
  </si>
  <si>
    <t xml:space="preserve">- Definir y realizar seguimiento al cronograma 2024 para la realización de la  verificación de la completitud e idoneidad de los productos contenidos en los botiquines de las sedes de la Secretaría General de la Alcaldía Mayor de Bogotá, D.C.
</t>
  </si>
  <si>
    <t xml:space="preserve">- Profesional Universitario de la Dirección de Talento Humano.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</si>
  <si>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</si>
  <si>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Dirección de Talento Humano
- Profesional Universitario de la Dirección de Talento Humano. 
- Director(a) Técnico(a) de la Dirección de Talento Humano y Profesional Universitario de la Dirección de Talento Humano.
- Dirección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</si>
  <si>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t>
  </si>
  <si>
    <r>
      <t xml:space="preserve">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</si>
  <si>
    <t xml:space="preserve">Para registrar sus aportes y comentarios haz clic aquí: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</si>
</sst>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240A]d&quot; de &quot;mmmm&quot; de &quot;yyyy;@"/>
    <numFmt numFmtId="166" formatCode="0.0%"/>
  </numFmts>
  <fonts count="25"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0"/>
      <name val="Arial Narrow"/>
      <family val="2"/>
    </font>
    <font>
      <b/>
      <sz val="15"/>
      <color theme="1"/>
      <name val="Arial Narrow"/>
      <family val="2"/>
    </font>
    <font>
      <b/>
      <sz val="15"/>
      <color theme="4" tint="-0.249977111117893"/>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auto="1"/>
      </left>
      <right style="medium">
        <color auto="1"/>
      </right>
      <top style="thin">
        <color auto="1"/>
      </top>
      <bottom style="thin">
        <color auto="1"/>
      </bottom>
      <diagonal/>
    </border>
    <border>
      <left style="thin">
        <color indexed="64"/>
      </left>
      <right/>
      <top style="dashed">
        <color auto="1"/>
      </top>
      <bottom style="dashed">
        <color auto="1"/>
      </bottom>
      <diagonal/>
    </border>
    <border>
      <left style="thin">
        <color indexed="64"/>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61">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1" xfId="0" applyFont="1" applyBorder="1" applyAlignment="1" applyProtection="1">
      <alignment wrapText="1"/>
      <protection hidden="1"/>
    </xf>
    <xf numFmtId="0" fontId="1" fillId="3" borderId="4" xfId="0" applyFont="1" applyFill="1" applyBorder="1" applyAlignment="1" applyProtection="1">
      <alignment horizontal="justify" vertical="center" wrapText="1"/>
      <protection hidden="1"/>
    </xf>
    <xf numFmtId="0" fontId="1" fillId="4" borderId="4" xfId="0" applyFont="1" applyFill="1" applyBorder="1" applyAlignment="1" applyProtection="1">
      <alignment horizontal="justify" vertical="center" wrapText="1"/>
      <protection hidden="1"/>
    </xf>
    <xf numFmtId="0" fontId="1" fillId="6" borderId="4" xfId="0" applyFont="1" applyFill="1" applyBorder="1" applyAlignment="1" applyProtection="1">
      <alignment horizontal="justify" vertical="center" wrapText="1"/>
      <protection hidden="1"/>
    </xf>
    <xf numFmtId="0" fontId="6" fillId="6" borderId="4" xfId="0" applyFont="1" applyFill="1" applyBorder="1" applyAlignment="1" applyProtection="1">
      <alignment horizontal="justify" vertical="center" wrapText="1"/>
      <protection hidden="1"/>
    </xf>
    <xf numFmtId="0" fontId="1" fillId="9" borderId="4" xfId="0" applyFont="1" applyFill="1" applyBorder="1" applyAlignment="1" applyProtection="1">
      <alignment horizontal="justify" vertical="center" wrapText="1"/>
      <protection hidden="1"/>
    </xf>
    <xf numFmtId="0" fontId="6" fillId="2" borderId="4" xfId="0" applyFont="1" applyFill="1" applyBorder="1" applyAlignment="1" applyProtection="1">
      <alignment horizontal="justify" vertical="center" wrapText="1"/>
      <protection hidden="1"/>
    </xf>
    <xf numFmtId="0" fontId="1" fillId="5" borderId="4" xfId="0" applyFont="1" applyFill="1" applyBorder="1" applyAlignment="1" applyProtection="1">
      <alignment horizontal="justify" vertical="center" wrapText="1"/>
      <protection hidden="1"/>
    </xf>
    <xf numFmtId="0" fontId="6" fillId="8" borderId="4" xfId="0" applyFont="1" applyFill="1" applyBorder="1" applyAlignment="1" applyProtection="1">
      <alignment horizontal="justify" vertical="center" wrapText="1"/>
      <protection hidden="1"/>
    </xf>
    <xf numFmtId="0" fontId="6" fillId="11" borderId="4" xfId="0" applyFont="1" applyFill="1" applyBorder="1" applyAlignment="1" applyProtection="1">
      <alignment horizontal="justify" vertical="center" wrapText="1"/>
      <protection hidden="1"/>
    </xf>
    <xf numFmtId="0" fontId="1" fillId="9" borderId="13" xfId="0" applyFont="1" applyFill="1" applyBorder="1" applyAlignment="1" applyProtection="1">
      <alignment horizontal="justify" vertical="center" wrapText="1"/>
      <protection hidden="1"/>
    </xf>
    <xf numFmtId="0" fontId="12" fillId="10" borderId="4" xfId="0" applyFont="1" applyFill="1" applyBorder="1" applyAlignment="1" applyProtection="1">
      <alignment horizontal="justify" vertical="center" wrapText="1"/>
      <protection hidden="1"/>
    </xf>
    <xf numFmtId="0" fontId="12" fillId="9" borderId="4" xfId="0" applyFont="1" applyFill="1" applyBorder="1" applyAlignment="1" applyProtection="1">
      <alignment horizontal="justify" vertical="center" wrapText="1"/>
      <protection hidden="1"/>
    </xf>
    <xf numFmtId="0" fontId="4" fillId="5" borderId="13" xfId="0" applyFont="1" applyFill="1" applyBorder="1" applyAlignment="1" applyProtection="1">
      <alignment horizontal="justify" vertical="center" wrapText="1"/>
      <protection hidden="1"/>
    </xf>
    <xf numFmtId="0" fontId="4" fillId="5" borderId="4" xfId="0" applyFont="1" applyFill="1" applyBorder="1" applyAlignment="1" applyProtection="1">
      <alignment horizontal="justify" vertical="center" wrapText="1"/>
      <protection hidden="1"/>
    </xf>
    <xf numFmtId="0" fontId="0" fillId="5" borderId="4" xfId="0" applyFill="1" applyBorder="1" applyAlignment="1" applyProtection="1">
      <alignment horizontal="justify" vertical="center" wrapText="1"/>
      <protection hidden="1"/>
    </xf>
    <xf numFmtId="0" fontId="8" fillId="5" borderId="4"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5" fillId="5" borderId="14" xfId="0" applyFont="1" applyFill="1" applyBorder="1" applyAlignment="1" applyProtection="1">
      <alignment horizontal="justify" vertical="center" wrapText="1"/>
      <protection hidden="1"/>
    </xf>
    <xf numFmtId="0" fontId="7" fillId="5" borderId="4" xfId="0" applyFont="1" applyFill="1" applyBorder="1" applyAlignment="1" applyProtection="1">
      <alignment horizontal="justify" vertical="center" wrapText="1"/>
      <protection hidden="1"/>
    </xf>
    <xf numFmtId="0" fontId="7" fillId="5" borderId="13" xfId="0" applyFont="1" applyFill="1" applyBorder="1" applyAlignment="1" applyProtection="1">
      <alignment horizontal="justify" vertical="center" wrapText="1"/>
      <protection hidden="1"/>
    </xf>
    <xf numFmtId="0" fontId="8" fillId="5" borderId="13" xfId="0" quotePrefix="1" applyFont="1" applyFill="1" applyBorder="1" applyAlignment="1" applyProtection="1">
      <alignment horizontal="justify" vertical="center" wrapText="1"/>
      <protection hidden="1"/>
    </xf>
    <xf numFmtId="0" fontId="9" fillId="5" borderId="13" xfId="0" applyFont="1" applyFill="1" applyBorder="1" applyAlignment="1" applyProtection="1">
      <alignment horizontal="justify" vertical="center" wrapText="1"/>
      <protection hidden="1"/>
    </xf>
    <xf numFmtId="0" fontId="9" fillId="5" borderId="4" xfId="0" applyFont="1" applyFill="1" applyBorder="1" applyAlignment="1" applyProtection="1">
      <alignment horizontal="justify" vertical="center" wrapText="1"/>
      <protection hidden="1"/>
    </xf>
    <xf numFmtId="0" fontId="4" fillId="12" borderId="4" xfId="0" applyFont="1" applyFill="1" applyBorder="1" applyAlignment="1" applyProtection="1">
      <alignment horizontal="justify" vertical="center" wrapText="1"/>
      <protection hidden="1"/>
    </xf>
    <xf numFmtId="0" fontId="0" fillId="5" borderId="13" xfId="0" applyFill="1" applyBorder="1" applyAlignment="1" applyProtection="1">
      <alignment horizontal="justify" vertical="center" wrapText="1"/>
      <protection hidden="1"/>
    </xf>
    <xf numFmtId="0" fontId="7" fillId="14" borderId="4" xfId="0" applyFont="1" applyFill="1" applyBorder="1" applyAlignment="1" applyProtection="1">
      <alignment horizontal="justify" vertical="center" wrapText="1"/>
      <protection hidden="1"/>
    </xf>
    <xf numFmtId="0" fontId="8" fillId="5" borderId="13" xfId="0" applyFont="1" applyFill="1" applyBorder="1" applyAlignment="1" applyProtection="1">
      <alignment horizontal="justify" vertical="center" wrapText="1"/>
      <protection hidden="1"/>
    </xf>
    <xf numFmtId="0" fontId="4" fillId="13" borderId="4" xfId="0" applyFont="1" applyFill="1" applyBorder="1" applyAlignment="1" applyProtection="1">
      <alignment horizontal="justify" vertical="center" wrapText="1"/>
      <protection hidden="1"/>
    </xf>
    <xf numFmtId="0" fontId="7" fillId="7" borderId="4" xfId="0" applyFont="1" applyFill="1" applyBorder="1" applyAlignment="1" applyProtection="1">
      <alignment horizontal="justify" vertical="center" wrapText="1"/>
      <protection hidden="1"/>
    </xf>
    <xf numFmtId="0" fontId="4" fillId="0" borderId="5" xfId="0" applyFont="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4" fillId="15" borderId="4" xfId="0" applyFont="1" applyFill="1" applyBorder="1" applyAlignment="1" applyProtection="1">
      <alignment horizontal="justify" vertical="center" wrapText="1"/>
      <protection hidden="1"/>
    </xf>
    <xf numFmtId="0" fontId="7" fillId="12" borderId="4"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4" xfId="0" applyFont="1" applyFill="1" applyBorder="1" applyAlignment="1" applyProtection="1">
      <alignment horizontal="justify" vertical="center" wrapText="1"/>
      <protection hidden="1"/>
    </xf>
    <xf numFmtId="0" fontId="7" fillId="0" borderId="6" xfId="0" applyFont="1" applyBorder="1" applyAlignment="1" applyProtection="1">
      <alignment horizontal="justify" vertical="center" wrapText="1"/>
      <protection hidden="1"/>
    </xf>
    <xf numFmtId="0" fontId="0" fillId="5" borderId="4" xfId="0" quotePrefix="1" applyFill="1" applyBorder="1" applyAlignment="1" applyProtection="1">
      <alignment horizontal="justify" vertical="center" wrapText="1"/>
      <protection hidden="1"/>
    </xf>
    <xf numFmtId="0" fontId="7" fillId="0" borderId="16" xfId="0" applyFont="1" applyBorder="1" applyAlignment="1" applyProtection="1">
      <alignment horizontal="justify" vertical="center" wrapText="1"/>
      <protection hidden="1"/>
    </xf>
    <xf numFmtId="0" fontId="8" fillId="5" borderId="4"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3" xfId="0" applyFont="1" applyBorder="1" applyAlignment="1" applyProtection="1">
      <alignment wrapText="1"/>
      <protection hidden="1"/>
    </xf>
    <xf numFmtId="0" fontId="13" fillId="22" borderId="4"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justify" vertical="center" wrapText="1"/>
      <protection hidden="1"/>
    </xf>
    <xf numFmtId="0" fontId="0" fillId="0" borderId="4" xfId="0" applyBorder="1" applyAlignment="1" applyProtection="1">
      <alignment horizontal="justify" vertical="center" wrapText="1"/>
      <protection hidden="1"/>
    </xf>
    <xf numFmtId="0" fontId="13" fillId="25" borderId="4" xfId="0" applyFont="1" applyFill="1" applyBorder="1" applyAlignment="1" applyProtection="1">
      <alignment horizontal="center" vertical="center" wrapText="1"/>
      <protection hidden="1"/>
    </xf>
    <xf numFmtId="0" fontId="13" fillId="25" borderId="4" xfId="0" applyFont="1" applyFill="1" applyBorder="1" applyAlignment="1" applyProtection="1">
      <alignment horizontal="center" vertical="center" textRotation="90" wrapText="1"/>
      <protection hidden="1"/>
    </xf>
    <xf numFmtId="0" fontId="2" fillId="0" borderId="3" xfId="0" applyFont="1" applyBorder="1" applyAlignment="1" applyProtection="1">
      <alignment vertical="center" wrapText="1"/>
      <protection hidden="1"/>
    </xf>
    <xf numFmtId="0" fontId="2" fillId="0" borderId="4" xfId="0" applyFont="1" applyBorder="1" applyAlignment="1" applyProtection="1">
      <alignment horizontal="justify" vertical="center" wrapText="1"/>
      <protection hidden="1"/>
    </xf>
    <xf numFmtId="0" fontId="13" fillId="25" borderId="18" xfId="0" applyFont="1" applyFill="1" applyBorder="1" applyAlignment="1" applyProtection="1">
      <alignment horizontal="center" vertical="center" textRotation="90" wrapText="1"/>
      <protection hidden="1"/>
    </xf>
    <xf numFmtId="0" fontId="13" fillId="22" borderId="18" xfId="0" applyFont="1" applyFill="1" applyBorder="1" applyAlignment="1" applyProtection="1">
      <alignment horizontal="center" vertical="center" wrapText="1"/>
      <protection hidden="1"/>
    </xf>
    <xf numFmtId="0" fontId="13" fillId="25" borderId="18" xfId="0" applyFont="1" applyFill="1" applyBorder="1" applyAlignment="1" applyProtection="1">
      <alignment horizontal="center" vertical="center" wrapText="1"/>
      <protection hidden="1"/>
    </xf>
    <xf numFmtId="0" fontId="13" fillId="17" borderId="17" xfId="0" applyFont="1" applyFill="1" applyBorder="1" applyAlignment="1" applyProtection="1">
      <alignment horizontal="center" vertical="center" wrapText="1"/>
      <protection hidden="1"/>
    </xf>
    <xf numFmtId="164" fontId="0" fillId="0" borderId="4" xfId="0" applyNumberFormat="1" applyBorder="1" applyAlignment="1" applyProtection="1">
      <alignment horizontal="justify" vertical="center" wrapText="1"/>
      <protection hidden="1"/>
    </xf>
    <xf numFmtId="164" fontId="0" fillId="0" borderId="6" xfId="0" applyNumberFormat="1" applyBorder="1" applyAlignment="1" applyProtection="1">
      <alignment horizontal="justify" vertical="center" wrapText="1"/>
      <protection hidden="1"/>
    </xf>
    <xf numFmtId="164" fontId="0" fillId="0" borderId="11" xfId="0" applyNumberFormat="1" applyBorder="1" applyAlignment="1" applyProtection="1">
      <alignment horizontal="justify" vertical="center" wrapText="1"/>
      <protection hidden="1"/>
    </xf>
    <xf numFmtId="0" fontId="0" fillId="0" borderId="11" xfId="0" applyBorder="1" applyAlignment="1" applyProtection="1">
      <alignment horizontal="justify" vertical="center" wrapText="1"/>
      <protection hidden="1"/>
    </xf>
    <xf numFmtId="0" fontId="13" fillId="25" borderId="14" xfId="0" applyFont="1" applyFill="1" applyBorder="1" applyAlignment="1" applyProtection="1">
      <alignment horizontal="center" vertical="center" wrapText="1"/>
      <protection hidden="1"/>
    </xf>
    <xf numFmtId="0" fontId="13" fillId="22" borderId="23" xfId="0" applyFont="1" applyFill="1" applyBorder="1" applyAlignment="1" applyProtection="1">
      <alignment horizontal="center" vertical="center" wrapText="1"/>
      <protection hidden="1"/>
    </xf>
    <xf numFmtId="0" fontId="13" fillId="25" borderId="22" xfId="0" applyFont="1" applyFill="1" applyBorder="1" applyAlignment="1" applyProtection="1">
      <alignment horizontal="center" vertical="center" wrapText="1"/>
      <protection hidden="1"/>
    </xf>
    <xf numFmtId="0" fontId="13" fillId="25" borderId="20" xfId="0" applyFont="1" applyFill="1" applyBorder="1" applyAlignment="1" applyProtection="1">
      <alignment horizontal="center" vertical="center" wrapText="1"/>
      <protection hidden="1"/>
    </xf>
    <xf numFmtId="0" fontId="13" fillId="22" borderId="13" xfId="0" applyFont="1" applyFill="1" applyBorder="1" applyAlignment="1" applyProtection="1">
      <alignment horizontal="center" vertical="center" wrapText="1"/>
      <protection hidden="1"/>
    </xf>
    <xf numFmtId="0" fontId="1" fillId="7" borderId="0" xfId="0" applyFont="1" applyFill="1"/>
    <xf numFmtId="0" fontId="2" fillId="0" borderId="4" xfId="0" applyFont="1" applyBorder="1" applyAlignment="1" applyProtection="1">
      <alignment horizontal="center" vertical="center" wrapText="1"/>
      <protection hidden="1"/>
    </xf>
    <xf numFmtId="0" fontId="0" fillId="0" borderId="0" xfId="0" applyAlignment="1" applyProtection="1">
      <alignment wrapText="1"/>
      <protection hidden="1"/>
    </xf>
    <xf numFmtId="0" fontId="0" fillId="0" borderId="0" xfId="0" applyProtection="1">
      <protection hidden="1"/>
    </xf>
    <xf numFmtId="0" fontId="1" fillId="0" borderId="0" xfId="0" applyFont="1" applyAlignment="1" applyProtection="1">
      <alignment horizontal="center" vertical="center"/>
      <protection hidden="1"/>
    </xf>
    <xf numFmtId="0" fontId="0" fillId="0" borderId="11" xfId="0" applyBorder="1" applyProtection="1">
      <protection hidden="1"/>
    </xf>
    <xf numFmtId="0" fontId="0" fillId="2" borderId="0" xfId="0" applyFill="1" applyProtection="1">
      <protection hidden="1"/>
    </xf>
    <xf numFmtId="0" fontId="15" fillId="27" borderId="0" xfId="0" applyFont="1" applyFill="1" applyAlignment="1" applyProtection="1">
      <alignment horizontal="center" vertical="center"/>
      <protection hidden="1"/>
    </xf>
    <xf numFmtId="0" fontId="18" fillId="13" borderId="0" xfId="0" applyFont="1" applyFill="1" applyAlignment="1" applyProtection="1">
      <alignment horizontal="center" vertical="center"/>
      <protection hidden="1"/>
    </xf>
    <xf numFmtId="0" fontId="17" fillId="0" borderId="0" xfId="0" applyFont="1" applyAlignment="1" applyProtection="1">
      <alignment horizontal="center" vertical="center"/>
      <protection hidden="1"/>
    </xf>
    <xf numFmtId="0" fontId="18" fillId="12" borderId="0" xfId="0" applyFont="1" applyFill="1" applyAlignment="1" applyProtection="1">
      <alignment horizontal="center" vertical="center"/>
      <protection hidden="1"/>
    </xf>
    <xf numFmtId="0" fontId="17" fillId="2" borderId="0" xfId="0" applyFont="1" applyFill="1" applyAlignment="1" applyProtection="1">
      <alignment horizontal="center" vertical="center"/>
      <protection hidden="1"/>
    </xf>
    <xf numFmtId="0" fontId="18" fillId="7" borderId="0" xfId="0" applyFont="1" applyFill="1" applyAlignment="1" applyProtection="1">
      <alignment horizontal="center" vertical="center"/>
      <protection hidden="1"/>
    </xf>
    <xf numFmtId="0" fontId="7" fillId="0" borderId="0" xfId="0" applyFont="1" applyProtection="1">
      <protection hidden="1"/>
    </xf>
    <xf numFmtId="0" fontId="0" fillId="2" borderId="0" xfId="0" applyFill="1" applyAlignment="1" applyProtection="1">
      <alignment horizontal="center" vertical="center"/>
      <protection hidden="1"/>
    </xf>
    <xf numFmtId="0" fontId="0" fillId="0" borderId="0" xfId="0"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0" fillId="0" borderId="12" xfId="0" applyBorder="1" applyProtection="1">
      <protection hidden="1"/>
    </xf>
    <xf numFmtId="0" fontId="18" fillId="0" borderId="0" xfId="0" applyFont="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16" fillId="0" borderId="0" xfId="0" applyFont="1" applyProtection="1">
      <protection hidden="1"/>
    </xf>
    <xf numFmtId="0" fontId="19" fillId="7" borderId="0" xfId="0" applyFont="1" applyFill="1" applyAlignment="1" applyProtection="1">
      <alignment horizontal="center" vertical="center"/>
      <protection hidden="1"/>
    </xf>
    <xf numFmtId="0" fontId="19" fillId="13" borderId="0" xfId="0" applyFont="1" applyFill="1" applyAlignment="1" applyProtection="1">
      <alignment horizontal="center" vertical="center"/>
      <protection hidden="1"/>
    </xf>
    <xf numFmtId="0" fontId="19" fillId="12" borderId="0" xfId="0" applyFont="1" applyFill="1" applyAlignment="1" applyProtection="1">
      <alignment horizontal="center" vertical="center"/>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1" fillId="0" borderId="11" xfId="0" applyFont="1" applyBorder="1" applyAlignment="1" applyProtection="1">
      <alignment vertical="center"/>
      <protection hidden="1"/>
    </xf>
    <xf numFmtId="0" fontId="0" fillId="0" borderId="0" xfId="0" pivotButton="1" applyProtection="1">
      <protection hidden="1"/>
    </xf>
    <xf numFmtId="0" fontId="0" fillId="0" borderId="0" xfId="0" applyAlignment="1">
      <alignment horizontal="center" vertical="center"/>
    </xf>
    <xf numFmtId="0" fontId="0" fillId="0" borderId="5" xfId="0" applyBorder="1" applyAlignment="1">
      <alignment horizontal="center" vertical="center"/>
    </xf>
    <xf numFmtId="0" fontId="1" fillId="0" borderId="15" xfId="0" applyFont="1" applyBorder="1" applyAlignment="1" applyProtection="1">
      <alignment horizontal="center" vertical="center"/>
      <protection hidden="1"/>
    </xf>
    <xf numFmtId="0" fontId="20" fillId="0" borderId="0" xfId="0" applyFont="1" applyProtection="1">
      <protection hidden="1"/>
    </xf>
    <xf numFmtId="0" fontId="21" fillId="0" borderId="0" xfId="0" applyFont="1" applyProtection="1">
      <protection hidden="1"/>
    </xf>
    <xf numFmtId="0" fontId="21" fillId="0" borderId="0" xfId="0" applyFont="1" applyAlignment="1" applyProtection="1">
      <alignment vertical="center"/>
      <protection hidden="1"/>
    </xf>
    <xf numFmtId="0" fontId="13" fillId="17" borderId="0" xfId="0" applyFont="1" applyFill="1" applyAlignment="1" applyProtection="1">
      <alignment vertical="center" wrapText="1"/>
      <protection hidden="1"/>
    </xf>
    <xf numFmtId="0" fontId="13" fillId="17" borderId="3" xfId="0" applyFont="1" applyFill="1" applyBorder="1" applyAlignment="1" applyProtection="1">
      <alignment vertical="center" wrapText="1"/>
      <protection hidden="1"/>
    </xf>
    <xf numFmtId="0" fontId="2" fillId="0" borderId="21" xfId="0" applyFont="1" applyBorder="1" applyAlignment="1" applyProtection="1">
      <alignment wrapText="1"/>
      <protection hidden="1"/>
    </xf>
    <xf numFmtId="0" fontId="1" fillId="0" borderId="15" xfId="0" applyFont="1" applyBorder="1" applyAlignment="1" applyProtection="1">
      <alignment wrapText="1"/>
      <protection hidden="1"/>
    </xf>
    <xf numFmtId="0" fontId="13" fillId="25" borderId="17" xfId="0" applyFont="1" applyFill="1" applyBorder="1" applyAlignment="1" applyProtection="1">
      <alignment horizontal="center" vertical="center" wrapText="1"/>
      <protection hidden="1"/>
    </xf>
    <xf numFmtId="0" fontId="1" fillId="0" borderId="15" xfId="0" applyFont="1" applyBorder="1" applyProtection="1">
      <protection hidden="1"/>
    </xf>
    <xf numFmtId="0" fontId="1" fillId="0" borderId="9" xfId="0" applyFont="1" applyBorder="1" applyAlignment="1" applyProtection="1">
      <alignment horizontal="center" vertical="center"/>
      <protection hidden="1"/>
    </xf>
    <xf numFmtId="0" fontId="0" fillId="0" borderId="0" xfId="0" applyAlignment="1" applyProtection="1">
      <alignment vertical="center"/>
      <protection hidden="1"/>
    </xf>
    <xf numFmtId="10" fontId="0" fillId="0" borderId="0" xfId="3" applyNumberFormat="1" applyFont="1" applyFill="1" applyAlignment="1" applyProtection="1">
      <alignment horizontal="center" vertical="center"/>
      <protection hidden="1"/>
    </xf>
    <xf numFmtId="10" fontId="1" fillId="0" borderId="15" xfId="0" applyNumberFormat="1" applyFont="1" applyBorder="1" applyAlignment="1" applyProtection="1">
      <alignment horizontal="center" vertical="center"/>
      <protection hidden="1"/>
    </xf>
    <xf numFmtId="165" fontId="2" fillId="2" borderId="4" xfId="0" applyNumberFormat="1" applyFont="1" applyFill="1" applyBorder="1" applyAlignment="1" applyProtection="1">
      <alignment horizontal="center" vertical="center" wrapText="1"/>
      <protection hidden="1"/>
    </xf>
    <xf numFmtId="0" fontId="13" fillId="18" borderId="5" xfId="0" applyFont="1" applyFill="1" applyBorder="1" applyAlignment="1" applyProtection="1">
      <alignment vertical="center" wrapText="1"/>
      <protection hidden="1"/>
    </xf>
    <xf numFmtId="0" fontId="13" fillId="18" borderId="0" xfId="0" applyFont="1" applyFill="1" applyAlignment="1" applyProtection="1">
      <alignment vertical="center" wrapText="1"/>
      <protection hidden="1"/>
    </xf>
    <xf numFmtId="0" fontId="13" fillId="18" borderId="9" xfId="0" applyFont="1" applyFill="1" applyBorder="1" applyAlignment="1" applyProtection="1">
      <alignment horizontal="center" vertical="center" wrapText="1"/>
      <protection hidden="1"/>
    </xf>
    <xf numFmtId="0" fontId="13" fillId="22" borderId="6" xfId="0" applyFont="1" applyFill="1" applyBorder="1" applyAlignment="1" applyProtection="1">
      <alignment vertical="center" wrapText="1"/>
      <protection hidden="1"/>
    </xf>
    <xf numFmtId="0" fontId="13" fillId="25" borderId="6" xfId="0" applyFont="1" applyFill="1" applyBorder="1" applyAlignment="1" applyProtection="1">
      <alignment horizontal="center" vertical="center" wrapText="1"/>
      <protection hidden="1"/>
    </xf>
    <xf numFmtId="0" fontId="13" fillId="22" borderId="11" xfId="0" applyFont="1" applyFill="1" applyBorder="1" applyAlignment="1" applyProtection="1">
      <alignment vertical="center" wrapText="1"/>
      <protection hidden="1"/>
    </xf>
    <xf numFmtId="0" fontId="13" fillId="25" borderId="11" xfId="0" applyFont="1" applyFill="1" applyBorder="1" applyAlignment="1" applyProtection="1">
      <alignment horizontal="center" vertical="center" wrapText="1"/>
      <protection hidden="1"/>
    </xf>
    <xf numFmtId="0" fontId="13" fillId="25" borderId="16" xfId="0" applyFont="1" applyFill="1" applyBorder="1" applyAlignment="1" applyProtection="1">
      <alignment horizontal="center" vertical="center" wrapText="1"/>
      <protection hidden="1"/>
    </xf>
    <xf numFmtId="0" fontId="22" fillId="24" borderId="8" xfId="0" applyFont="1" applyFill="1" applyBorder="1" applyAlignment="1" applyProtection="1">
      <alignment wrapText="1"/>
      <protection hidden="1"/>
    </xf>
    <xf numFmtId="0" fontId="22" fillId="24" borderId="10" xfId="0" applyFont="1" applyFill="1" applyBorder="1" applyAlignment="1" applyProtection="1">
      <alignment wrapText="1"/>
      <protection hidden="1"/>
    </xf>
    <xf numFmtId="0" fontId="13" fillId="22" borderId="8" xfId="0" applyFont="1" applyFill="1" applyBorder="1" applyAlignment="1" applyProtection="1">
      <alignment horizontal="center" vertical="center" wrapText="1"/>
      <protection hidden="1"/>
    </xf>
    <xf numFmtId="0" fontId="13" fillId="22" borderId="14" xfId="0" applyFont="1" applyFill="1" applyBorder="1" applyAlignment="1" applyProtection="1">
      <alignment horizontal="center" vertical="center" wrapText="1"/>
      <protection hidden="1"/>
    </xf>
    <xf numFmtId="0" fontId="2" fillId="0" borderId="5" xfId="0" applyFont="1" applyBorder="1" applyAlignment="1" applyProtection="1">
      <alignment wrapText="1"/>
      <protection hidden="1"/>
    </xf>
    <xf numFmtId="0" fontId="2" fillId="0" borderId="24" xfId="0" applyFont="1" applyBorder="1" applyAlignment="1" applyProtection="1">
      <alignment wrapText="1"/>
      <protection hidden="1"/>
    </xf>
    <xf numFmtId="0" fontId="2" fillId="0" borderId="7" xfId="0" applyFont="1" applyBorder="1" applyAlignment="1" applyProtection="1">
      <alignment wrapText="1"/>
      <protection hidden="1"/>
    </xf>
    <xf numFmtId="0" fontId="2" fillId="0" borderId="12" xfId="0" applyFont="1" applyBorder="1" applyAlignment="1" applyProtection="1">
      <alignment wrapText="1"/>
      <protection hidden="1"/>
    </xf>
    <xf numFmtId="0" fontId="3" fillId="0" borderId="16" xfId="0" applyFont="1" applyBorder="1" applyAlignment="1" applyProtection="1">
      <alignment horizontal="left" vertical="center" wrapText="1"/>
      <protection hidden="1"/>
    </xf>
    <xf numFmtId="0" fontId="2" fillId="0" borderId="0" xfId="0" applyFont="1" applyAlignment="1" applyProtection="1">
      <alignment vertical="center" wrapText="1"/>
      <protection hidden="1"/>
    </xf>
    <xf numFmtId="0" fontId="2" fillId="0" borderId="8" xfId="0" applyFont="1" applyBorder="1" applyAlignment="1" applyProtection="1">
      <alignment wrapText="1"/>
      <protection hidden="1"/>
    </xf>
    <xf numFmtId="0" fontId="13" fillId="18" borderId="18" xfId="0" applyFont="1" applyFill="1" applyBorder="1" applyAlignment="1" applyProtection="1">
      <alignment vertical="center" wrapText="1"/>
      <protection hidden="1"/>
    </xf>
    <xf numFmtId="0" fontId="13" fillId="18" borderId="16" xfId="0" applyFont="1" applyFill="1" applyBorder="1" applyAlignment="1" applyProtection="1">
      <alignment vertical="center" wrapText="1"/>
      <protection hidden="1"/>
    </xf>
    <xf numFmtId="0" fontId="13" fillId="18" borderId="17" xfId="0" applyFont="1" applyFill="1" applyBorder="1" applyAlignment="1" applyProtection="1">
      <alignment horizontal="center" vertical="center" wrapText="1"/>
      <protection hidden="1"/>
    </xf>
    <xf numFmtId="0" fontId="0" fillId="7" borderId="4" xfId="0" applyFill="1" applyBorder="1" applyAlignment="1" applyProtection="1">
      <alignment horizontal="justify" vertical="center" wrapText="1"/>
      <protection hidden="1"/>
    </xf>
    <xf numFmtId="0" fontId="1" fillId="0" borderId="15" xfId="0" applyFont="1" applyBorder="1" applyAlignment="1">
      <alignment horizontal="center" vertical="center"/>
    </xf>
    <xf numFmtId="0" fontId="15" fillId="12" borderId="0" xfId="0" applyFont="1" applyFill="1" applyAlignment="1">
      <alignment horizontal="left" vertical="center"/>
    </xf>
    <xf numFmtId="0" fontId="0" fillId="0" borderId="0" xfId="0" applyAlignment="1">
      <alignment horizontal="left" vertical="center"/>
    </xf>
    <xf numFmtId="0" fontId="15" fillId="13" borderId="0" xfId="0" applyFont="1" applyFill="1" applyAlignment="1">
      <alignment horizontal="left" vertical="center"/>
    </xf>
    <xf numFmtId="0" fontId="8" fillId="7" borderId="0" xfId="0" applyFont="1" applyFill="1" applyAlignment="1">
      <alignment horizontal="left" vertical="center"/>
    </xf>
    <xf numFmtId="0" fontId="0" fillId="0" borderId="5" xfId="0" applyBorder="1" applyAlignment="1">
      <alignment horizontal="left" vertical="center"/>
    </xf>
    <xf numFmtId="0" fontId="1" fillId="0" borderId="5" xfId="0" applyFont="1" applyBorder="1" applyAlignment="1">
      <alignment horizontal="center" vertical="center"/>
    </xf>
    <xf numFmtId="0" fontId="8" fillId="0" borderId="0" xfId="0" applyFont="1" applyAlignment="1">
      <alignment horizontal="center" vertical="center"/>
    </xf>
    <xf numFmtId="0" fontId="2" fillId="0" borderId="25" xfId="0" applyFont="1" applyBorder="1" applyAlignment="1" applyProtection="1">
      <alignment horizontal="justify" vertical="center" wrapText="1"/>
      <protection hidden="1"/>
    </xf>
    <xf numFmtId="0" fontId="0" fillId="0" borderId="6" xfId="0" pivotButton="1" applyBorder="1" applyAlignment="1" applyProtection="1">
      <alignment horizontal="center" vertical="center" wrapText="1"/>
      <protection hidden="1"/>
    </xf>
    <xf numFmtId="0" fontId="0" fillId="0" borderId="4" xfId="0" applyBorder="1" applyAlignment="1" applyProtection="1">
      <alignment horizontal="left" wrapText="1"/>
      <protection hidden="1"/>
    </xf>
    <xf numFmtId="0" fontId="0" fillId="0" borderId="17" xfId="0" applyBorder="1" applyAlignment="1" applyProtection="1">
      <alignment horizontal="left" vertical="center" wrapText="1"/>
      <protection hidden="1"/>
    </xf>
    <xf numFmtId="0" fontId="0" fillId="0" borderId="27" xfId="0" applyBorder="1" applyAlignment="1" applyProtection="1">
      <alignment horizontal="left" vertical="center" wrapText="1"/>
      <protection hidden="1"/>
    </xf>
    <xf numFmtId="0" fontId="0" fillId="0" borderId="5" xfId="0" pivotButton="1" applyBorder="1" applyAlignment="1" applyProtection="1">
      <alignment vertical="center" wrapText="1"/>
      <protection hidden="1"/>
    </xf>
    <xf numFmtId="0" fontId="0" fillId="0" borderId="7" xfId="0" applyBorder="1" applyAlignment="1" applyProtection="1">
      <alignment vertical="center" wrapText="1"/>
      <protection hidden="1"/>
    </xf>
    <xf numFmtId="0" fontId="22" fillId="0" borderId="4" xfId="0" applyFont="1" applyBorder="1" applyAlignment="1" applyProtection="1">
      <alignment horizontal="center" vertical="center" wrapText="1"/>
      <protection hidden="1"/>
    </xf>
    <xf numFmtId="0" fontId="13" fillId="22" borderId="11" xfId="0" applyFont="1" applyFill="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22" fillId="0" borderId="4" xfId="0" applyFont="1" applyBorder="1" applyAlignment="1" applyProtection="1">
      <alignment vertical="center" wrapText="1"/>
      <protection hidden="1"/>
    </xf>
    <xf numFmtId="0" fontId="4" fillId="0" borderId="4" xfId="0" applyFont="1" applyBorder="1" applyAlignment="1" applyProtection="1">
      <alignment horizontal="center" vertical="center" wrapText="1"/>
      <protection hidden="1"/>
    </xf>
    <xf numFmtId="0" fontId="11" fillId="0" borderId="13" xfId="1" applyFill="1" applyBorder="1" applyAlignment="1" applyProtection="1">
      <alignment horizontal="center" vertical="center" wrapText="1"/>
      <protection hidden="1"/>
    </xf>
    <xf numFmtId="0" fontId="0" fillId="0" borderId="4" xfId="0" pivotButton="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0" fillId="0" borderId="4" xfId="0" applyFont="1" applyBorder="1" applyAlignment="1" applyProtection="1">
      <alignment horizontal="justify" vertical="center" wrapText="1"/>
      <protection hidden="1"/>
    </xf>
    <xf numFmtId="164" fontId="10" fillId="0" borderId="14" xfId="0" applyNumberFormat="1" applyFont="1" applyBorder="1" applyAlignment="1" applyProtection="1">
      <alignment horizontal="justify" vertical="center" wrapText="1"/>
      <protection hidden="1"/>
    </xf>
    <xf numFmtId="0" fontId="10" fillId="0" borderId="13" xfId="0" applyFont="1" applyBorder="1" applyAlignment="1" applyProtection="1">
      <alignment horizontal="justify" vertical="center" wrapText="1"/>
      <protection hidden="1"/>
    </xf>
    <xf numFmtId="0" fontId="10" fillId="0" borderId="23" xfId="0" applyFont="1" applyBorder="1" applyAlignment="1" applyProtection="1">
      <alignment horizontal="justify" vertical="center" wrapText="1"/>
      <protection hidden="1"/>
    </xf>
    <xf numFmtId="164" fontId="10" fillId="0" borderId="4" xfId="0" applyNumberFormat="1" applyFont="1" applyBorder="1" applyAlignment="1" applyProtection="1">
      <alignment horizontal="justify" vertical="center" wrapText="1"/>
      <protection hidden="1"/>
    </xf>
    <xf numFmtId="0" fontId="10" fillId="0" borderId="22" xfId="0" applyFont="1" applyBorder="1" applyAlignment="1" applyProtection="1">
      <alignment horizontal="justify" vertical="center" wrapText="1"/>
      <protection hidden="1"/>
    </xf>
    <xf numFmtId="0" fontId="10" fillId="0" borderId="14" xfId="0" applyFont="1" applyBorder="1" applyAlignment="1" applyProtection="1">
      <alignment horizontal="justify" vertical="center" wrapText="1"/>
      <protection hidden="1"/>
    </xf>
    <xf numFmtId="0" fontId="10" fillId="0" borderId="20" xfId="0" applyFont="1" applyBorder="1" applyAlignment="1" applyProtection="1">
      <alignment horizontal="justify" vertical="center" wrapText="1"/>
      <protection hidden="1"/>
    </xf>
    <xf numFmtId="0" fontId="10" fillId="0" borderId="15" xfId="0" applyFont="1" applyBorder="1" applyAlignment="1" applyProtection="1">
      <alignment horizontal="justify" vertical="center" wrapText="1"/>
      <protection hidden="1"/>
    </xf>
    <xf numFmtId="0" fontId="0" fillId="0" borderId="16" xfId="0" applyBorder="1" applyAlignment="1" applyProtection="1">
      <alignment horizontal="left" vertical="center" wrapText="1"/>
      <protection hidden="1"/>
    </xf>
    <xf numFmtId="0" fontId="0" fillId="0" borderId="15" xfId="0" applyBorder="1" applyAlignment="1" applyProtection="1">
      <alignment horizontal="center" vertical="center" wrapText="1"/>
      <protection hidden="1"/>
    </xf>
    <xf numFmtId="0" fontId="0" fillId="0" borderId="13" xfId="0" pivotButton="1" applyBorder="1" applyAlignment="1" applyProtection="1">
      <alignment vertical="center" wrapText="1"/>
      <protection hidden="1"/>
    </xf>
    <xf numFmtId="0" fontId="0" fillId="0" borderId="17" xfId="0" pivotButton="1" applyBorder="1" applyAlignment="1" applyProtection="1">
      <alignment horizontal="center" vertical="center" wrapText="1"/>
      <protection hidden="1"/>
    </xf>
    <xf numFmtId="165" fontId="22" fillId="0" borderId="4" xfId="0" applyNumberFormat="1" applyFont="1" applyBorder="1" applyAlignment="1" applyProtection="1">
      <alignment vertical="center" wrapText="1"/>
      <protection hidden="1"/>
    </xf>
    <xf numFmtId="164" fontId="22" fillId="0" borderId="4" xfId="0" applyNumberFormat="1" applyFont="1" applyBorder="1" applyAlignment="1" applyProtection="1">
      <alignment horizontal="center" vertical="center" wrapText="1"/>
      <protection hidden="1"/>
    </xf>
    <xf numFmtId="165" fontId="22" fillId="0" borderId="4" xfId="0" applyNumberFormat="1" applyFont="1" applyBorder="1" applyAlignment="1" applyProtection="1">
      <alignment horizontal="center" vertical="center" wrapText="1"/>
      <protection hidden="1"/>
    </xf>
    <xf numFmtId="0" fontId="13" fillId="0" borderId="0" xfId="0" applyFont="1" applyAlignment="1" applyProtection="1">
      <alignment horizontal="centerContinuous" wrapText="1"/>
      <protection hidden="1"/>
    </xf>
    <xf numFmtId="165" fontId="22" fillId="0" borderId="0" xfId="0" applyNumberFormat="1" applyFont="1" applyAlignment="1" applyProtection="1">
      <alignment vertical="center" wrapText="1"/>
      <protection hidden="1"/>
    </xf>
    <xf numFmtId="165" fontId="22" fillId="0" borderId="11" xfId="0" applyNumberFormat="1" applyFont="1" applyBorder="1" applyAlignment="1" applyProtection="1">
      <alignment vertical="center" wrapText="1"/>
      <protection hidden="1"/>
    </xf>
    <xf numFmtId="0" fontId="10" fillId="0" borderId="4"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4" xfId="0" applyFont="1" applyBorder="1" applyAlignment="1" applyProtection="1">
      <alignment horizontal="center" vertical="center" textRotation="90" wrapText="1"/>
      <protection hidden="1"/>
    </xf>
    <xf numFmtId="9" fontId="10" fillId="0" borderId="4" xfId="0" applyNumberFormat="1" applyFont="1" applyBorder="1" applyAlignment="1" applyProtection="1">
      <alignment horizontal="center" vertical="center" textRotation="90" wrapText="1"/>
      <protection hidden="1"/>
    </xf>
    <xf numFmtId="0" fontId="10" fillId="0" borderId="4" xfId="0" quotePrefix="1" applyFont="1" applyBorder="1" applyAlignment="1" applyProtection="1">
      <alignment horizontal="justify" vertical="center" wrapText="1"/>
      <protection hidden="1"/>
    </xf>
    <xf numFmtId="166" fontId="10" fillId="0" borderId="4" xfId="0" applyNumberFormat="1" applyFont="1" applyBorder="1" applyAlignment="1" applyProtection="1">
      <alignment horizontal="center" vertical="center" wrapText="1"/>
      <protection hidden="1"/>
    </xf>
    <xf numFmtId="14" fontId="10" fillId="0" borderId="4" xfId="0" quotePrefix="1" applyNumberFormat="1" applyFont="1" applyBorder="1" applyAlignment="1" applyProtection="1">
      <alignment horizontal="justify" vertical="center" wrapText="1"/>
      <protection hidden="1"/>
    </xf>
    <xf numFmtId="0" fontId="22" fillId="0" borderId="13" xfId="0" applyFont="1" applyBorder="1" applyAlignment="1" applyProtection="1">
      <alignment vertical="center" wrapText="1"/>
      <protection hidden="1"/>
    </xf>
    <xf numFmtId="0" fontId="0" fillId="0" borderId="26" xfId="0" applyNumberFormat="1" applyBorder="1" applyAlignment="1" applyProtection="1">
      <alignment horizontal="center" vertical="center" wrapText="1"/>
      <protection hidden="1"/>
    </xf>
    <xf numFmtId="0" fontId="0" fillId="0" borderId="11" xfId="0" applyNumberFormat="1" applyBorder="1" applyAlignment="1" applyProtection="1">
      <alignment horizontal="center" vertical="center" wrapText="1"/>
      <protection hidden="1"/>
    </xf>
    <xf numFmtId="0" fontId="0" fillId="0" borderId="13" xfId="0" applyNumberFormat="1" applyBorder="1" applyAlignment="1" applyProtection="1">
      <alignment horizontal="center" wrapText="1"/>
      <protection hidden="1"/>
    </xf>
    <xf numFmtId="0" fontId="0" fillId="0" borderId="4" xfId="0" applyBorder="1" applyAlignment="1" applyProtection="1">
      <alignment vertical="center" wrapText="1"/>
      <protection hidden="1"/>
    </xf>
    <xf numFmtId="0" fontId="0" fillId="0" borderId="28" xfId="0" applyNumberFormat="1" applyBorder="1" applyAlignment="1" applyProtection="1">
      <alignment horizontal="center" vertical="center" wrapText="1"/>
      <protection hidden="1"/>
    </xf>
    <xf numFmtId="0" fontId="0" fillId="0" borderId="29" xfId="0" applyBorder="1" applyAlignment="1" applyProtection="1">
      <alignment horizontal="left" vertical="center" wrapText="1"/>
      <protection hidden="1"/>
    </xf>
    <xf numFmtId="0" fontId="0" fillId="0" borderId="27" xfId="0" applyNumberFormat="1" applyBorder="1" applyAlignment="1" applyProtection="1">
      <alignment horizontal="center" vertical="center" wrapText="1"/>
      <protection hidden="1"/>
    </xf>
    <xf numFmtId="0" fontId="0" fillId="0" borderId="16" xfId="0" applyNumberFormat="1" applyBorder="1" applyAlignment="1" applyProtection="1">
      <alignment horizontal="center" vertical="center" wrapText="1"/>
      <protection hidden="1"/>
    </xf>
    <xf numFmtId="0" fontId="0" fillId="0" borderId="4" xfId="0" applyNumberFormat="1" applyBorder="1" applyAlignment="1" applyProtection="1">
      <alignment horizontal="center" wrapText="1"/>
      <protection hidden="1"/>
    </xf>
    <xf numFmtId="0" fontId="0" fillId="0" borderId="29" xfId="0" applyNumberFormat="1" applyBorder="1" applyAlignment="1" applyProtection="1">
      <alignment horizontal="center" vertical="center" wrapText="1"/>
      <protection hidden="1"/>
    </xf>
    <xf numFmtId="0" fontId="11" fillId="0" borderId="0" xfId="1" applyBorder="1" applyAlignment="1" applyProtection="1">
      <alignment vertical="center" wrapText="1"/>
      <protection hidden="1"/>
    </xf>
    <xf numFmtId="0" fontId="13" fillId="0" borderId="4" xfId="0" applyFont="1" applyBorder="1" applyAlignment="1" applyProtection="1">
      <alignment horizontal="center" vertical="center" wrapText="1"/>
      <protection hidden="1"/>
    </xf>
    <xf numFmtId="0" fontId="13" fillId="0" borderId="18" xfId="0" applyFont="1" applyBorder="1" applyAlignment="1" applyProtection="1">
      <alignment horizontal="center" vertical="center" wrapText="1"/>
      <protection hidden="1"/>
    </xf>
    <xf numFmtId="0" fontId="4" fillId="0" borderId="0" xfId="0" applyFont="1" applyAlignment="1" applyProtection="1">
      <alignment horizontal="justify" vertical="center" wrapText="1"/>
      <protection hidden="1"/>
    </xf>
    <xf numFmtId="0" fontId="2" fillId="0" borderId="0" xfId="0" applyFont="1" applyAlignment="1" applyProtection="1">
      <alignment wrapText="1"/>
      <protection hidden="1"/>
    </xf>
    <xf numFmtId="0" fontId="4" fillId="0" borderId="4" xfId="0" applyFont="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3" fillId="20" borderId="1" xfId="0" applyFont="1" applyFill="1" applyBorder="1" applyAlignment="1" applyProtection="1">
      <alignment horizontal="left" vertical="center" wrapText="1"/>
      <protection hidden="1"/>
    </xf>
    <xf numFmtId="0" fontId="13" fillId="20" borderId="2" xfId="0" applyFont="1" applyFill="1" applyBorder="1" applyAlignment="1" applyProtection="1">
      <alignment horizontal="left" vertical="center" wrapText="1"/>
      <protection hidden="1"/>
    </xf>
    <xf numFmtId="0" fontId="13" fillId="20" borderId="9" xfId="0" applyFont="1" applyFill="1" applyBorder="1" applyAlignment="1" applyProtection="1">
      <alignment horizontal="left" vertical="center" wrapText="1"/>
      <protection hidden="1"/>
    </xf>
    <xf numFmtId="0" fontId="13" fillId="20" borderId="19" xfId="0" applyFont="1" applyFill="1" applyBorder="1" applyAlignment="1" applyProtection="1">
      <alignment horizontal="left" vertical="center" wrapText="1"/>
      <protection hidden="1"/>
    </xf>
    <xf numFmtId="0" fontId="13" fillId="19" borderId="13"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21" borderId="13" xfId="0" applyFont="1" applyFill="1" applyBorder="1" applyAlignment="1" applyProtection="1">
      <alignment horizontal="center" vertical="center" wrapText="1"/>
      <protection hidden="1"/>
    </xf>
    <xf numFmtId="0" fontId="13" fillId="21"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2" fillId="0" borderId="6"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13" fillId="23" borderId="6" xfId="0" applyFont="1" applyFill="1" applyBorder="1" applyAlignment="1" applyProtection="1">
      <alignment horizontal="center" vertical="center" wrapText="1"/>
      <protection hidden="1"/>
    </xf>
    <xf numFmtId="0" fontId="13" fillId="23" borderId="5"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5"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22" fillId="24" borderId="18" xfId="0" applyFont="1" applyFill="1" applyBorder="1" applyAlignment="1" applyProtection="1">
      <alignment horizontal="center" wrapText="1"/>
      <protection hidden="1"/>
    </xf>
    <xf numFmtId="0" fontId="13" fillId="24" borderId="5" xfId="0" applyFont="1" applyFill="1" applyBorder="1" applyAlignment="1" applyProtection="1">
      <alignment horizontal="center" vertical="center" wrapText="1"/>
      <protection hidden="1"/>
    </xf>
    <xf numFmtId="0" fontId="13" fillId="24" borderId="7"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5"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17" borderId="0" xfId="0" applyFont="1" applyFill="1" applyAlignment="1" applyProtection="1">
      <alignment horizontal="center" vertical="center" wrapText="1"/>
      <protection hidden="1"/>
    </xf>
    <xf numFmtId="0" fontId="2" fillId="0" borderId="11" xfId="0" applyFont="1" applyBorder="1" applyAlignment="1" applyProtection="1">
      <alignment horizontal="center" wrapText="1"/>
      <protection hidden="1"/>
    </xf>
    <xf numFmtId="0" fontId="2" fillId="0" borderId="0" xfId="0" applyFont="1" applyAlignment="1" applyProtection="1">
      <alignment horizontal="center" wrapText="1"/>
      <protection hidden="1"/>
    </xf>
    <xf numFmtId="0" fontId="23" fillId="0" borderId="30"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0" fontId="23" fillId="0" borderId="31" xfId="0" applyFont="1" applyBorder="1" applyAlignment="1" applyProtection="1">
      <alignment horizontal="center" vertical="center" wrapText="1"/>
      <protection hidden="1"/>
    </xf>
    <xf numFmtId="0" fontId="23" fillId="0" borderId="32" xfId="0" applyFont="1" applyBorder="1" applyAlignment="1" applyProtection="1">
      <alignment horizontal="center" vertical="center" wrapText="1"/>
      <protection hidden="1"/>
    </xf>
    <xf numFmtId="0" fontId="23" fillId="0" borderId="33" xfId="0" applyFont="1" applyBorder="1" applyAlignment="1" applyProtection="1">
      <alignment horizontal="center" vertical="center" wrapText="1"/>
      <protection hidden="1"/>
    </xf>
    <xf numFmtId="0" fontId="1" fillId="2" borderId="0" xfId="0" applyFont="1" applyFill="1" applyAlignment="1" applyProtection="1">
      <alignment horizontal="center" vertical="center" textRotation="90"/>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1" fillId="0" borderId="34" xfId="1" applyBorder="1" applyAlignment="1" applyProtection="1">
      <alignment horizontal="center" vertical="center" wrapText="1"/>
      <protection hidden="1"/>
    </xf>
    <xf numFmtId="0" fontId="11" fillId="0" borderId="35" xfId="1" applyBorder="1" applyAlignment="1" applyProtection="1">
      <alignment horizontal="center" vertical="center" wrapText="1"/>
      <protection hidden="1"/>
    </xf>
    <xf numFmtId="0" fontId="11" fillId="0" borderId="36" xfId="1" applyBorder="1" applyAlignment="1" applyProtection="1">
      <alignment horizontal="center" vertical="center" wrapText="1"/>
      <protection hidden="1"/>
    </xf>
  </cellXfs>
  <cellStyles count="4">
    <cellStyle name="Hipervínculo" xfId="1" builtinId="8"/>
    <cellStyle name="Normal" xfId="0" builtinId="0"/>
    <cellStyle name="Normal 2" xfId="2"/>
    <cellStyle name="Porcentaje" xfId="3" builtinId="5"/>
  </cellStyles>
  <dxfs count="131">
    <dxf>
      <font>
        <color rgb="FFFF0000"/>
      </font>
      <fill>
        <patternFill>
          <bgColor rgb="FFFF000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FFFF00"/>
      </font>
      <fill>
        <patternFill>
          <bgColor rgb="FFFFFF00"/>
        </patternFill>
      </fill>
    </dxf>
    <dxf>
      <font>
        <color rgb="FFFFC000"/>
      </font>
      <fill>
        <patternFill>
          <bgColor rgb="FFFFC000"/>
        </patternFill>
      </fill>
    </dxf>
    <dxf>
      <border>
        <left style="thin">
          <color indexed="64"/>
        </left>
      </border>
    </dxf>
    <dxf>
      <border>
        <left style="thin">
          <color indexed="64"/>
        </left>
      </border>
    </dxf>
    <dxf>
      <border>
        <horizontal style="dashed">
          <color indexed="64"/>
        </horizontal>
      </border>
    </dxf>
    <dxf>
      <border>
        <horizontal style="dashed">
          <color indexed="64"/>
        </horizontal>
      </border>
    </dxf>
    <dxf>
      <border>
        <bottom style="dashed">
          <color indexed="64"/>
        </bottom>
      </border>
    </dxf>
    <dxf>
      <border>
        <bottom style="dashed">
          <color indexed="64"/>
        </bottom>
      </border>
    </dxf>
    <dxf>
      <alignment vertical="center"/>
    </dxf>
    <dxf>
      <alignment vertical="center"/>
    </dxf>
    <dxf>
      <alignment horizontal="center"/>
    </dxf>
    <dxf>
      <alignment vertical="center"/>
    </dxf>
    <dxf>
      <alignment horizontal="center"/>
    </dxf>
    <dxf>
      <border>
        <right/>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border>
        <left style="dashed">
          <color auto="1"/>
        </left>
      </border>
    </dxf>
    <dxf>
      <border>
        <bottom style="dashed">
          <color auto="1"/>
        </bottom>
      </border>
    </dxf>
    <dxf>
      <border>
        <bottom style="dashed">
          <color auto="1"/>
        </bottom>
      </border>
    </dxf>
    <dxf>
      <border>
        <bottom style="dashed">
          <color auto="1"/>
        </bottom>
      </border>
    </dxf>
    <dxf>
      <border>
        <left style="dashed">
          <color auto="1"/>
        </left>
      </border>
    </dxf>
    <dxf>
      <border>
        <left style="dashed">
          <color auto="1"/>
        </left>
        <right style="dashed">
          <color auto="1"/>
        </right>
      </border>
    </dxf>
    <dxf>
      <border>
        <left style="dashed">
          <color auto="1"/>
        </left>
        <right style="dashed">
          <color auto="1"/>
        </right>
      </border>
    </dxf>
    <dxf>
      <border>
        <left style="dashed">
          <color auto="1"/>
        </left>
      </border>
    </dxf>
    <dxf>
      <alignment wrapText="1"/>
    </dxf>
    <dxf>
      <alignment wrapText="1"/>
    </dxf>
    <dxf>
      <alignment wrapText="1"/>
    </dxf>
    <dxf>
      <alignment wrapText="1"/>
    </dxf>
    <dxf>
      <protection hidden="1"/>
    </dxf>
    <dxf>
      <protection hidden="1"/>
    </dxf>
    <dxf>
      <protection hidden="1"/>
    </dxf>
    <dxf>
      <protection hidden="1"/>
    </dxf>
    <dxf>
      <border>
        <left style="thin">
          <color indexed="64"/>
        </left>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rd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border>
        <top style="dashed">
          <color indexed="64"/>
        </top>
      </border>
    </dxf>
    <dxf>
      <border>
        <top style="dashed">
          <color indexed="64"/>
        </top>
      </border>
    </dxf>
    <dxf>
      <border>
        <top style="dashed">
          <color indexed="64"/>
        </top>
      </border>
    </dxf>
    <dxf>
      <border>
        <left style="dashed">
          <color indexed="64"/>
        </left>
        <right style="dashed">
          <color indexed="64"/>
        </right>
        <top style="dashed">
          <color indexed="64"/>
        </top>
        <vertical style="dashed">
          <color indexed="64"/>
        </vertical>
      </border>
    </dxf>
    <dxf>
      <border>
        <top style="dashed">
          <color indexed="64"/>
        </top>
        <bottom style="dashed">
          <color indexed="64"/>
        </bottom>
        <horizontal style="dashed">
          <color indexed="64"/>
        </horizontal>
      </border>
    </dxf>
    <dxf>
      <border>
        <top style="dashed">
          <color indexed="64"/>
        </top>
        <bottom style="dashed">
          <color indexed="64"/>
        </bottom>
        <horizontal style="dashed">
          <color indexed="64"/>
        </horizontal>
      </border>
    </dxf>
    <dxf>
      <alignment vertical="center"/>
    </dxf>
    <dxf>
      <alignment vertical="cent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dxf>
    <dxf>
      <alignment horizontal="center"/>
    </dxf>
    <dxf>
      <alignment horizontal="center"/>
    </dxf>
    <dxf>
      <alignment vertical="center"/>
    </dxf>
    <dxf>
      <alignment vertical="center"/>
    </dxf>
    <dxf>
      <border>
        <left style="dashed">
          <color auto="1"/>
        </left>
      </border>
    </dxf>
    <dxf>
      <border>
        <left style="dashed">
          <color auto="1"/>
        </left>
      </border>
    </dxf>
    <dxf>
      <border>
        <top style="dashed">
          <color auto="1"/>
        </top>
        <bottom style="dashed">
          <color auto="1"/>
        </bottom>
        <horizontal style="dashed">
          <color auto="1"/>
        </horizontal>
      </border>
    </dxf>
    <dxf>
      <alignment wrapText="1"/>
    </dxf>
    <dxf>
      <alignment wrapText="1"/>
    </dxf>
    <dxf>
      <alignment wrapText="1"/>
    </dxf>
    <dxf>
      <alignment wrapText="1"/>
    </dxf>
    <dxf>
      <protection hidden="1"/>
    </dxf>
    <dxf>
      <protection hidden="1"/>
    </dxf>
    <dxf>
      <protection hidden="1"/>
    </dxf>
    <dxf>
      <protection hidden="1"/>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[Mapa_de_Riesgos_Institucional_propuesta_Corrupción_2024_sc.xlsx]Procesos_riesgos!TablaDinámica3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 / PROYECTO DE INVERSIÓN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pivotFmt>
      <c:pivotFmt>
        <c:idx val="7"/>
      </c:pivotFmt>
    </c:pivotFmts>
    <c:plotArea>
      <c:layout/>
      <c:barChart>
        <c:barDir val="bar"/>
        <c:grouping val="clustered"/>
        <c:varyColors val="0"/>
        <c:ser>
          <c:idx val="0"/>
          <c:order val="0"/>
          <c:tx>
            <c:strRef>
              <c:f>Procesos_riesgos!$B$4:$B$5</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Procesos_riesgos!$A$6:$A$17</c:f>
              <c:strCache>
                <c:ptCount val="11"/>
                <c:pt idx="0">
                  <c:v>Control Disciplinario</c:v>
                </c:pt>
                <c:pt idx="1">
                  <c:v>Evaluación del Sistema de Control Interno</c:v>
                </c:pt>
                <c:pt idx="2">
                  <c:v>Gestión de Recursos Físicos</c:v>
                </c:pt>
                <c:pt idx="3">
                  <c:v>Gestión Financiera</c:v>
                </c:pt>
                <c:pt idx="4">
                  <c:v>Gestión Jurídica</c:v>
                </c:pt>
                <c:pt idx="5">
                  <c:v>Fortalecimiento de la Gestión Pública</c:v>
                </c:pt>
                <c:pt idx="6">
                  <c:v>Gestión de Contratación</c:v>
                </c:pt>
                <c:pt idx="7">
                  <c:v>Gestión de Servicios Administrativos y Tecnológicos</c:v>
                </c:pt>
                <c:pt idx="8">
                  <c:v>Gestión del Talento Humano</c:v>
                </c:pt>
                <c:pt idx="9">
                  <c:v>Gobierno Abierto y Relacionamiento con la Ciudadanía</c:v>
                </c:pt>
                <c:pt idx="10">
                  <c:v>Paz, Víctimas y Reconciliación</c:v>
                </c:pt>
              </c:strCache>
            </c:strRef>
          </c:cat>
          <c:val>
            <c:numRef>
              <c:f>Procesos_riesgos!$B$6:$B$17</c:f>
              <c:numCache>
                <c:formatCode>General</c:formatCode>
                <c:ptCount val="11"/>
                <c:pt idx="0">
                  <c:v>1</c:v>
                </c:pt>
                <c:pt idx="1">
                  <c:v>1</c:v>
                </c:pt>
                <c:pt idx="2">
                  <c:v>2</c:v>
                </c:pt>
                <c:pt idx="3">
                  <c:v>2</c:v>
                </c:pt>
                <c:pt idx="4">
                  <c:v>1</c:v>
                </c:pt>
                <c:pt idx="5">
                  <c:v>2</c:v>
                </c:pt>
                <c:pt idx="6">
                  <c:v>2</c:v>
                </c:pt>
                <c:pt idx="7">
                  <c:v>2</c:v>
                </c:pt>
                <c:pt idx="8">
                  <c:v>3</c:v>
                </c:pt>
                <c:pt idx="9">
                  <c:v>3</c:v>
                </c:pt>
                <c:pt idx="10">
                  <c:v>1</c:v>
                </c:pt>
              </c:numCache>
            </c:numRef>
          </c:val>
          <c:extLst>
            <c:ext xmlns:c16="http://schemas.microsoft.com/office/drawing/2014/chart" uri="{C3380CC4-5D6E-409C-BE32-E72D297353CC}">
              <c16:uniqueId val="{00000003-9178-4760-AE89-2D7F63177546}"/>
            </c:ext>
          </c:extLst>
        </c:ser>
        <c:dLbls>
          <c:dLblPos val="outEnd"/>
          <c:showLegendKey val="0"/>
          <c:showVal val="1"/>
          <c:showCatName val="0"/>
          <c:showSerName val="0"/>
          <c:showPercent val="0"/>
          <c:showBubbleSize val="0"/>
        </c:dLbls>
        <c:gapWidth val="75"/>
        <c:overlap val="40"/>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2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[Mapa_de_Riesgos_Institucional_propuesta_Corrupción_2024_sc.xlsx]Procesos_riesgos!TablaDinámica1</c:name>
    <c:fmtId val="3"/>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r>
              <a:rPr lang="en-US" sz="1400" b="0" i="0" baseline="0">
                <a:solidFill>
                  <a:schemeClr val="tx1"/>
                </a:solidFill>
                <a:effectLst/>
              </a:rPr>
              <a:t>NÚMERO DE RIESGOS POR DEPENDENCIA</a:t>
            </a:r>
            <a:endParaRPr lang="es-CO" sz="1400">
              <a:solidFill>
                <a:schemeClr val="tx1"/>
              </a:solidFill>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en-US" sz="1400" b="0" i="0" u="none" strike="noStrike" kern="1200" spc="0" baseline="0">
              <a:solidFill>
                <a:schemeClr val="tx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pivotFmt>
    </c:pivotFmts>
    <c:plotArea>
      <c:layout/>
      <c:barChart>
        <c:barDir val="bar"/>
        <c:grouping val="clustered"/>
        <c:varyColors val="0"/>
        <c:ser>
          <c:idx val="0"/>
          <c:order val="0"/>
          <c:tx>
            <c:strRef>
              <c:f>Procesos_riesgos!$B$30:$B$31</c:f>
              <c:strCache>
                <c:ptCount val="1"/>
                <c:pt idx="0">
                  <c:v>Corrupción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Procesos_riesgos!$A$32:$A$45</c:f>
              <c:strCache>
                <c:ptCount val="13"/>
                <c:pt idx="0">
                  <c:v>Dirección de Contratación</c:v>
                </c:pt>
                <c:pt idx="1">
                  <c:v>Dirección de Talento Humano</c:v>
                </c:pt>
                <c:pt idx="2">
                  <c:v>Dirección Distrital de Archivo de Bogotá</c:v>
                </c:pt>
                <c:pt idx="3">
                  <c:v>Oficina Alta Consejería de Paz, Víctimas y Reconciliación</c:v>
                </c:pt>
                <c:pt idx="4">
                  <c:v>Oficina de Control Interno</c:v>
                </c:pt>
                <c:pt idx="5">
                  <c:v>Subdirección de Gestión Documental</c:v>
                </c:pt>
                <c:pt idx="6">
                  <c:v>Subdirección de Servicios Administrativos</c:v>
                </c:pt>
                <c:pt idx="7">
                  <c:v>Subdirección Financiera</c:v>
                </c:pt>
                <c:pt idx="8">
                  <c:v>Oficina de Control Disciplinario Interno, Oficina Jurídica y Despacho de la Secretaría General</c:v>
                </c:pt>
                <c:pt idx="9">
                  <c:v>Oficina Jurídica </c:v>
                </c:pt>
                <c:pt idx="10">
                  <c:v>Dirección del Sistema Distrital de Servicio a la Ciudadanía</c:v>
                </c:pt>
                <c:pt idx="11">
                  <c:v>Dirección Distrital de Calidad del Servicio </c:v>
                </c:pt>
                <c:pt idx="12">
                  <c:v>Oficina de Alta Consejería Distrital de Tecnologías de Información y Comunicaciones –TIC</c:v>
                </c:pt>
              </c:strCache>
            </c:strRef>
          </c:cat>
          <c:val>
            <c:numRef>
              <c:f>Procesos_riesgos!$B$32:$B$45</c:f>
              <c:numCache>
                <c:formatCode>General</c:formatCode>
                <c:ptCount val="13"/>
                <c:pt idx="0">
                  <c:v>2</c:v>
                </c:pt>
                <c:pt idx="1">
                  <c:v>3</c:v>
                </c:pt>
                <c:pt idx="2">
                  <c:v>2</c:v>
                </c:pt>
                <c:pt idx="3">
                  <c:v>1</c:v>
                </c:pt>
                <c:pt idx="4">
                  <c:v>1</c:v>
                </c:pt>
                <c:pt idx="5">
                  <c:v>1</c:v>
                </c:pt>
                <c:pt idx="6">
                  <c:v>3</c:v>
                </c:pt>
                <c:pt idx="7">
                  <c:v>2</c:v>
                </c:pt>
                <c:pt idx="8">
                  <c:v>1</c:v>
                </c:pt>
                <c:pt idx="9">
                  <c:v>1</c:v>
                </c:pt>
                <c:pt idx="10">
                  <c:v>1</c:v>
                </c:pt>
                <c:pt idx="11">
                  <c:v>1</c:v>
                </c:pt>
                <c:pt idx="12">
                  <c:v>1</c:v>
                </c:pt>
              </c:numCache>
            </c:numRef>
          </c:val>
          <c:extLst>
            <c:ext xmlns:c16="http://schemas.microsoft.com/office/drawing/2014/chart" uri="{C3380CC4-5D6E-409C-BE32-E72D297353CC}">
              <c16:uniqueId val="{00000000-6228-45A0-B13A-661E8AC2DA80}"/>
            </c:ext>
          </c:extLst>
        </c:ser>
        <c:dLbls>
          <c:showLegendKey val="0"/>
          <c:showVal val="0"/>
          <c:showCatName val="0"/>
          <c:showSerName val="0"/>
          <c:showPercent val="0"/>
          <c:showBubbleSize val="0"/>
        </c:dLbls>
        <c:gapWidth val="150"/>
        <c:axId val="2064777167"/>
        <c:axId val="2064779663"/>
      </c:barChart>
      <c:catAx>
        <c:axId val="20647771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crossAx val="2064779663"/>
        <c:crosses val="autoZero"/>
        <c:auto val="1"/>
        <c:lblAlgn val="ctr"/>
        <c:lblOffset val="100"/>
        <c:noMultiLvlLbl val="0"/>
      </c:catAx>
      <c:valAx>
        <c:axId val="206477966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crossAx val="206477716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lang="en-US" sz="1000" b="0" i="0" u="none" strike="noStrike" kern="1200" baseline="0">
          <a:solidFill>
            <a:schemeClr val="tx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4</xdr:col>
      <xdr:colOff>1128663</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0</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346059</xdr:colOff>
      <xdr:row>2</xdr:row>
      <xdr:rowOff>100573</xdr:rowOff>
    </xdr:from>
    <xdr:to>
      <xdr:col>8</xdr:col>
      <xdr:colOff>2898759</xdr:colOff>
      <xdr:row>24</xdr:row>
      <xdr:rowOff>143436</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393988</xdr:colOff>
      <xdr:row>28</xdr:row>
      <xdr:rowOff>147205</xdr:rowOff>
    </xdr:from>
    <xdr:to>
      <xdr:col>8</xdr:col>
      <xdr:colOff>2931104</xdr:colOff>
      <xdr:row>51</xdr:row>
      <xdr:rowOff>805</xdr:rowOff>
    </xdr:to>
    <xdr:graphicFrame macro="">
      <xdr:nvGraphicFramePr>
        <xdr:cNvPr id="2" name="Gráfico 1">
          <a:extLst>
            <a:ext uri="{FF2B5EF4-FFF2-40B4-BE49-F238E27FC236}">
              <a16:creationId xmlns:a16="http://schemas.microsoft.com/office/drawing/2014/main" id="{7B1DB17A-D5E3-439A-8F5B-66B862DFEB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Metodolog&#237;a%20riesgos\Matr&#237;oz%20riesgos%20MSP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esar%20Arcos\Desktop\Alcald&#237;a%20Bogot&#225;\Metodolog&#237;a%20riesgos%20Alcald&#237;a\Instrumento\Formatos\2021\Nuevos\2210111-FT-471%20Mapa%20de%20riesgos%20del%20proceso%20o%20proyecto%20de%20inversi&#243;n%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OFA_proceso_o_proyect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Mapa_riesgos"/>
      <sheetName val="Frecuencia"/>
      <sheetName val="Factibilidad"/>
      <sheetName val="Exposición"/>
      <sheetName val="Enc_Imp_Corrupción"/>
      <sheetName val="Imp_Pro"/>
      <sheetName val="Imp_proy"/>
      <sheetName val="Texto_Act_Control1"/>
      <sheetName val="Texto_Act_Control2"/>
      <sheetName val="Texto_Act_Control3"/>
      <sheetName val="Texto_Act_Control4"/>
      <sheetName val="Texto_Act_Control5"/>
      <sheetName val="Texto_Act_Control6"/>
      <sheetName val="Texto_Act_Control7"/>
      <sheetName val="Texto_Act_Control8"/>
      <sheetName val="Texto_Act_Control9"/>
      <sheetName val="Texto_Act_Control10"/>
      <sheetName val="Texto_Act_Control11"/>
      <sheetName val="Texto_Act_Control12"/>
      <sheetName val="Texto_Act_Control13"/>
      <sheetName val="Texto_Act_Control14"/>
      <sheetName val="Texto_Act_Control15"/>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esar Arcos" refreshedDate="45277.711822685182" createdVersion="6" refreshedVersion="6" minRefreshableVersion="3" recordCount="20">
  <cacheSource type="worksheet">
    <worksheetSource ref="A11:BZ31" sheet="Mapa_riesgos"/>
  </cacheSource>
  <cacheFields count="102">
    <cacheField name="Proceso / Proyecto de inversión" numFmtId="0">
      <sharedItems count="33">
        <s v="Control Disciplinario"/>
        <s v="Evaluación del Sistema de Control Interno"/>
        <s v="Fortalecimiento de la Gestión Pública"/>
        <s v="Gestión de Contratación"/>
        <s v="Gestión de Recursos Físicos"/>
        <s v="Gestión de Servicios Administrativos y Tecnológicos"/>
        <s v="Gestión del Talento Humano"/>
        <s v="Gestión Financiera"/>
        <s v="Gestión Jurídica"/>
        <s v="Gobierno Abierto y Relacionamiento con la Ciudadanía"/>
        <s v="Paz, Víctimas y Reconciliación"/>
        <s v="Elaboración de Impresos y Registro Distrital" u="1"/>
        <s v="Comunicación Pública" u="1"/>
        <s v="7869 Implementación del modelo de gobierno abierto, accesible e incluyente de Bogotá" u="1"/>
        <s v="Gestión Documental Interna" u="1"/>
        <s v="Gestión Estratégica de Talento Humano" u="1"/>
        <s v="Gestión, Administración y Soporte de infraestructura y Recursos tecnológicos" u="1"/>
        <s v="Gestión del Conocimiento" u="1"/>
        <s v="7868 Desarrollo institucional para una gestión pública eficiente" u="1"/>
        <s v="Internacionalización de Bogotá" u="1"/>
        <s v="Fortalecimiento Institucional" u="1"/>
        <s v="Asesoría Técnica y Proyectos en Materia TIC" u="1"/>
        <s v="Fortalecimiento de la Administración y la Gestión Pública Distrital" u="1"/>
        <s v="Direccionamiento Estratégico" u="1"/>
        <s v="Asistencia, atención y reparación integral a víctimas del conflicto armado e implementación de acciones de memoria, paz y reconciliación en Bogotá" u="1"/>
        <s v="Gestión de Alianzas e Internacionalización de Bogotá" u="1"/>
        <s v="Gestión de Seguridad y Salud en el Trabajo" u="1"/>
        <s v="Gestión Estratégica de Comunicación e Información"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acheField>
    <cacheField name="Código del riesgo en el Aplicativo DARUMA"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esponsable del riesgo" numFmtId="0">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2"/>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6.2233919999999977E-3" maxValue="8.3999999999999991E-2"/>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23-11-23T00:00:00" maxDate="2023-12-14T00:00:00"/>
    </cacheField>
    <cacheField name="Aspecto(s) que cambiaron" numFmtId="0">
      <sharedItems/>
    </cacheField>
    <cacheField name="Descripción de los cambios efectuados" numFmtId="0">
      <sharedItems longText="1"/>
    </cacheField>
    <cacheField name="Fecha de cambio2" numFmtId="164">
      <sharedItems containsNonDate="0" containsString="0" containsBlank="1"/>
    </cacheField>
    <cacheField name="Aspecto(s) que cambiaron2" numFmtId="0">
      <sharedItems containsNonDate="0" containsString="0" containsBlank="1"/>
    </cacheField>
    <cacheField name="Descripción de los cambios efectuados2" numFmtId="0">
      <sharedItems containsNonDate="0" containsString="0" containsBlank="1"/>
    </cacheField>
    <cacheField name="Fecha de cambio3" numFmtId="164">
      <sharedItems containsNonDate="0" containsString="0" containsBlank="1"/>
    </cacheField>
    <cacheField name="Aspecto(s) que cambiaron3" numFmtId="0">
      <sharedItems containsNonDate="0" containsString="0" containsBlank="1"/>
    </cacheField>
    <cacheField name="Descripción de los cambios efectuados3" numFmtId="0">
      <sharedItems containsNonDate="0" containsString="0" containsBlank="1"/>
    </cacheField>
    <cacheField name="Fecha de cambio4" numFmtId="164">
      <sharedItems containsNonDate="0" containsString="0" containsBlank="1"/>
    </cacheField>
    <cacheField name="Aspecto(s) que cambiaron4" numFmtId="0">
      <sharedItems containsNonDate="0" containsString="0" containsBlank="1"/>
    </cacheField>
    <cacheField name="Descripción de los cambios efectuados4" numFmtId="0">
      <sharedItems containsNonDate="0" containsString="0" containsBlank="1"/>
    </cacheField>
    <cacheField name="Fecha de cambio5" numFmtId="164">
      <sharedItems containsNonDate="0" containsString="0" containsBlank="1"/>
    </cacheField>
    <cacheField name="Aspecto(s) que cambiaron5" numFmtId="0">
      <sharedItems containsNonDate="0" containsString="0" containsBlank="1"/>
    </cacheField>
    <cacheField name="Descripción de los cambios efectuados5" numFmtId="0">
      <sharedItems containsNonDate="0" containsString="0" containsBlank="1"/>
    </cacheField>
    <cacheField name="Fecha de cambio6" numFmtId="164">
      <sharedItems containsNonDate="0" containsString="0" containsBlank="1"/>
    </cacheField>
    <cacheField name="Aspecto(s) que cambiaron6" numFmtId="0">
      <sharedItems containsNonDate="0" containsString="0" containsBlank="1"/>
    </cacheField>
    <cacheField name="Descripción de los cambios efectuados6" numFmtId="0">
      <sharedItems containsNonDate="0" containsString="0" containsBlank="1"/>
    </cacheField>
    <cacheField name="Fecha de cambio7" numFmtId="164">
      <sharedItems containsNonDate="0" containsString="0" containsBlank="1"/>
    </cacheField>
    <cacheField name="Aspecto(s) que cambiaron7" numFmtId="0">
      <sharedItems containsNonDate="0" containsString="0" containsBlank="1"/>
    </cacheField>
    <cacheField name="Descripción de los cambios efectuados7" numFmtId="0">
      <sharedItems containsNonDate="0" containsString="0" containsBlank="1"/>
    </cacheField>
    <cacheField name="Fecha de cambio8" numFmtId="164">
      <sharedItems containsNonDate="0" containsString="0" containsBlank="1"/>
    </cacheField>
    <cacheField name="Aspecto(s) que cambiaron8" numFmtId="0">
      <sharedItems containsNonDate="0" containsString="0" containsBlank="1"/>
    </cacheField>
    <cacheField name="Descripción de los cambios efectuados8" numFmtId="0">
      <sharedItems containsNonDate="0" containsString="0" containsBlank="1"/>
    </cacheField>
    <cacheField name="Fecha de cambio9" numFmtId="164">
      <sharedItems containsNonDate="0" containsString="0" containsBlank="1"/>
    </cacheField>
    <cacheField name="Aspecto(s) que cambiaron9" numFmtId="0">
      <sharedItems containsNonDate="0" containsString="0" containsBlank="1"/>
    </cacheField>
    <cacheField name="Descripción de los cambios efectuados9" numFmtId="0">
      <sharedItems containsNonDate="0" containsString="0" containsBlank="1"/>
    </cacheField>
    <cacheField name="Fecha de cambio10" numFmtId="164">
      <sharedItems containsNonDate="0" containsString="0" containsBlank="1"/>
    </cacheField>
    <cacheField name="Aspecto(s) que cambiaron10" numFmtId="0">
      <sharedItems containsNonDate="0" containsString="0" containsBlank="1"/>
    </cacheField>
    <cacheField name="Descripción de los cambios efectuados10" numFmtId="0">
      <sharedItems containsNonDate="0" containsString="0" containsBlank="1"/>
    </cacheField>
    <cacheField name="Fecha de cambio11" numFmtId="164">
      <sharedItems containsNonDate="0" containsString="0" containsBlank="1"/>
    </cacheField>
    <cacheField name="Aspecto(s) que cambiaron11" numFmtId="0">
      <sharedItems containsNonDate="0" containsString="0" containsBlank="1"/>
    </cacheField>
    <cacheField name="Descripción de los cambios efectuados11" numFmtId="0">
      <sharedItems containsNonDate="0" containsString="0" containsBlank="1"/>
    </cacheField>
    <cacheField name="Fecha de cambio12" numFmtId="164">
      <sharedItems containsNonDate="0" containsString="0" containsBlank="1"/>
    </cacheField>
    <cacheField name="Aspecto(s) que cambiaron12" numFmtId="0">
      <sharedItems containsNonDate="0" containsString="0" containsBlank="1"/>
    </cacheField>
    <cacheField name="Descripción de los cambios efectuados1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esar Arcos" refreshedDate="45277.711824074075" createdVersion="7" refreshedVersion="6" minRefreshableVersion="3" recordCount="20">
  <cacheSource type="worksheet">
    <worksheetSource ref="A11:CA31" sheet="Mapa_riesgos"/>
  </cacheSource>
  <cacheFields count="103">
    <cacheField name="Proceso / Proyecto de inversión" numFmtId="0">
      <sharedItems/>
    </cacheField>
    <cacheField name="Objetivo" numFmtId="0">
      <sharedItems longText="1"/>
    </cacheField>
    <cacheField name="Alcance u objetivos específicos" numFmtId="0">
      <sharedItems longText="1"/>
    </cacheField>
    <cacheField name="Líder de proceso o Gerente de proyecto" numFmtId="0">
      <sharedItems/>
    </cacheField>
    <cacheField name="Tipo de proceso o proyecto" numFmtId="0">
      <sharedItems/>
    </cacheField>
    <cacheField name="Actividad clave o fase del proyecto" numFmtId="0">
      <sharedItems longText="1"/>
    </cacheField>
    <cacheField name="Id del riesgo en el Aplicativo DARUMA" numFmtId="0">
      <sharedItems/>
    </cacheField>
    <cacheField name="Código del riesgo en el Aplicativo DARUMA" numFmtId="0">
      <sharedItems/>
    </cacheField>
    <cacheField name="Descripción del riesgo" numFmtId="0">
      <sharedItems longText="1"/>
    </cacheField>
    <cacheField name="Fuente del riesgo" numFmtId="0">
      <sharedItems count="3">
        <s v="Corrupción"/>
        <s v="Gestión de procesos" u="1"/>
        <s v="Proyecto de inversión" u="1"/>
      </sharedItems>
    </cacheField>
    <cacheField name="Clasificación o tipo de riesgo" numFmtId="0">
      <sharedItems/>
    </cacheField>
    <cacheField name="Responsable del riesgo" numFmtId="0">
      <sharedItems count="33">
        <s v="Oficina de Control Disciplinario Interno, Oficina Jurídica y Despacho de la Secretaría General"/>
        <s v="Oficina de Control Interno"/>
        <s v="Dirección Distrital de Archivo de Bogotá"/>
        <s v="Dirección de Contratación"/>
        <s v="Subdirección de Servicios Administrativos"/>
        <s v="Subdirección de Gestión Documental"/>
        <s v="Dirección de Talento Humano"/>
        <s v="Subdirección Financiera"/>
        <s v="Oficina Jurídica "/>
        <s v="Dirección del Sistema Distrital de Servicio a la Ciudadanía"/>
        <s v="Dirección Distrital de Calidad del Servicio "/>
        <s v="Oficina de Alta Consejería Distrital de Tecnologías de Información y Comunicaciones –TIC"/>
        <s v="Oficina Alta Consejería de Paz, Víctimas y Reconciliación"/>
        <s v="Dirección Distrital de Relaciones Internacionales " u="1"/>
        <s v="Oficina Asesora de Planeación" u="1"/>
        <s v="Oficina Asesora de Planeación_x000a_Oficina de Tecnologías de la Información y las Comunicaciones" u="1"/>
        <s v="Oficina Asesora de Planeación " u="1"/>
        <s v="Oficina Consejería de Comunicaciones" u="1"/>
        <s v="Oficina de Control Disciplinario Interno" u="1"/>
        <s v="Oficina de Control Disciplinario Interno / Oficina Jurídica" u="1"/>
        <s v="Oficina Alta Consejería Distrital de Tecnologías de la Información y las Comunicaciones" u="1"/>
        <s v="Subsecretaría de Servicio al Ciudadano" u="1"/>
        <s v="Subdirección de Imprenta Distrital" u="1"/>
        <s v="Dirección Distrital de Desarrollo Institucional" u="1"/>
        <s v="Dirección Administrativa y Financiera" u="1"/>
        <s v="Dirección Distrital de Relaciones Internacionales" u="1"/>
        <s v="Dirección Distrital de Calidad del Servicio" u="1"/>
        <s v="Subsecretaría Distrital de Fortalecimiento Institucional" u="1"/>
        <s v="Dirección de Contratación " u="1"/>
        <s v="Subsecretaría de Servicio a la Ciudadanía" u="1"/>
        <s v="Oficina de Tecnologías de la Información y las Comunicaciones" u="1"/>
        <s v="Oficina Jurídica" u="1"/>
        <s v="Subdirección de Seguimiento a la Gestión de Inspección, Vigilancia y Control - SSGIVC" u="1"/>
      </sharedItems>
    </cacheField>
    <cacheField name="Internas" numFmtId="0">
      <sharedItems longText="1"/>
    </cacheField>
    <cacheField name="Externas" numFmtId="0">
      <sharedItems longText="1"/>
    </cacheField>
    <cacheField name="Efectos (consecuencias)" numFmtId="0">
      <sharedItems longText="1"/>
    </cacheField>
    <cacheField name="Objetivos estratégicos asociados" numFmtId="0">
      <sharedItems/>
    </cacheField>
    <cacheField name="Trámites, OPA's y consultas asociados" numFmtId="0">
      <sharedItems/>
    </cacheField>
    <cacheField name="Otros procesos del Sistema de Gestión de Calidad" numFmtId="0">
      <sharedItems/>
    </cacheField>
    <cacheField name="Objetivos de Desarrollo Sostenible" numFmtId="0">
      <sharedItems/>
    </cacheField>
    <cacheField name="Proyectos de inversión asociados" numFmtId="0">
      <sharedItems/>
    </cacheField>
    <cacheField name="Probabilidad inherente" numFmtId="0">
      <sharedItems/>
    </cacheField>
    <cacheField name="Valor porcentual probabilidad inherente" numFmtId="9">
      <sharedItems containsSemiMixedTypes="0" containsString="0" containsNumber="1" minValue="0.2" maxValue="0.2"/>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herente" numFmtId="0">
      <sharedItems/>
    </cacheField>
    <cacheField name="Valor porcentual impacto inherente" numFmtId="9">
      <sharedItems containsSemiMixedTypes="0" containsString="0" containsNumber="1" minValue="0.6" maxValue="1"/>
    </cacheField>
    <cacheField name="Valoración inherente" numFmtId="0">
      <sharedItems/>
    </cacheField>
    <cacheField name="Explicación de la valoración" numFmtId="0">
      <sharedItems longText="1"/>
    </cacheField>
    <cacheField name="Controles preventivos y detectivos" numFmtId="0">
      <sharedItems longText="1"/>
    </cacheField>
    <cacheField name="Documentación (controles preventivos y detectivos)" numFmtId="0">
      <sharedItems/>
    </cacheField>
    <cacheField name="Frecuencia (controles preventivos y detectivos)" numFmtId="0">
      <sharedItems/>
    </cacheField>
    <cacheField name="Evidencia (controles preventivos y detectivos)" numFmtId="0">
      <sharedItems/>
    </cacheField>
    <cacheField name="Tipo de control (preventivos y detectivos)" numFmtId="0">
      <sharedItems/>
    </cacheField>
    <cacheField name="Valor porcentual tipo de control (preventivos y detectivos)" numFmtId="9">
      <sharedItems/>
    </cacheField>
    <cacheField name="Implementación (controles preventivos y detectivos)" numFmtId="0">
      <sharedItems/>
    </cacheField>
    <cacheField name="Valor porcentual implementación (controles preventivos y detectivos)" numFmtId="9">
      <sharedItems/>
    </cacheField>
    <cacheField name="Calificación del diseño (controles preventivos y detectivos)" numFmtId="9">
      <sharedItems/>
    </cacheField>
    <cacheField name="Controles correctivos" numFmtId="0">
      <sharedItems longText="1"/>
    </cacheField>
    <cacheField name="Documentación (controles correctivos)" numFmtId="0">
      <sharedItems/>
    </cacheField>
    <cacheField name="Frecuencia (controles correctivos)" numFmtId="0">
      <sharedItems/>
    </cacheField>
    <cacheField name="Evidencia (controles correctivos)" numFmtId="0">
      <sharedItems/>
    </cacheField>
    <cacheField name="Tipo de control (correctivos)" numFmtId="0">
      <sharedItems/>
    </cacheField>
    <cacheField name="Valor porcentual tipo de control (correctivos)" numFmtId="9">
      <sharedItems/>
    </cacheField>
    <cacheField name="Implementación (controles correctivos)" numFmtId="0">
      <sharedItems/>
    </cacheField>
    <cacheField name="Valor porcentual implementación (controles correctivos)" numFmtId="9">
      <sharedItems/>
    </cacheField>
    <cacheField name="Calificación del diseño (controles correctivos)" numFmtId="9">
      <sharedItems/>
    </cacheField>
    <cacheField name="Probabilidad residual" numFmtId="0">
      <sharedItems/>
    </cacheField>
    <cacheField name="Valor porcentual probabilidad residual" numFmtId="166">
      <sharedItems containsSemiMixedTypes="0" containsString="0" containsNumber="1" minValue="6.2233919999999977E-3" maxValue="8.3999999999999991E-2"/>
    </cacheField>
    <cacheField name="impacto residual" numFmtId="0">
      <sharedItems/>
    </cacheField>
    <cacheField name="Valor porcentual impacto residual" numFmtId="166">
      <sharedItems containsSemiMixedTypes="0" containsString="0" containsNumber="1" minValue="0.6" maxValue="1"/>
    </cacheField>
    <cacheField name="Valoración residual" numFmtId="0">
      <sharedItems/>
    </cacheField>
    <cacheField name="Explicación de la valoración2" numFmtId="0">
      <sharedItems longText="1"/>
    </cacheField>
    <cacheField name="Opción de manejo" numFmtId="0">
      <sharedItems/>
    </cacheField>
    <cacheField name="Acciones (características):_x000a__x000a_Probabilidad_x000a_---------------_x000a_Impacto" numFmtId="0">
      <sharedItems longText="1"/>
    </cacheField>
    <cacheField name="Responsable de ejecución (acciones tratamiento)" numFmtId="0">
      <sharedItems/>
    </cacheField>
    <cacheField name="Nombre del plan en el Aplicativo DARUMA" numFmtId="0">
      <sharedItems/>
    </cacheField>
    <cacheField name="Id de la acción en el Aplicativo DARUMA" numFmtId="0">
      <sharedItems/>
    </cacheField>
    <cacheField name="Fecha de inicio (acciones tratamiento)" numFmtId="0">
      <sharedItems/>
    </cacheField>
    <cacheField name="Fecha de terminación (acciones tratamiento)" numFmtId="0">
      <sharedItems/>
    </cacheField>
    <cacheField name="Acciones contingencia" numFmtId="0">
      <sharedItems longText="1"/>
    </cacheField>
    <cacheField name="Responsable de ejecución (acciones contingencia)" numFmtId="0">
      <sharedItems longText="1"/>
    </cacheField>
    <cacheField name="Producto (acciones contingencia)" numFmtId="0">
      <sharedItems longText="1"/>
    </cacheField>
    <cacheField name="Fecha de cambio" numFmtId="164">
      <sharedItems containsSemiMixedTypes="0" containsNonDate="0" containsDate="1" containsString="0" minDate="2023-11-23T00:00:00" maxDate="2023-12-14T00:00:00"/>
    </cacheField>
    <cacheField name="Aspecto(s) que cambiaron" numFmtId="0">
      <sharedItems/>
    </cacheField>
    <cacheField name="Descripción de los cambios efectuados" numFmtId="0">
      <sharedItems longText="1"/>
    </cacheField>
    <cacheField name="Fecha de cambio2" numFmtId="164">
      <sharedItems containsNonDate="0" containsString="0" containsBlank="1"/>
    </cacheField>
    <cacheField name="Aspecto(s) que cambiaron2" numFmtId="0">
      <sharedItems containsNonDate="0" containsString="0" containsBlank="1"/>
    </cacheField>
    <cacheField name="Descripción de los cambios efectuados2" numFmtId="0">
      <sharedItems containsNonDate="0" containsString="0" containsBlank="1"/>
    </cacheField>
    <cacheField name="Fecha de cambio3" numFmtId="164">
      <sharedItems containsNonDate="0" containsString="0" containsBlank="1"/>
    </cacheField>
    <cacheField name="Aspecto(s) que cambiaron3" numFmtId="0">
      <sharedItems containsNonDate="0" containsString="0" containsBlank="1"/>
    </cacheField>
    <cacheField name="Descripción de los cambios efectuados3" numFmtId="0">
      <sharedItems containsNonDate="0" containsString="0" containsBlank="1"/>
    </cacheField>
    <cacheField name="Fecha de cambio4" numFmtId="164">
      <sharedItems containsNonDate="0" containsString="0" containsBlank="1"/>
    </cacheField>
    <cacheField name="Aspecto(s) que cambiaron4" numFmtId="0">
      <sharedItems containsNonDate="0" containsString="0" containsBlank="1"/>
    </cacheField>
    <cacheField name="Descripción de los cambios efectuados4" numFmtId="0">
      <sharedItems containsNonDate="0" containsString="0" containsBlank="1"/>
    </cacheField>
    <cacheField name="Fecha de cambio5" numFmtId="164">
      <sharedItems containsNonDate="0" containsString="0" containsBlank="1"/>
    </cacheField>
    <cacheField name="Aspecto(s) que cambiaron5" numFmtId="0">
      <sharedItems containsNonDate="0" containsString="0" containsBlank="1"/>
    </cacheField>
    <cacheField name="Descripción de los cambios efectuados5" numFmtId="0">
      <sharedItems containsNonDate="0" containsString="0" containsBlank="1"/>
    </cacheField>
    <cacheField name="Fecha de cambio6" numFmtId="164">
      <sharedItems containsNonDate="0" containsString="0" containsBlank="1"/>
    </cacheField>
    <cacheField name="Aspecto(s) que cambiaron6" numFmtId="0">
      <sharedItems containsNonDate="0" containsString="0" containsBlank="1"/>
    </cacheField>
    <cacheField name="Descripción de los cambios efectuados6" numFmtId="0">
      <sharedItems containsNonDate="0" containsString="0" containsBlank="1"/>
    </cacheField>
    <cacheField name="Fecha de cambio7" numFmtId="164">
      <sharedItems containsNonDate="0" containsString="0" containsBlank="1"/>
    </cacheField>
    <cacheField name="Aspecto(s) que cambiaron7" numFmtId="0">
      <sharedItems containsNonDate="0" containsString="0" containsBlank="1"/>
    </cacheField>
    <cacheField name="Descripción de los cambios efectuados7" numFmtId="0">
      <sharedItems containsNonDate="0" containsString="0" containsBlank="1"/>
    </cacheField>
    <cacheField name="Fecha de cambio8" numFmtId="164">
      <sharedItems containsNonDate="0" containsString="0" containsBlank="1"/>
    </cacheField>
    <cacheField name="Aspecto(s) que cambiaron8" numFmtId="0">
      <sharedItems containsNonDate="0" containsString="0" containsBlank="1"/>
    </cacheField>
    <cacheField name="Descripción de los cambios efectuados8" numFmtId="0">
      <sharedItems containsNonDate="0" containsString="0" containsBlank="1"/>
    </cacheField>
    <cacheField name="Fecha de cambio9" numFmtId="164">
      <sharedItems containsNonDate="0" containsString="0" containsBlank="1"/>
    </cacheField>
    <cacheField name="Aspecto(s) que cambiaron9" numFmtId="0">
      <sharedItems containsNonDate="0" containsString="0" containsBlank="1"/>
    </cacheField>
    <cacheField name="Descripción de los cambios efectuados9" numFmtId="0">
      <sharedItems containsNonDate="0" containsString="0" containsBlank="1"/>
    </cacheField>
    <cacheField name="Fecha de cambio10" numFmtId="164">
      <sharedItems containsNonDate="0" containsString="0" containsBlank="1"/>
    </cacheField>
    <cacheField name="Aspecto(s) que cambiaron10" numFmtId="0">
      <sharedItems containsNonDate="0" containsString="0" containsBlank="1"/>
    </cacheField>
    <cacheField name="Descripción de los cambios efectuados10" numFmtId="0">
      <sharedItems containsNonDate="0" containsString="0" containsBlank="1"/>
    </cacheField>
    <cacheField name="Fecha de cambio11" numFmtId="164">
      <sharedItems containsNonDate="0" containsString="0" containsBlank="1"/>
    </cacheField>
    <cacheField name="Aspecto(s) que cambiaron11" numFmtId="0">
      <sharedItems containsNonDate="0" containsString="0" containsBlank="1"/>
    </cacheField>
    <cacheField name="Descripción de los cambios efectuados11" numFmtId="0">
      <sharedItems containsNonDate="0" containsString="0" containsBlank="1"/>
    </cacheField>
    <cacheField name="Fecha de cambio12" numFmtId="164">
      <sharedItems containsNonDate="0" containsString="0" containsBlank="1"/>
    </cacheField>
    <cacheField name="Aspecto(s) que cambiaron12" numFmtId="0">
      <sharedItems containsNonDate="0" containsString="0" containsBlank="1"/>
    </cacheField>
    <cacheField name="Descripción de los cambios efectuados12" numFmtId="0">
      <sharedItems containsNonDate="0" containsString="0" containsBlank="1"/>
    </cacheField>
    <cacheField name="Blancos borrar si 54" numFmtId="0">
      <sharedItems containsSemiMixedTypes="0" containsString="0" containsNumber="1" containsInteger="1" minValue="33" maxValue="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
  <r>
    <x v="0"/>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
    <s v="-"/>
    <s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x v="0"/>
    <s v="Ejecución y administración de procesos"/>
    <s v="Oficina de Control Disciplinario Interno, Oficina Jurídica y Despacho de la Secretaría General"/>
    <s v="- Alta rotación de personal generando retrasos en la curva de aprendizaje._x000a_- Dificultades en la transferencia de conocimiento entre los servidores que se vinculan y retiran de la entidad._x000a_- Presentarse una situación de conflicto de interés y no manifestarlo._x000a_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reputacional por impunidad disciplinaria._x000a_- Investigación disciplinaria por parte de un ente de control que corresponda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4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5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6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7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8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Detectivo_x000a_- Preventivo_x000a_- Detectivo_x000a_- Preventivo_x000a_- Detectivo_x000a_- Preventivo_x000a_- Detectivo_x000a__x000a__x000a__x000a__x000a__x000a__x000a__x000a__x000a__x000a__x000a__x000a_"/>
    <s v="25%_x000a_15%_x000a_25%_x000a_15%_x000a_25%_x000a_15%_x000a_2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30%_x000a_40%_x000a_30%_x000a_40%_x000a_30%_x000a_40%_x000a_30%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2233919999999977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x000a__x000a__x000a__x000a__x000a__x000a__x000a__x000a__x000a_"/>
    <s v="- Jefe de la Oficina de Control Disciplinario Interno_x000a_- Jefe de la Oficina de Control Disciplinario Interno_x000a__x000a__x000a__x000a__x000a__x000a__x000a__x000a__x000a__x000a__x000a__x000a__x000a__x000a__x000a__x000a__x000a__x000a_"/>
    <s v="-"/>
    <s v="-"/>
    <s v="01/02/2024_x000a_01/04/2024_x000a__x000a__x000a__x000a__x000a__x000a__x000a__x000a__x000a__x000a__x000a__x000a__x000a__x000a__x000a__x000a__x000a__x000a_"/>
    <s v="30/11/2024_x000a_31/12/2024_x000a__x000a__x000a__x000a__x000a__x000a__x000a__x000a__x000a__x000a__x000a__x000a__x000a__x000a__x000a__x000a__x000a__x000a_"/>
    <s v="-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s v="- Oficina de Control Disciplinario Interno, Oficina Jurídica y Despacho de la Secretaría General._x000a_- Jefe Oficina de Control Disciplinario Interno._x000a_- Jefe de la Oficina de Control Disciplinario Interno, Jefe de la Oficina Jurídica y/o Despacho de la Secretaría General._x000a__x000a__x000a__x000a__x000a__x000a__x000a_- Oficina de Control Disciplinario Interno, Oficina Jurídica y Despacho de la Secretaría General."/>
    <s v="-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
    <d v="2023-11-24T00:00:00"/>
    <s v="_x000a__x000a_Establecimiento de controles_x000a__x000a_Tratamiento del riesgo"/>
    <s v="Se eliminan los controles asociados al Proceso Disciplinario Verbal” Código 2210113-PR-008, Versión 012._x000a_Se formulan acciones de Tratamiento a 2024"/>
    <m/>
    <m/>
    <m/>
    <m/>
    <m/>
    <m/>
    <m/>
    <m/>
    <m/>
    <m/>
    <m/>
    <m/>
    <m/>
    <m/>
    <m/>
    <m/>
    <m/>
    <m/>
    <m/>
    <m/>
    <m/>
    <m/>
    <m/>
    <m/>
    <m/>
    <m/>
    <m/>
    <m/>
    <m/>
    <m/>
    <m/>
    <m/>
    <m/>
  </r>
  <r>
    <x v="1"/>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s v="Jefe Oficina de Control Interno"/>
    <s v="Evaluación"/>
    <s v="Ejecutar las auditorías internas de gestión, seguimientos y realizar informes de ley "/>
    <s v="-"/>
    <s v="-"/>
    <s v="Posibilidad de afectación reputacional por sanción disciplinaria de una instancia competente o de un ente de control o regulador, debido a resultados y conclusiones ajustadas a intereses propios o de un tercero, como producto de las evaluaciones de auditoría practicadas."/>
    <x v="0"/>
    <s v="Ejecución y administración de procesos"/>
    <s v="Oficina de Control Interno"/>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_x000a_-  2 El procedimiento de Auditorías Internas de Gestión PR-006 (actividad 11) indica que el Jefe de la Oficina de Control Interno, autorizado(a) por el Manual Específico de Funciones y Competencias Laborales, cada vez que se reciba el informe preliminar, revisa los resultados obtenidos, aclara inquietudes con el auditor,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para su ajuste, dentro del informe. De lo contrario, se aprueba el informe preliminar y se remite mediante memorand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_x000a__x000a__x000a__x000a__x000a__x000a__x000a__x000a__x000a__x000a__x000a__x000a__x000a__x000a__x000a__x000a__x000a__x000a__x000a_"/>
    <s v="- Jefe de la Oficina de Control Interno_x000a__x000a__x000a__x000a__x000a__x000a__x000a__x000a__x000a__x000a__x000a__x000a__x000a__x000a__x000a__x000a__x000a__x000a__x000a_"/>
    <s v="-"/>
    <s v="-"/>
    <s v="01/08/2024_x000a__x000a__x000a__x000a__x000a__x000a__x000a__x000a__x000a__x000a__x000a__x000a__x000a__x000a__x000a__x000a__x000a__x000a__x000a_"/>
    <s v="31/08/2024_x000a__x000a__x000a__x000a__x000a__x000a__x000a__x000a__x000a__x000a__x000a__x000a__x000a__x000a__x000a__x000a__x000a__x000a__x000a_"/>
    <s v="-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
    <s v="- Oficina de Control Interno_x000a_- Jefe de la Oficina de Control Interno_x000a__x000a__x000a__x000a__x000a__x000a__x000a__x000a_- Oficina de Control Interno"/>
    <s v="-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_x000a_- Comunicación de la reasignación_x000a__x000a__x000a__x000a__x000a__x000a__x000a__x000a_-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
    <d v="2023-12-01T00:00:00"/>
    <s v="Identificación del riesgo_x000a__x000a_Establecimiento de controles_x000a__x000a_Tratamiento del riesgo"/>
    <s v="Se realizó ajuste en la redacción del riesgo para enfocarlo en las conclusiones ajustadas para intereses propios o de terceros, en el resultado de las auditorías_x000a_Se incluyó control detectivo para el riesgo._x000a_Se formula la propuesta de acción de tratamiento del riesgo a 2024."/>
    <m/>
    <m/>
    <m/>
    <m/>
    <m/>
    <m/>
    <m/>
    <m/>
    <m/>
    <m/>
    <m/>
    <m/>
    <m/>
    <m/>
    <m/>
    <m/>
    <m/>
    <m/>
    <m/>
    <m/>
    <m/>
    <m/>
    <m/>
    <m/>
    <m/>
    <m/>
    <m/>
    <m/>
    <m/>
    <m/>
    <m/>
    <m/>
    <m/>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s v="Dirección Distrital de Archivo de Bogotá"/>
    <s v="- Falta de actualización de algunos sistemas (interfaz, accesibilidad, disponibilidad) que interactúan con los procesos._x000a_- Cambios internos (administrativos y rotación de personal) que impacta la continuidad en la implementación de las estrategias y la transferencia del conocimiento._x000a_- Falta de disponibilidad presupuestal._x000a_- Desconocimiento de la ley mediante interpretaciones subjetivas de las normas vigentes para evitar o postergar su aplicación_x000a__x000a__x000a__x000a__x000a__x000a_"/>
    <s v="- La inestabilidad de la conectividad, no disponibilidad de servidores de información y vulnerabilidad en la seguridad informática._x000a_- Constante actualización de directrices Nacionales y Distritales,  que no surten suficientes procesos de socialización. _x000a_- Recorte de recursos financieros que impiden las ejecución de metas establecidas en el cuatrienio._x000a_- Falta de continuidad en los programas y proyectos entre administraciones._x000a_- Presiones o motivaciones individuales, sociales o colectivas, que inciten a la realizar conductas contrarias al deber ser._x000a__x000a__x000a__x000a__x000a_"/>
    <s v="- Perdida de confianza, credibilidad y transparencia frente al manejo de la documentación patrimonial del Distrito_x0009__x0009__x000a_- Posibles investigaciones y sanciones de entes de control o entes reguladores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Consulta del patrimonio documental de Bogotá_x000a__x000a_"/>
    <s v="- Procesos misionales en el Sistema de Gestión de Calidad_x000a__x000a__x000a__x000a_"/>
    <s v="Sin asociación"/>
    <s v="No aplica"/>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4213000-FT-480. En caso de evidenciar observaciones, desviaciones o diferencias, se informa a la Entidad correspondiente mediante el Informe Técnico 4213000-FT-480 remitido por comunicación oficial, Oficio 4233300-FT-012. De lo contrario, queda como evidencia el Informe Técnico 4213000-FT-480 con la aceptación y programación del ingreso de la transferencia secundaria y comunicación oficial Oficio 4233300-FT0-012 de su remisión a la entidad correspondiente. Tipo: Preventivo Implementación: Manual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4233300-FT-012 a la Entidad responsable solicitando los ajustes necesarios. De lo contrario, queda como evidencia el registro del Inventario Analítico 4213200-FT-1080 en el Sistema de información correspondiente del Archivo de Bogotá.  Tipo: Preventivo Implementación: Manual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42130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4213000-FT-163. De lo contrario, queda como evidencia el registro de Solicitudes Usuario 4213000-FT-163. Tipo: Preventivo Implementación: Manual_x000a_- 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4213000-FT-161 y la documentación a entregar al solicitante. En caso de evidenciar observaciones, desviaciones o diferencias, no se entrega la documentación, se registran las observaciones en el formato Circulación interna 4213000-FT-161 y se ajusta hasta que corresponda con lo solicitado para realizar la entrega. De lo contrario, queda como evidencia el registro de Circulación interna de documentos históricos 4213000-FT-161. Tipo: Preventivo Implementación: Manual_x000a_- 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4213000-FT-163. La(s) fuente(s) de información utilizadas es(son) Solicitudes Usuario 4213000-FT-163 y la documentación recibida. En caso de evidenciar observaciones, desviaciones o diferencias, se registran en el formato Solicitudes Usuario 4213000-FT-163 y se aplica el Reglamento de Sala de Consulta 2215100-OT-007. De lo contrario, queda como evidencia el registro de Solicitudes Usuario 4213000-FT-163. Tipo: Detectivo Implementación: Manual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4213000-FT-161. La(s) fuente(s) de información utilizadas es(son) circulación interna de documentos históricos 4213000-FT-161 y la documentación devuelta por el servidor. En caso de evidenciar observaciones, desviaciones o diferencias, (daños a la documentación o faltantes en unidades documentales) se registran en el formato Circulación interna de documentos históricos 4213000-FT-161 y se reporta la novedad por medio de correo electrónico al líder del área para tomar las medidas pertinentes. De lo contrario, queda como evidencia Circulación interna de documentos históricos 4213000-FT-161.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Crear un procedimiento que contemple las modalidades no incluidas en el proceso, para el ingreso de documentación patrimonial al Archivo de Bogotá_x000a__x000a__x000a__x000a__x000a__x000a__x000a__x000a__x000a__x000a__x000a__x000a__x000a__x000a__x000a__x000a__x000a__x000a__x000a_"/>
    <s v="- Profesional Universitario_x000a__x000a__x000a__x000a__x000a__x000a__x000a__x000a__x000a__x000a__x000a__x000a__x000a__x000a__x000a__x000a__x000a__x000a__x000a_"/>
    <s v="-"/>
    <s v="-"/>
    <s v="01/06/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 Dirección Distrital de Archivo de Bogotá_x000a_- Subdirector(a) de Gestión de Patrimonio Documental del Distrito _x000a_- Profesional universitario de la Subdirección de Gestión de Patrimonio Documental del Distrito_x0009__x0009__x0009__x0009__x0009__x0009__x0009__x0009__x000a_- Director(a) Distrital de Archivo de Bogotá_x000a__x000a__x000a__x000a__x000a__x000a_- Dirección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
    <d v="2023-12-06T00:00:00"/>
    <s v="Identificación del riesgo_x000a__x000a__x000a__x000a_Tratamiento del riesgo"/>
    <s v="Se ajusta el contexto del proceso._x000a_Se ajusta la opción donde se señalan los procesos posiblemente afectados con este riesgo. _x000a_Se asocia el servicio Consulta del patrimonio documental de Bogotá_x000a_Se ajustan causas internas y causas externas_x000a_Se definen acciones de tratamiento para la mitigación del riesgo"/>
    <m/>
    <m/>
    <m/>
    <m/>
    <m/>
    <m/>
    <m/>
    <m/>
    <m/>
    <m/>
    <m/>
    <m/>
    <m/>
    <m/>
    <m/>
    <m/>
    <m/>
    <m/>
    <m/>
    <m/>
    <m/>
    <m/>
    <m/>
    <m/>
    <m/>
    <m/>
    <m/>
    <m/>
    <m/>
    <m/>
    <m/>
    <m/>
    <m/>
  </r>
  <r>
    <x v="2"/>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x v="0"/>
    <s v="Fraude interno"/>
    <s v="Dirección Distrital de Archivo de Bogotá"/>
    <s v="- Falta de actualización de algunos sistemas (interfaz, accesibilidad, disponibilidad) que interactúan con los procesos._x000a_- Cadenas de revisión, validación y aprobación que  retrasan la gestión._x000a_- Cambios internos (administrativos y rotación de personal) que impacta la continuidad en la implementación de las estrategias y la transferencia del conocimiento._x000a_- Uso indebido del poder para la emisión de conceptos técnicos favorables._x000a__x000a_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Presiones ejercidas por terceros y o ofrecimientos de prebendas, gratificaciones o dadivas._x000a_- No hay conciencia en las entidades del distrito del verdadero impacto de la gestión documental.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Sin asociación"/>
    <s v="No aplica"/>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_x000a_- 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jornadas de seguimiento trimestral para la verificación de la correcta revisión y evaluación de las Tablas de Retención Documental –TRD y Tablas de Valoración Documental –TVD _x000a__x000a__x000a__x000a__x000a__x000a__x000a__x000a__x000a__x000a__x000a__x000a__x000a__x000a__x000a__x000a__x000a__x000a__x000a_"/>
    <s v="- Subdirector Técnic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_x000a__x000a__x000a__x000a_-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s v="- Dirección Distrital de Archivo de Bogotá_x000a_- Director(a) Distrital de Archivo de Bogotá_x000a_- Profesional(es) Universitario(s)_x000a_- Director(a) Distrital de Archivo de Bogotá_x000a_- Director(a) Distrital de Archivo de Bogotá_x000a__x000a__x000a__x000a__x000a_- Dirección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_x000a__x000a__x000a__x000a_-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
    <d v="2023-12-06T00:00:00"/>
    <s v="Identificación del riesgo_x000a__x000a_Establecimiento de controles_x000a_Evaluación de controles_x000a_Tratamiento del riesgo"/>
    <s v="Se ajusta el contexto del proceso._x000a_Se actualiza nombre del riesgo_x000a_Se ajusta la opción donde se señalan los procesos posiblemente afectados con este riesgo. _x000a_Se actualizan controles por modificación de procedimiento PR-257 Asistencia técnica en Gestión documental y archivos, debido que 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_x000a_Se actualizan controles por actualización de procedimiento PR-293 Revisión y evaluación de las Tablas de Retención Documental –TRD y Tablas de Valoración Documental –TVD_x000a_Se ajustan causas internas y causas externas_x000a_Se definen acciones de tratamiento para la mitigación del riesgo"/>
    <m/>
    <m/>
    <m/>
    <m/>
    <m/>
    <m/>
    <m/>
    <m/>
    <m/>
    <m/>
    <m/>
    <m/>
    <m/>
    <m/>
    <m/>
    <m/>
    <m/>
    <m/>
    <m/>
    <m/>
    <m/>
    <m/>
    <m/>
    <m/>
    <m/>
    <m/>
    <m/>
    <m/>
    <m/>
    <m/>
    <m/>
    <m/>
    <m/>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reputacional por pérdida de la confianza ciudadana en la gestión contractual de la Entidad, debido a decisiones ajustadas a intereses propios o de terceros durante la etapa precontractual con el fin de celebrar un contrato "/>
    <x v="0"/>
    <s v="Fraude interno"/>
    <s v="Dirección de Contratación"/>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_x000a_- 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_x000a_- 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dos (2) jornadas de socialización y/o taller dirigido a los funcionarios y contratistas de la Entidad sobre la debida aplicación de la Guía para la estructuración de estudios previos 4231000-GS-081._x000a__x000a__x000a__x000a__x000a__x000a__x000a__x000a__x000a__x000a__x000a__x000a__x000a__x000a__x000a__x000a__x000a__x000a__x000a_"/>
    <s v="- Director de Contratación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riesgo Posibilidad de afectación reputacional por pérdida de la confianza ciudadana en la gestión contractual de la Entidad, debido a decisiones ajustadas a intereses propios o de terceros durante la etapa precontractual con el fin de celebrar un contrato "/>
    <s v="- Dirección de Contratación_x000a_- Director(a) de Contratación_x000a_- Director(a) de Contratación_x000a__x000a__x000a__x000a__x000a__x000a__x000a_- Dirección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Riesgo de Posibilidad de afectación reputacional por pérdida de la confianza ciudadana en la gestión contractual de la Entidad, debido a decisiones ajustadas a intereses propios o de terceros durante la etapa precontractual con el fin de celebrar un contrato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3"/>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
    <s v="-"/>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x v="0"/>
    <s v="Fraude interno"/>
    <s v="Dirección de Contratación"/>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una (1) jornada de socialización y/o taller sobre la publicación de manera oportuna y de acuerdo con la normatividad vigente de la documentación que soporta la ejecución de los contratos o convenios, en el portal de contratación pública / SECOP._x000a_-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6/2024_x000a_30/06/2024_x000a__x000a__x000a__x000a__x000a__x000a__x000a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s v="- Dirección de Contratación_x000a_- Director(a) de Contratación_x000a_- Director(a) de Contratación_x000a__x000a__x000a__x000a__x000a__x000a__x000a_- Dirección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4"/>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
    <s v="-"/>
    <s v="-"/>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Tipo: Preventivo Implementación: Manual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Tipo: Detectivo Implementación: Manual_x000a_- 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_x000a_- 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inconsistencias presentada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realiza reporte al responsable del proceso. Tipo: Correctivo Implementación: Manual_x000a_- 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Actualizar el procedimiento PR-148 Ingreso o entrada de bienes con respecto a la revisión de controles definidos y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 Subdirección de Servicios Administrativos_x000a_- Subdirector(a) de Servicios Administrativos_x000a_- Subdirector(a) de Servicios Administrativos_x000a_- Subdirector(a) de Servicios Administrativos_x000a__x000a__x000a__x000a__x000a__x000a_- Subdirección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4"/>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s v="-"/>
    <s v="-"/>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s v="Subdirección de Servicios Administrativos"/>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Tipo: Detectivo Implementación: Manual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los procedimientos PR-235 Control y Seguimiento con respecto a los controles definidos y las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_x000a__x000a__x000a__x000a__x000a__x000a__x000a_-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Subdirección de Servicios Administrativos_x000a_- Subdirector(a) de Servicios Administrativos_x000a_- Subdirector(a) de Servicios Administrativos_x000a__x000a__x000a__x000a__x000a__x000a__x000a_- Subdirección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Manejar y controlar los recursos de la caja menor"/>
    <s v="-"/>
    <s v="-"/>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s v="Subdirección de Servicios Administrativos"/>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la posibilidad de la materialización del riesgo."/>
    <s v="-  1 El procedimiento 4233100-PR-382 “Manejo de Caja Menor&quot;&quot; (Act 6 ):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_x000a_- 2 El procedimiento 4233100-PR-382 “Manejo de Caja Menor&quot;&quot; (Act 11):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_x000a_- 3 El procedimiento 4233100-PR-382 “Manejo de Caja Menor&quot; (Act 13):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_x000a_-  4 El procedimiento 4233100-PR-382 “Manejo de Caja Menor&quot; (Act 15):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_x000a_- 5 El procedimiento 4233100-PR-382 “Manejo de Caja Menor&quot; (Act 16):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Tipo: Correctivo Implementación: Manual_x000a_- 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Realizar una campaña de comunicación interna enfocada en las solicitudes que se pueden atender con los recursos de la caja menor_x000a__x000a__x000a__x000a__x000a__x000a__x000a__x000a__x000a__x000a__x000a__x000a__x000a__x000a__x000a__x000a__x000a__x000a__x000a_"/>
    <s v="- Profesionales Subdirección de Servicios Administrativos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 Subdirección de Servicios Administrativos_x000a_- Subdirector(a) de Servicios Administrativos._x000a_- Subdirector Servicios Administrativos_x000a__x000a__x000a__x000a__x000a__x000a__x000a_- Subdirección de Servicios Administrativo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
    <d v="2023-12-04T00:00:00"/>
    <s v="_x000a__x000a__x000a__x000a_Tratamiento del riesgo"/>
    <s v="Se incluye acción de tratamiento para el riesgo."/>
    <m/>
    <m/>
    <m/>
    <m/>
    <m/>
    <m/>
    <m/>
    <m/>
    <m/>
    <m/>
    <m/>
    <m/>
    <m/>
    <m/>
    <m/>
    <m/>
    <m/>
    <m/>
    <m/>
    <m/>
    <m/>
    <m/>
    <m/>
    <m/>
    <m/>
    <m/>
    <m/>
    <m/>
    <m/>
    <m/>
    <m/>
    <m/>
    <m/>
  </r>
  <r>
    <x v="5"/>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
    <s v="-"/>
    <s v="-"/>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s v="Subdirección de Gestión Documental"/>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erdida de credibilidad del proceso y de la entidad_x000a_- Uso indebido e inadecuado de información de la Secretaria General_x000a_- Sanciones disciplinarias fiscales y penales_x000a_- Pe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Leve (1)"/>
    <s v="Leve (1)"/>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Preventivo Implementación: Manual_x000a_- 2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_x000a__x000a__x000a__x000a__x000a__x000a__x000a__x000a__x000a__x000a__x000a__x000a__x000a__x000a__x000a__x000a__x000a__x000a__x000a_"/>
    <s v="- Subdirector(a) de Gestión Documental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Gestión Documental para que se tomen las medidas pertinentes._x000a_- Reportar a la Oficina de Control Interno Disciplinario, para que se inicie el respectivo proceso al funcionario implicado._x000a_- Notificar a la instancia o autoridad competente para que se tomen las medidas pertinentes._x000a_- Actualizar el mapa de riesgos Gestión de Servicios Administrativos y Tecnológicos_x000a__x000a__x000a__x000a_-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 Subdirección de Gestión Documental_x000a_- Subdirector(a) de Gestión Documental_x000a_- Subdirector(a) de Gestión Documental_x000a_- Subdirector(a) de Gestión Documental_x000a_- Subdirector(a) de Gestión Documental_x000a_- Subdirector(a) de Gestión Documental_x000a__x000a__x000a__x000a_- Subdirección de Gestión Documental"/>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_x000a__x000a_- Instrumento actualizado TRD_x000a_- Memorando  de reporte a la Oficina de Control Interno_x000a_- Notificación a la autoridad competente_x000a_- Mapa de riesgos_x000a__x000a__x000a__x000a_-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
    <d v="2023-12-04T00:00:00"/>
    <s v="Identificación del riesgo_x000a_Análisis antes de controles_x000a__x000a__x000a_Tratamiento del riesgo"/>
    <s v="Se ajustaron las causas internas y se agrego una acción de tratamiento para la vigencia 2024_x000a_Se ajustó los centros de costo de los documentos asociados a las actividades de control del riesgo_x000a_Se incluye acción de tratamiento para el riesgo."/>
    <m/>
    <m/>
    <m/>
    <m/>
    <m/>
    <m/>
    <m/>
    <m/>
    <m/>
    <m/>
    <m/>
    <m/>
    <m/>
    <m/>
    <m/>
    <m/>
    <m/>
    <m/>
    <m/>
    <m/>
    <m/>
    <m/>
    <m/>
    <m/>
    <m/>
    <m/>
    <m/>
    <m/>
    <m/>
    <m/>
    <m/>
    <m/>
    <m/>
  </r>
  <r>
    <x v="6"/>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s v="-"/>
    <s v="-"/>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s v="Dirección de Talento Humano"/>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Gestión Organizacional indica que el(la) Director(a) Técnico(a) de la Dirección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_x000a_- 2 El procedimiento (2211300-PR-221) Gestión Organizacional indica que el Profesional Especializado o Universitario de la Dirección de Talento Humano, autorizado(a) por el(la) Director(a) Técnico(a) de la Dirección de Talento Humano, cada vez que se va(n) a realizar nombramiento(s) de aspirante(s) a un empleo de la entidad verifica a través del formato Evaluación del Perfil (2211300-FT-809)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 aspirante al cargo vacante o la historia laboral de el(la) servidor(a) que aspira al nombramiento en un empleo de la Secretaría General de la Alcaldía Mayor de Bogotá, D.C. En caso de evidenciar observaciones, desviaciones o diferencias, se debe notificar a el(/a) servidor(a)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_x000a_- 3 El procedimiento (2211300-PR-221) Gestión Organizacional indica que el Profesional Especializado o Universitario de la Dirección de Talento Humano o Técnico Operativo de la Dirección de Talento Humano, autorizado(a) por el(la) Director(a) Técnico(a) de la Dirección de Talento Humano, previo al nombramiento de un(a) aspirante a un empleo de la entidad verifica la completitud e idoneidad de los documentos soporte de la hoja de vida del/de la aspirante al cargo vacante, conforme a los requisitos definidos en el formato  Lista de Chequeo (4232000-FT-874). La(s) fuente(s) de información utilizadas es(son) los soportes allegados por el(la) aspirante a vinculación en la entidad y el formato Lista de Chequeo (4232000-FT-874). En caso de evidenciar observaciones, desviaciones o diferencias, se debe notificar a través de correo electrónico dirigido a el(la) aspirante a vincular para garantizar la completitud de los documentos o a la Oficina de Control Interno Disciplinario a través de Memorando (4233300-FT-011), en los casos en los que las observaciones estén relacionadas con la veracidad de los soportes allegados, para que se adelanten los trámites a que haya lugar. De lo contrario, queda como evidencia Lista de chequeo (4232000-FT-874) diligenciado, Hoja de Ruta - Novedad de Ingreso (4232000-FT-159) diligenciada. Tipo: Preventivo Implementación: Manual_x000a_- 4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 el(la) Director(a) Técnico(a) de la Dirección de Talento Humano, respectivamente, cada vez que se identifique la materialización del riesgo aplican las medidas que determine la Oficina de Control Disciplinario Interno y/o ente de control  frente a la materialización del riesgo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0239999999999996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x000a__x000a__x000a__x000a__x000a__x000a__x000a__x000a__x000a_"/>
    <s v="- Profesional Especializado o Universitario de la Dirección de Talento Humano._x000a_- Director(a) Técnico(a) de la Dirección de Talento Humano._x000a__x000a__x000a__x000a__x000a__x000a__x000a__x000a__x000a__x000a__x000a__x000a__x000a__x000a__x000a__x000a__x000a__x000a_"/>
    <s v="-"/>
    <s v="-"/>
    <s v="15/02/2024_x000a_15/02/2024_x000a__x000a__x000a__x000a__x000a__x000a__x000a__x000a__x000a__x000a__x000a__x000a__x000a__x000a__x000a__x000a__x000a__x000a_"/>
    <s v="31/12/2024_x000a_31/12/2024_x000a__x000a__x000a__x000a__x000a__x000a__x000a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 Dirección de Talento Humano_x000a_- Director(a) Técnico(a) de la Dirección de Talento Humano y Profesional Especializado o Universitario de la Dirección de Talento Humano._x000a__x000a__x000a__x000a__x000a__x000a__x000a__x000a_- Dirección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
    <d v="2023-12-13T00:00:00"/>
    <s v="_x000a__x000a_Establecimiento de controles_x000a__x000a_Tratamiento del riesgo"/>
    <s v="Se ajustó la redacción de las actividades de control preventivo y detectivo._x000a_Se retiró control detectivo # 5 por encontrarse duplicado.._x000a_Se definieron acciones de tratamiento para la vigencia  2024."/>
    <m/>
    <m/>
    <m/>
    <m/>
    <m/>
    <m/>
    <m/>
    <m/>
    <m/>
    <m/>
    <m/>
    <m/>
    <m/>
    <m/>
    <m/>
    <m/>
    <m/>
    <m/>
    <m/>
    <m/>
    <m/>
    <m/>
    <m/>
    <m/>
    <m/>
    <m/>
    <m/>
    <m/>
    <m/>
    <m/>
    <m/>
    <m/>
    <m/>
  </r>
  <r>
    <x v="6"/>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s v="-"/>
    <s v="-"/>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s v="Dirección de Talento Humano"/>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con la normatividad vigente, que sea legible y que cumpla las demás condiciones de una incapacidad de acuerdo con lo establecido en la normatividad vigente en la materia. Ingreso: Verificar que el paquete de documentos aportado por el procedimiento de Gestión Organizacional para el ingreso de el(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 el(la) servidor(a) encargado(a)). Interrupción de Encargo: Se verifica el acto administrativo que genera la interrupción del encargo y por ende la variación en los conceptos de nómina. Deducibles retenciones en la fuente: Se revisa formato que se tiene para deducción de dependientes y los anexos según el caso: * Crédito hipotecario se revisa el certificado emitido por el banco. * Medicina Prepagada o Plan complementarios: se revisa el certificado emitido por la Entidad competente. _x000a_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el Profesional Especializado o Universitario de Talento Humano encargado del ingreso de las novedades, las registra en el documento de la novedad correspondiente y realiza los ajustes. De lo contrario, quedan las siguientes evidencias de acuerdo con la novedad registrada: Horas extra: Resolución horas extras archivadas en nómina de cada mes. Incapacidad: Resoluciones de incapacidades archivadas en nómina de cada mes. Ingreso: Hoja de Ruta- Novedad de Ingreso (4232000-FT-159), con el VoBo del Profesional que revisa el ingreso, que es adicionada a la historia laboral de los(las) servidores(as) públicos(as) que ingresan a la entidad y la posición en el Sistema de Personal y Nómina Perno. Primas Técnicas: Resolución (4203000-FT-997) prima técnica. Vacaciones: Resolución vacaciones reconocidas archivadas en la nómina de cada mes. Retiros: Resolución (4203000-FT-997) de retiro. Licencia no remunerada: Resolución (4203000-FT-997) por la cual se concede una licencia no remunerada. Encargos: Resolución (4203000-FT-997) por medio de la cual se hace un encargo a un(a) servidor(a). Interrupción de Encargo: Resolución (4203000-FT-997)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_x000a_- 2 El procedimiento (2211300-PR-177) Gestión de Nómina indica que el Profesional Universitario de la Dirección de Talento Humano encargado de la revisión de la nómina, autorizado(a) por el(la) Director(a) Técnico(a) de la Dirección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se debe enviar correo electrónico a soporte de Oficina de Tecnologías de la Información y Comunicaciones - OTIC o al Profesional Especializado o Universitario de la Dirección de Talento Humano encargado de ingresar la novedad dependiendo del tipo de ajuste requerido conforme a las novedades ingresadas en el sistema de personal y nómina - PERNO. De lo contrario, queda como evidencia el Informe de pre-nómina confrontado con las diversas novedades que afectan la liquidación de la nómina procesada. Tipo: Preventivo Implementación: Manual_x000a_- 3 El procedimiento (2211300-PR-177) Gestión de Nómina indica que el Profesional Universitario de la Dirección de Talento Humano, autorizado(a) por el(la) Director(a) Técnico(a) de la Dirección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Universitarios de la Dirección de Talento Humano encargados tanto del ingreso de las novedades, como de la revisión de la nómina para que se hagan los ajustes a que haya lugar. De lo contrario, quedan como evidencia el(los) Memorando (4233300-FT-011) por medio del (los) cual(es) se solicita Certificado de Registro Presupuestal - CRP a la Subdirección Financiera con soportes que evidencian igualdad en los valores a dispersar bajo el concepto de nómina. Tipo: Preventivo Implementación: Manual_x000a_- 4 El procedimiento (2211300-PR-221) Gestión Organizacional indica que el Profesional Especializado o Universitario de la Dirección de Talento Humano, autorizado(a) por el(la) Director(a) Técnico(a) de la Dirección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Prima Técnica (4232000-FT-169) y comunicación remitida con la solicitud de incremento. En caso de evidenciar observaciones, desviaciones o diferencias, se debe notificar a el(la) peticionario(a) a través de acto administrativo Resolución (4203000-FT-997) por la cual no se reconoce - incrementa una prima técnica nivel profesional o asesor o directivo y una comunicación Memorando (4233300-FT-011) dirigida a el(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Resolución (4203000-FT-997) por la cual no se hace incremento una prima técnica nivel profesional o asesor o directivo. Tipo: Preventivo Implementación: Manual_x000a_- 5 El procedimiento (2211300-PR-177) Gestión de Nómina indica que el(la) Director(a) Técnico(a) de la Dirección de Talento Humano, autorizado(a) por el(la) Subsecretario(a) Corporativo(a), mensualmente revisa y firma el reporte de nómina definitivo generado desde el sistema de personal y nómina - PERNO, para ser socializado al (a la)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la Dirección de Talento Humano y el(la) Subsecretario(a) Corporativo(a).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el(la) Director(a) Técnico(a) de la Dirección de Talento Humano o quien se designe por competencia, autorizado(a) por el  Manual Específico de Funciones y Competencias Laborales y por el(la) Director(a) Técnico(a) de la Dirección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_x000a_- 2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Disciplinario Intern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 3 El mapa de riesgos del proceso de Gestión del Talento Humano indica que el Profesional Especializado o Universitario de la Dirección de Talento Humano, autorizado(a) por el Manual Específico de Funciones y Competencias Laborales, cada vez que se identifique la materialización del riesgo realiza el requerimiento a el(la) servidor(a) sobre la devolución del dinero adicional reconocido en los pagos de nómina  y las demás acciones a que haya lugar para efectiva la recuperación del diner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_x000a__x000a__x000a__x000a__x000a__x000a__x000a__x000a__x000a__x000a__x000a__x000a__x000a__x000a__x000a__x000a__x000a__x000a__x000a_"/>
    <s v="- Profesional Especializado o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 el requerimiento a el(la) servidor(a) sobre la devolución del dinero adicional reconocido en los pagos de nómina y las demás acciones a que haya lugar para efectiva la recuperación del dinero._x000a__x000a__x000a__x000a__x000a__x000a_-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 Dirección de Talento Humano_x000a_- Director(a) Técnico(a) de la Dirección de Talento Humano o quien se designe por competencia._x000a_- Director(a) Técnico(a) de la Dirección de Talento Humano y Profesional Especializado o Universitario de la Dirección de Talento Humano._x000a_- Director(a) Técnico(a) de la Dirección de Talento Humano._x000a__x000a__x000a__x000a__x000a__x000a_- Dirección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r>
  <r>
    <x v="6"/>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
    <s v="-"/>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s v="Dirección de Talento Humano"/>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l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de elementos de botiquín_x0009_(4232000-FT-1281) que contiene la lista de productos que conforman un botiquín, de acuerdo con la normatividad aplicable. En caso de evidenciar observaciones, desviaciones o diferencias, el Profesional Universitario de Talento Humano registra la novedad en el formato Entrega e inspección de elementos de botiquín (4232000-FT-1281) y gestiona la completitud de los elementos que conforman el botiquín, para hacer la posterior entrega de estos. De lo contrario, se registra la conformidad de la entrega del botiquín en el formato Entrega e inspección de elementos de botiquín (4232000-FT-1281)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_x000a_- 2 El procedimiento (4232000-PR-372) Gestión de Peligros, Riesgos y Amenazas indica que el Profesional Universitario o Técnico Operativo de la Dirección de Talento Humano, autorizado(a) por el(la) Director(a) Técnico(a) de la Dirección de Talento Humano, cuatrimestralmente, y de acuerdo al cronograma definido para la vigencia, verifica, utilizando el formato Entrega e inspección de elementos de botiquín (4232000-FT-1281), la completitud e idoneidad de los productos contenidos en los botiquines ubicados en las diferentes sedes de la entidad. La(s) fuente(s) de información utilizadas es(son) la normatividad vigente aplicable a los botiquines y el formato Entrega e inspección de elementos de botiquín_x0009_(4232000-FT-1281), que contiene lista de productos que conforman un botiquín de acuerdo con la normatividad aplicable. En caso de evidenciar observaciones, desviaciones o diferencias, el Profesional Universitario de la Dirección de Talento Humano registra la novedad en el formato Entrega e inspección de elementos de botiquín (4232000-FT-1281) y posterior realiza el reporte de la novedad a través de Memorando (4233300-FT-011) al líder de la sede en la que se identificó novedad y/o desviación en el(los) botiquín(es). De lo contrario, queda como evidencia el registro de la conformidad del contenido de los botiquines en el formato Entrega e inspección de elementos de botiquín (4232000-FT-1281). Tipo: Detectivo Implementación: Manual_x000a_- 3 El procedimiento (4232000-PR-372) Gestión de Peligros, Riesgos y Amenazas indica que el Profesional Especializado o Universitario de la Dirección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 el la) Director(a) Técnico(a) de la Dirección de Talento Humano a través del subcomité de autocontrol de la dependencia. De lo contrario, queda como evidencia Acta subcomité de autocontrol (4201000-FT-281), que incluye el informe de Plan de Seguridad y Salud en el Trabaj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la Dirección de Talento Humano, autorizado(a) por el(la) Director(a) Técnico(a) de la Dirección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_x000a_- 2 El mapa de riesgos del proceso de Gestión del Talento Humano indica que el(la) Director(a) Técnico(a) de la Dirección de Talento Humano y el Profesional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y realizar seguimiento al cronograma 2024 para la realización de la  verificación de la completitud e idoneidad de los productos contenidos en los botiquines de las sedes de la Secretaría General de la Alcaldía Mayor de Bogotá, D.C._x000a__x000a__x000a__x000a__x000a__x000a__x000a__x000a__x000a__x000a__x000a__x000a__x000a__x000a__x000a__x000a__x000a__x000a__x000a_"/>
    <s v="- Profesional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 Dirección de Talento Humano_x000a_- Profesional Universitario de la Dirección de Talento Humano. _x000a_- Director(a) Técnico(a) de la Dirección de Talento Humano y Profesional Universitario de la Dirección de Talento Humano._x000a__x000a__x000a__x000a__x000a__x000a__x000a_- Dirección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ía General, de conformidad con las normas vigentes."/>
    <s v="-"/>
    <s v="-"/>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s v="Subdirección Financiera"/>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No aplica"/>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Tipo: Preventivo Implementación: Manual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_x000a_- 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sarrollar conciliación automática de los saldos entre el sistema PERNO VS Sistema Contable LIMAY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
    <s v="- Subdirección Financiera_x000a_- Subdirector Financiero_x000a_- Subdirector Financiero_x000a_- Subdirector Financiero_x000a_- Profesional de la Subdirección Financiera_x000a__x000a__x000a__x000a__x000a_- Subdirección Financier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r>
  <r>
    <x v="7"/>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e elaborar y presentar los estados financieros."/>
    <s v="-"/>
    <s v="-"/>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s v="Subdirección Financiera"/>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No aplica"/>
    <s v="Muy baja (1)"/>
    <n v="0.2"/>
    <s v="Moderado (3)"/>
    <s v="Menor (2)"/>
    <s v="Mayor (4)"/>
    <s v="Moderado (3)"/>
    <s v="Menor (2)"/>
    <s v="Menor (2)"/>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Efectuar la conciliación de las CXP entre el sistema contable (LIMAY) y el sistema de información presupuestal  (Bogdata) previo al término del reporte 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29/02/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
    <s v="- Subdirección Financiera_x000a_- Profesional de la Subdirección Financiera_x000a_- Profesional de la Subdirección Financiera_x000a__x000a__x000a__x000a__x000a__x000a__x000a_- Subdirección Financier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r>
  <r>
    <x v="8"/>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Gestionar la defensa judicial y extrajudicial de la Secretaria General"/>
    <s v="-"/>
    <s v="-"/>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x v="0"/>
    <s v="Ejecución y administración de procesos"/>
    <s v="Oficina Jurídica "/>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Posible configuración de Conflicto de Interés entre el apoderado de la Secretaría General y los demandantes_x000a_- Confusión entre normas y directrices a nivel institucional como Secretaría General y directrices a nivel Distrital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enor (2)"/>
    <s v="Leve (1)"/>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analiza si la solicitud de conciliación cumple con los requisitos, elabora ficha de análisis e informa al área técnica la solicitud de conciliación. La(s) fuente(s) de información utilizadas es(son) solicitud de conciliación analizada y registrada previamente  por parte del apoderado en  Sistema de Información de Procesos Judiciales.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_x000a_- 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_x000a_- 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_x000a_-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_x000a__x000a__x000a__x000a__x000a__x000a__x000a__x000a__x000a__x000a__x000a__x000a__x000a__x000a__x000a__x000a__x000a_"/>
    <s v="- Jefe de Oficina Jurídica 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28/04/2024_x000a__x000a__x000a__x000a__x000a__x000a__x000a__x000a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 Oficina Jurídica _x000a_- Comité de Conciliación _x000a_- Comité de Conciliación _x000a__x000a__x000a__x000a__x000a__x000a__x000a_- Oficina Jurídica "/>
    <s v="-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l Comité de Conciliación _x000a_- Acta del Comité de Conciliación _x000a__x000a__x000a__x000a__x000a__x000a__x000a_-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
    <d v="2023-12-06T00:00:00"/>
    <s v="Identificación del riesgo_x000a__x000a_Establecimiento de controles_x000a__x000a_Tratamiento del riesgo"/>
    <s v="De acuerdo con la actualización de la DOFA, se ajusto los factores del riesgo y las causas externas. _x000a_Se realizó el análisis de controles de la probabilidad por el criterio de frecuencia y se actualizo la valoración del impacto._x000a_Se realizó el análisis después de controles teniendo en cuenta la valoración obtenida con los controles definidos._x000a_Se definió el impacto de acuerdo con la valoración obtenida del criterio corrupción._x000a_Se ajustó la redacción de los controles preventivos  y detectivos_x000a_Se definió la acción de tratamiento a 2024"/>
    <m/>
    <m/>
    <m/>
    <m/>
    <m/>
    <m/>
    <m/>
    <m/>
    <m/>
    <m/>
    <m/>
    <m/>
    <m/>
    <m/>
    <m/>
    <m/>
    <m/>
    <m/>
    <m/>
    <m/>
    <m/>
    <m/>
    <m/>
    <m/>
    <m/>
    <m/>
    <m/>
    <m/>
    <m/>
    <m/>
    <m/>
    <m/>
    <m/>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
    <s v="-"/>
    <s v="-"/>
    <s v="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x v="0"/>
    <s v="Fraude interno"/>
    <s v="Dirección del Sistema Distrital de Servicio a la Ciudadanía"/>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Información general y orientación de Trámites y Servicios a la ciudadanía en los canales de atención de la RED CADE_x000a__x000a_"/>
    <s v="- Procesos de evaluación en el Sistema de Gestión de Calidad_x000a__x000a__x000a__x000a_"/>
    <s v="Sin asociación"/>
    <s v="No aplica"/>
    <s v="Muy baja (1)"/>
    <n v="0.2"/>
    <s v="Menor (2)"/>
    <s v="Moderado (3)"/>
    <s v="Menor (2)"/>
    <s v="Menor (2)"/>
    <s v="Menor (2)"/>
    <s v="Moderado (3)"/>
    <s v="Mayor (4)"/>
    <n v="0.8"/>
    <s v="Alto"/>
    <s v="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
    <s v="- 1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_x000a_- 2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4222000-FT-339. De lo contrario, el mismo Informe administrativo, da cuenta de la verificación del comportamiento de los servidores. Tipo: Detectivo Implementación: Manual_x000a_- 3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4201000-FT-281.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87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x000a__x000a__x000a__x000a__x000a__x000a__x000a__x000a__x000a_"/>
    <s v="- Gestores de transparencia e integridad de la Dirección del Sistema Distrital de Servicio a la Ciudadana.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s v="- Dirección del Sistema Distrital de Servicio a la Ciudadanía_x000a_- Director (a) del Sistema Distrital de Servicio a la Ciudadanía_x000a__x000a__x000a__x000a__x000a__x000a__x000a__x000a_- Dirección del Sistema Distrital de Servicio a la Ciudadanía"/>
    <s v="-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
    <d v="2023-11-23T00:00:00"/>
    <s v="Identificación del riesgo_x000a_Análisis antes de controles_x000a__x000a__x000a_Tratamiento del riesgo"/>
    <s v="Se ajusta el nombre del riesgo incorporando en su redacción el nombre del el servicio asociado a este._x000a_Se relaciona el servicio &quot;Información general y orientación de Trámites y Servicios a la ciudadanía en los canales de atención de la RED CADE&quot; en la lista desplegable._x000a_Se ajusta la valoración por probabilidad antes de controles en cuanto a la ocurrencia del riesgo, dado que no se ha materializado en los últimos 4 años, así mismo, se ajusta la explicación de la valoración obtenida._x000a_Se ajusta la redacción de controles en cuanto a los centros de costo relacionados a los documentos_x000a_Se define la acción preventiva para evitar la materialización del riesgo."/>
    <m/>
    <m/>
    <m/>
    <m/>
    <m/>
    <m/>
    <m/>
    <m/>
    <m/>
    <m/>
    <m/>
    <m/>
    <m/>
    <m/>
    <m/>
    <m/>
    <m/>
    <m/>
    <m/>
    <m/>
    <m/>
    <m/>
    <m/>
    <m/>
    <m/>
    <m/>
    <m/>
    <m/>
    <m/>
    <m/>
    <m/>
    <m/>
    <m/>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Medir y analizar la calidad en la prestación del servicio en los canales de relacionamiento con la Ciudadanía de la administración distrital"/>
    <s v="-"/>
    <s v="-"/>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s v="Dirección Distrital de Calidad del Servicio "/>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No aplica"/>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istrital de Calidad del Servicio sobre los valores de integridad, con relación al servicio a la ciudadanía._x000a__x000a__x000a__x000a__x000a__x000a__x000a__x000a__x000a__x000a__x000a__x000a__x000a__x000a__x000a__x000a__x000a__x000a__x000a_"/>
    <s v="- Gestor de integridad de la Dirección Distrital de Calidad del Servicio.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 Dirección Distrital de Calidad del Servicio _x000a_- Director Distrital de Calidad del Servicio_x000a_- Director Distrital de Calidad del Servicio_x000a__x000a__x000a__x000a__x000a__x000a__x000a_- Dirección Distrital de Calidad del Servicio "/>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
    <d v="2023-11-23T00:00:00"/>
    <s v="_x000a__x000a__x000a__x000a_Tratamiento del riesgo"/>
    <s v="Se define la acción preventiva para evitar la materialización del riesgo."/>
    <m/>
    <m/>
    <m/>
    <m/>
    <m/>
    <m/>
    <m/>
    <m/>
    <m/>
    <m/>
    <m/>
    <m/>
    <m/>
    <m/>
    <m/>
    <m/>
    <m/>
    <m/>
    <m/>
    <m/>
    <m/>
    <m/>
    <m/>
    <m/>
    <m/>
    <m/>
    <m/>
    <m/>
    <m/>
    <m/>
    <m/>
    <m/>
    <m/>
  </r>
  <r>
    <x v="9"/>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
    <s v="-"/>
    <s v="-"/>
    <s v="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x v="0"/>
    <s v="Fraude interno"/>
    <s v="Oficina de Alta Consejería Distrital de Tecnologías de Información y Comunicaciones –TIC"/>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Ningún otro proceso en el Sistema de Gestión de Calidad_x000a__x000a__x000a__x000a_"/>
    <s v="Sin asociación"/>
    <s v="No aplica"/>
    <s v="Muy baja (1)"/>
    <n v="0.2"/>
    <s v="Leve (1)"/>
    <s v="Menor (2)"/>
    <s v="Leve (1)"/>
    <s v="Menor (2)"/>
    <s v="Leve (1)"/>
    <s v="Leve (1)"/>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_x000a_- 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_x000a_- 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signar la asesoría a un nuevo profesional para continuar con la prestación del servicio de asesoría técnica en materia TIC. Tipo: Correctivo Implementación: Manual_x000a_-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tomar la asesoría realizando los ajustes pertinentes a los documentos relacionados con la  asesoría Técnica en materia TIC.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
    <s v="Reducir"/>
    <s v="- Sensibilizar cuatrimestralmente al equipo de la Alta Consejería Distrital de TIC sobre los valores de integridad_x000a__x000a__x000a__x000a__x000a__x000a__x000a__x000a__x000a__x000a__x000a__x000a__x000a__x000a__x000a__x000a__x000a__x000a__x000a_"/>
    <s v="- Profesionales responsables de riesgos de la ACDTIC y Gestor de integridad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_x000a_- Reasignar la asesoría a un nuevo profesional para continuar con la prestación del servicio de asesoría técnica en materia TIC_x000a_- Retomar la asesoría realizando los ajustes pertinentes a los documentos relacionados con la  asesoría Técnica en materia TIC_x000a__x000a__x000a__x000a__x000a__x000a__x000a_-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s v="- Oficina de Alta Consejería Distrital de Tecnologías de Información y Comunicaciones –TIC_x000a_- Jefe Oficina de la Alta Consejería Distrital de TIC_x000a_- Jefe Oficina de la Alta Consejería Distrital de TIC_x000a__x000a__x000a__x000a__x000a__x000a__x000a_- Oficina de Alta Consejería Distrital de Tecnologías de Información y Comunicaciones –TIC"/>
    <s v="-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_x000a_- Formato de asesoría técnica actualizado _x000a_- Documentos ajustados relacionados con la asesoría técnica en materia TIC_x000a__x000a__x000a__x000a__x000a__x000a__x000a_-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
    <d v="2023-11-23T00:00:00"/>
    <s v="Identificación del riesgo_x000a_Análisis antes de controles_x000a__x000a__x000a_Tratamiento del riesgo"/>
    <s v="Se ajusta el nombre en cuanto a redacción._x000a_Se relacionan los servicios &quot;Asesoría técnica a entidades distritales y Proyectos&quot; asociados al riesgo._x000a_Se ajusta la redacción de la explicación de la valoración obtenida después de controles, para dar mayor claridad._x000a_Se define la acción preventiva para evitar la materialización del riesgo._x000a_Se ajustan los controles correctivos en coherencia con el ajuste efectuado en las acciones de contingencia del riesgo._x000a_Se ajustan las acciones de contingencia."/>
    <m/>
    <m/>
    <m/>
    <m/>
    <m/>
    <m/>
    <m/>
    <m/>
    <m/>
    <m/>
    <m/>
    <m/>
    <m/>
    <m/>
    <m/>
    <m/>
    <m/>
    <m/>
    <m/>
    <m/>
    <m/>
    <m/>
    <m/>
    <m/>
    <m/>
    <m/>
    <m/>
    <m/>
    <m/>
    <m/>
    <m/>
    <m/>
    <m/>
  </r>
  <r>
    <x v="10"/>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s v="Oficina Alta Consejería de Paz, Víctimas y Reconciliación"/>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Otorgamiento de la ayuda humanitaria inmediata_x000a__x000a_"/>
    <s v="- Procesos estratégicos en el Sistema de Gestión de Calidad_x000a__x000a__x000a__x000a_"/>
    <s v="16. Paz, justicia e instituciones sólidas"/>
    <s v="7871 Construcción de Bogotá-región como territorio de paz para las víctimas y la reconciliación"/>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Otorgar ayuda o atención humanitaria inmediata” (Act 11) indica que el Profesional Psicosocial / Jurídica de la Dirección de Reparación Integral, autorizado(a) por el Director de Reparación Integral, Diariamente revisa las validaciones de los criterios de (competencia, temporalidad, territorialidad, buena fe y vulnerabilidad), verificando la información obtenida para el otorgamiento de ayuda o atención humanitaria inmediata, y si aplica para otorgamiento de ayuda o atención humanitaria inmediata, revisa que la tasación generada por el sistema concuerde con las características del núcleo familiar (ver Guía Documento técnico de tasación medidas de ayuda humanitaria inmediata 4130000-GS-112). La(s) fuente(s) de información utilizada(s) es(son) el Sistema de Información para las Víctimas SIVIC. En caso de evidenciar observaciones, desviaciones o diferencias, dado que la tasación no corresponde a la cantidad de personas y sus necesidades especiales, se analiza nuevamente la información de la caracterización inicial en el Sistema de Información para las Víctimas SIVIC. De lo contrario, elabora el concepto de la favorabilidad o no de la entrega de ayuda o atención humanitaria inmediata. Tipo: Preventivo Implementación: Manual_x000a_- 2 El procedimiento 4130000-PR-315 “Otorgar ayuda o atención humanitaria inmediata” (Act 13) indica que el Profesional Jurídico de la Dirección de Reparación Integral, autorizado(a) por El Director de Reparación Integral, Diariamente revisa el proyecto de evaluación de vulnerabilidad para el otorgamiento de ayuda o atención humanitaria Inmediata a fin de identificar el cumplimiento de los mínimos legales para el otorgamiento o no de las medidas establecidas. La(s) fuente(s) de información utilizadas es(son) el Sistema de Información de Víctimas SIVIC. En caso de evidenciar observaciones, desviaciones o diferencias, ajusta redacción, sentido y coherencia de la evaluación con el formato establecido y los criterios legales para el otorgamiento, En caso de ser necesario, devuelve la evaluación al profesional psicosocial/jurídico que realizó la evaluación a través del sistema de información SIVIC con las observaciones para realizar los respectivos ajustes. De lo contrario, elabora y registra concepto jurídico que soporta la decisión de entrega o no entrega de ayuda o atención humanitaria inmediata teniendo en cuenta los criterios establecidos en la Guía para identificar el estado de vulnerabilidad y otorgar ayuda humanitaria inmediata 4120000-GS-066. Finalmente, da visto bueno en el sistema, registrando también la justificación correspondiente. Tipo: Preventivo Implementación: Manual_x000a_- 3 El procedimiento 4130000-PR-315 “Otorgar ayuda o atención humanitaria inmediata” (Act 14) indica que el Profesional Responsable del Centro de Encuentro de la Dirección de Reparación Integral (Referente), autorizado(a) por el Director de Reparación Integral, Diariamente valida que la decisión de otorgar o no medidas de ayuda o atención humanitaria sea coherente con los criterios de otorgamiento, teniendo en cuenta los criterios establecidos en la Guía para identificar el estado de vulnerabilidad y otorgar ayuda humanitaria inmediata 4120000-GS-066 y los conceptos psicosocial y jurídico. La(s) fuente(s) de información utilizadas es(son) Sistema de Información de Víctimas SIVIC. En caso de evidenciar observaciones, desviaciones o diferencias, de forma o de fondo, se devuelve la evaluación través del sistema de información al profesional responsable de subsanar para su corrección. De lo contrario, y si  se evidencia que la evaluación cumple con todos los criterios para el otorgamiento o no de ayuda o atención humanitaria inmediata, se aprueba mediante el sistema de información la evaluación realizada. da visto bueno y envía para aprobación del Director(a) de Reparación por medio del Sistema de Información SIVIC. Tipo: Detectivo Implementación: Manual_x000a_- 4 El procedimiento 4130000-PR-315 “Otorgar ayuda o atención humanitaria inmediata” (Act 15) indica que el Director(a), autorizado(a) por el Alto(a) Consejero(a) de Paz, Víctimas y Reconciliación, Diariamente verifica que la evaluación para el otorgamiento de medidas de ayuda o atención humanitaria inmediata cumpla con todos los criterios para el otorgamiento o no de la Ayuda o Atención Humanitaria Inmediata. La(s) fuente(s) de información utilizada(s) es(son) el Sistema de Información de Víctimas SIVIC. En caso de evidenciar observaciones, desviaciones o diferencias, de forma o de fondo se devuelve la evaluación a través del sistema de información al profesional responsable de subsanar para su corrección, según a quien corresponda subsanar. De lo contrario, aprueba a través del sistema de información SIVIC la evaluación de vulnerabilidad para el Otorgamiento de Ayuda o Atención Humanitaria Inmediata, lo que genera el consecutivo final a la evaluación.  Tipo: Detectivo Implementación: Manual_x000a_- 5 El procedimiento 4130000-PR-315 “Otorgar ayuda o atención humanitaria inmediata” (Act 22) indica que el Profesional responsable en la Dirección de Reparación Integral, Referente de Centro de Encuentro y Director(a) de Reparación Integral, autorizado(a) por el Director de Reparación Integral, Cada vez que se reciba un recurso de reposición, revisa el proyecto que resuelve el recurso de reposición, de acuerdo con el caso, la ley y jurisprudencia aplicable. La(s) fuente(s) de información utilizada(s) es(son) Sistema de Información de Víctimas - SIVIC. En caso de evidenciar observaciones, desviaciones o diferencias, remite mediante correo electrónico al profesional jurídico que proyectó para que realice los ajustes correspondientes. De lo contrario, solicita visto bueno del referente de centro de encuentro y aprobación del(la) Director(a) de Reparación Integral para firmas de la Reposición de la evaluación de vulnerabilidad Tipo: Detectivo Implementación: Manual_x000a_- 6. El procedimiento 4130000-PR-315 “Otorgar ayuda o atención humanitaria inmediata” (Act 25) indica que el Alto(a) Consejero(a) de Paz, Víctimas y Reconciliación, autorizado por el manual de funciones, Cada vez que se reciba un recurso de apelación, revisa el proyecto de resolución que lo resuelve, de acuerdo con el caso, la ley y jurisprudencia aplicable. La(s) fuente(s) de información utilizada(s) es(son) el Sistema de Información de Víctimas SIVIC. En caso de evidenciar observaciones, desviaciones o diferencias, remite mediante correo electrónico al profesional que proyectó de la Alta Consejería de Paz, Víctimas y Reconciliación, para que realice los ajustes correspondientes. De lo contrario, aprueba y firma el documento Tipo: Detectivo Implementación: Manual_x000a_- 7. El procedimiento 4130000-PR-315 “Otorgar ayuda o atención humanitaria inmediata” (Act 28) indica que el Profesional responsable en la Dirección de Reparación Integral, Referente de Centro de Encuentro y Director(a) de Reparación Integral, autorizado(a) por el Director de Reparación Integral, Cada vez que se requiera una corrección  de la evaluación de vulnerabilidad, se revisa el acta de corrección de evaluación de vulnerabilidad de acuerdo con el caso, la ley y jurisprudencia aplicable. La(s) fuente(s) de información utilizada(s) es(son) el Sistema de Información de Víctimas SIVIC. En caso de evidenciar observaciones, desviaciones o diferencias, remite mediante correo electrónico al profesional que proyectó para que realice los ajustes correspondientes. De lo contrario, solicita visto bueno al referente de centro de encuentro y aprobación del(la) Director(a) de Reparación Integral para firmas del acto administrativ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Detectivo_x000a_- Detectivo_x000a_- Detectivo_x000a_- Detectivo_x000a_- Detectivo_x000a__x000a__x000a__x000a__x000a__x000a__x000a__x000a__x000a__x000a__x000a__x000a__x000a_"/>
    <s v="25%_x000a_25%_x000a_15%_x000a_1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30%_x000a_30%_x000a_30%_x000a_30%_x000a_30%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10104E-2"/>
    <s v="Mayor (4)"/>
    <n v="0.8"/>
    <s v="Alto"/>
    <s v="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Reducir"/>
    <s v="-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_x000a__x000a__x000a__x000a__x000a__x000a__x000a__x000a__x000a__x000a__x000a__x000a__x000a__x000a__x000a__x000a__x000a__x000a__x000a_"/>
    <s v="- Directora de Reparación Integral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0/09/2024_x000a__x000a__x000a__x000a__x000a__x000a__x000a__x000a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
    <d v="2023-12-01T00:00:00"/>
    <s v="Identificación del riesgo_x000a_Análisis antes de controles_x000a_Establecimiento de controles_x000a__x000a_Tratamiento del riesgo"/>
    <s v="Se ajustan los controles, de acuerdo a la actualización del procedimiento 4130000-PR-315 “Otorgar ayuda o atención humanitaria inmediata”_x000a_Se ajustan las causas, y se define la acción de tratamiento 2024."/>
    <m/>
    <m/>
    <m/>
    <m/>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count="20">
  <r>
    <s v="Control Disciplinario"/>
    <s v="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
    <s v="Inicio con la recepción, registro y revisión de la queja disciplinaria, informe de servidor público u otro medio que amerite credibilidad, y con la elaboración de la estrategia preventiva, continu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
    <s v="Jefe Oficina de Control Disciplinario Interno y Jefe Oficina Jurídica"/>
    <s v="Evaluación"/>
    <s v="Adelantar los procesos disciplinarios en etapa de instrucción_x000a_Adelantar los procesos disciplinarios en etapa de juzgamiento ordinario o verbal_x000a_Adelantar los procesos disciplinarios en etapa de segunda instancia_x000a_Adelantar los procesos disciplinarios según el procedimiento ordinario (Ley 734 de 2002)"/>
    <s v="-"/>
    <s v="-"/>
    <s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x v="0"/>
    <s v="Ejecución y administración de procesos"/>
    <x v="0"/>
    <s v="- Alta rotación de personal generando retrasos en la curva de aprendizaje._x000a_- Dificultades en la transferencia de conocimiento entre los servidores que se vinculan y retiran de la entidad._x000a_- Presentarse una situación de conflicto de interés y no manifestarlo._x000a__x000a__x000a__x000a__x000a__x000a__x000a_"/>
    <s v="- Presiones o motivaciones individuales, sociales o colectivas que inciten a realizar conductas contrarias al deber ser._x000a_- Presión o exigencias por parte de personas interesadas o motivación individual en el resultado del proceso disciplinario._x000a__x000a__x000a__x000a__x000a__x000a__x000a__x000a_"/>
    <s v="- Configuración y decreto de la prescripción y/o caducidad de la acción disciplinaria._x000a_- Daño a la imagen reputacional por impunidad disciplinaria._x000a_- Investigación disciplinaria por parte de un ente de control que corresponda por eventual impunidad disciplinaria.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oderado (3)"/>
    <s v="Moderado (3)"/>
    <s v="Leve (1)"/>
    <s v="Menor (2)"/>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Preventivo Implementación: Manual_x000a_- 2 El Procedimiento Proceso Disciplinario Ord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al profesional asignado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De lo contrario, informa al profesional asignado la conformidad mediante el Acta del Subcomité de Autocontrol, de cumplimiento de la actuación procesal. Tipo: Detectivo Implementación: Manual_x000a_- 3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Preventivo Implementación: Manual_x000a_- 4 El procedimiento Aplicación de la Etapa de Instrucción 4205000-PR-385, actividad 33 indica que el(la) Jefe de la Oficina de Control Disciplinario Interno, autorizado(a) por el Manual Específico de Funciones y Competencias Laborales, mensualmente durante los Subcomités de Autocontrol y reuniones de seguimiento con cada profesional, verifica el estado de las actuaciones disciplinarias teniendo en cuenta: a) Procesos disciplinarios que están próximos a vencer; b) Procesos disciplinarios que a la fecha se encuentren con los términos vencidos; c) Términos procesales en cada una de las etapas del proceso disciplinario; d) Llevar en debida forma los expedientes disciplinarios; e) Custodiar los expedientes disciplinarios; f) Actualización en el Sistema de Información Distrital Disciplinario en cada uno de los expedientes disciplinarios; g) Actualización en el aplicativo OCDI de los expedientes disciplinarios. La(s) fuente(s) de información utilizadas es(son) los procesos disciplinarios, el Sistema de Información Distrital Disciplinario - SID y el aplicativo OCDI de reporte de actos procesales. En caso de evidenciar observaciones, desviaciones o diferencias, indica al profesional las acciones a tomar, quedando registradas en el acta. De lo contrario, indica al profesional el cumplimiento de los aspectos revisados en la reunión, quedando registradas en el acta. Tipo: Detectivo Implementación: Manual_x000a_- 5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6 El procedimiento Aplicación de la Etapa de Juzgamiento juicio ordinario 4205000-PR-387, en su actividad 38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ordinario.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 7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Preventivo Implementación: Manual_x000a_- 8 El procedimiento Aplicación de la Etapa de Juzgamiento juicio verbal 4205000-PR-388, en su actividad 14 indica que el (la) Jefe de la Oficina Jurídica, autorizado(a) por el Manual de Funciones, cada vez que realiza seguimiento a la actuación disciplinaria verifica en cada uno de los expedientes disciplinarios, los términos procesales, la actualización en el Sistema de Información Distrital Disciplinario y en el Sistema de Información OCDI y las decisiones emitidas dentro del proceso disciplinario adelantados en juicio verbal. La(s) fuente(s) de información utilizadas es(son) el Acta de Subcomité de Autocontrol con observaciones y/o conformidad al estado de las actuaciones disciplinarias. En caso de evidenciar observaciones, desviaciones o diferencias, relacionados con lo anterior, se indica al profesional asignado las acciones a tomar, quedando registradas en el acta. De lo contrario, se indica al profesional asignado el cumplimiento de los aspectos revisados en la reunión, quedando registradas en el acta. Tipo: Detectivo Implementación: Manual_x000a__x000a__x000a__x000a__x000a__x000a__x000a__x000a__x000a__x000a__x000a__x000a_"/>
    <s v="- Documentado_x000a_- Documentado_x000a_- Documentado_x000a_- Documentado_x000a_- Documentado_x000a_- Documentado_x000a_- Documentado_x000a_- Documentado_x000a__x000a__x000a__x000a__x000a__x000a__x000a__x000a__x000a__x000a__x000a__x000a_"/>
    <s v="- Continua_x000a_- Continua_x000a_- Continua_x000a_- Continua_x000a_- Continua_x000a_- Continua_x000a_- Continua_x000a_- Continua_x000a__x000a__x000a__x000a__x000a__x000a__x000a__x000a__x000a__x000a__x000a__x000a_"/>
    <s v="- Con registro_x000a_- Con registro_x000a_- Con registro_x000a_- Con registro_x000a_- Con registro_x000a_- Con registro_x000a_- Con registro_x000a_- Con registro_x000a__x000a__x000a__x000a__x000a__x000a__x000a__x000a__x000a__x000a__x000a__x000a_"/>
    <s v="- Preventivo_x000a_- Detectivo_x000a_- Preventivo_x000a_- Detectivo_x000a_- Preventivo_x000a_- Detectivo_x000a_- Preventivo_x000a_- Detectivo_x000a__x000a__x000a__x000a__x000a__x000a__x000a__x000a__x000a__x000a__x000a__x000a_"/>
    <s v="25%_x000a_15%_x000a_25%_x000a_15%_x000a_25%_x000a_15%_x000a_25%_x000a_15%_x000a__x000a__x000a__x000a__x000a__x000a__x000a__x000a__x000a__x000a__x000a__x000a_"/>
    <s v="- Manual_x000a_- Manual_x000a_- Manual_x000a_- Manual_x000a_- Manual_x000a_- Manual_x000a_- Manual_x000a_- Manual_x000a__x000a__x000a__x000a__x000a__x000a__x000a__x000a__x000a__x000a__x000a__x000a_"/>
    <s v="15%_x000a_15%_x000a_15%_x000a_15%_x000a_15%_x000a_15%_x000a_15%_x000a_15%_x000a__x000a__x000a__x000a__x000a__x000a__x000a__x000a__x000a__x000a__x000a__x000a_"/>
    <s v="40%_x000a_30%_x000a_40%_x000a_30%_x000a_40%_x000a_30%_x000a_40%_x000a_30%_x000a__x000a__x000a__x000a__x000a__x000a__x000a__x000a__x000a__x000a__x000a__x000a_"/>
    <s v="- 1 El mapa de riesgos del proceso de Control Disciplinario indica que el Jefe de la Oficina de Control Disciplinario Interno, autorizado(a) por el Manual Específico de Funciones y Competencias Laborales, cada vez que se identifique la materialización del riesgo, adelanta las actuaciones disciplinarias pertinentes en contra del funcionario que dio lugar a la configuración de la prescripción y/o caducidad. Tipo: Correctivo Implementación: Manual_x000a_- 2 El mapa de riesgos del proceso de Control Disciplinario indica que el Jefe de la Oficina de Control Disciplinario Interno, Jefe de la Oficina Jurídica y/o Despacho de la Secretaría General, según corresponda, autorizado(a) por el Manual Específico de Funciones y Competencias Laborales, cada vez que se identifique la materialización del riesgo, reasigna el expediente disciplinario a otro profesional de la Oficina de Control Disciplinario Interno, Oficina Jurídica y/o Despacho de la Secretaría General, con el fin de tramitar las actuaciones derivadas de la declaratoria de prescripción y/o caduc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6.2233919999999977E-3"/>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e implementar una estrategia de divulgación, en materia preventiva disciplinaria, dirigida a los funcionarios y colaboradores de la Secretaría General._x000a_- Realizar informes cuatrimestrales sobre acciones preventivas y materialización de riesgos de corrupción, que contengan los riesgos de esta naturaleza susceptibles de materializarse o presentados, así como las denuncias de posibles actos de corrupción recibidas en el periodo._x000a__x000a__x000a__x000a__x000a__x000a__x000a__x000a__x000a__x000a__x000a__x000a__x000a__x000a__x000a__x000a__x000a__x000a_"/>
    <s v="- Jefe de la Oficina de Control Disciplinario Interno_x000a_- Jefe de la Oficina de Control Disciplinario Interno_x000a__x000a__x000a__x000a__x000a__x000a__x000a__x000a__x000a__x000a__x000a__x000a__x000a__x000a__x000a__x000a__x000a__x000a_"/>
    <s v="-"/>
    <s v="-"/>
    <s v="01/02/2024_x000a_01/04/2024_x000a__x000a__x000a__x000a__x000a__x000a__x000a__x000a__x000a__x000a__x000a__x000a__x000a__x000a__x000a__x000a__x000a__x000a_"/>
    <s v="30/11/2024_x000a_31/12/2024_x000a__x000a__x000a__x000a__x000a__x000a__x000a__x000a__x000a__x000a__x000a__x000a__x000a__x000a__x000a__x000a__x000a__x000a_"/>
    <s v="- Reportar 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a la Oficina Asesora de Planeación en el informe de monitoreo en caso que tenga fallo._x000a_- Adelantar las actuaciones disciplinarias pertinentes en contra del funcionario que dio lugar a la configuración de la prescripción y/o caducidad._x000a_- Reasignar el expediente disciplinario a otro profesional de la Oficina de Control Disciplinario Interno, Oficina Jurídica o Despacho de la Secretaría General, según corresponda, con el fin de tramitar las actuaciones derivadas de la declaratoria de prescripción y/o caducidad._x000a__x000a__x000a__x000a__x000a__x000a__x000a_- Actualizar el riesgo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s v="- Oficina de Control Disciplinario Interno, Oficina Jurídica y Despacho de la Secretaría General._x000a_- Jefe Oficina de Control Disciplinario Interno._x000a_- Jefe de la Oficina de Control Disciplinario Interno, Jefe de la Oficina Jurídica y/o Despacho de la Secretaría General._x000a__x000a__x000a__x000a__x000a__x000a__x000a_- Oficina de Control Disciplinario Interno, Oficina Jurídica y Despacho de la Secretaría General."/>
    <s v="- Notificación realizada del presunto hech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l operador disciplinario, y reporte de monitoreo a la Oficina Asesora de Planeación en caso que el riesgo tenga fallo definitivo._x000a_- Investigación disciplinaria en contra del funcionario que dio lugar a la configuración de la prescripción y/o caducidad._x000a_- Acta de reparto reasignando el expediente disciplinario a otro profesional, autos y comunicaciones de las actuaciones derivadas de la declaratoria de prescripción y/o caducidad._x000a__x000a__x000a__x000a__x000a__x000a__x000a_- Riesgo de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 actualizado."/>
    <d v="2023-11-24T00:00:00"/>
    <s v="_x000a__x000a_Establecimiento de controles_x000a__x000a_Tratamiento del riesgo"/>
    <s v="Se eliminan los controles asociados al Proceso Disciplinario Verbal” Código 2210113-PR-008, Versión 012._x000a_Se formulan acciones de Tratamiento a 2024"/>
    <m/>
    <m/>
    <m/>
    <m/>
    <m/>
    <m/>
    <m/>
    <m/>
    <m/>
    <m/>
    <m/>
    <m/>
    <m/>
    <m/>
    <m/>
    <m/>
    <m/>
    <m/>
    <m/>
    <m/>
    <m/>
    <m/>
    <m/>
    <m/>
    <m/>
    <m/>
    <m/>
    <m/>
    <m/>
    <m/>
    <m/>
    <m/>
    <m/>
    <n v="33"/>
  </r>
  <r>
    <s v="Evaluación del Sistema de Control Interno"/>
    <s v="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
    <s v="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s v="Jefe Oficina de Control Interno"/>
    <s v="Evaluación"/>
    <s v="Ejecutar las auditorías internas de gestión, seguimientos y realizar informes de ley "/>
    <s v="-"/>
    <s v="-"/>
    <s v="Posibilidad de afectación reputacional por sanción disciplinaria de una instancia competente o de un ente de control o regulador, debido a resultados y conclusiones ajustadas a intereses propios o de un tercero, como producto de las evaluaciones de auditoría practicadas."/>
    <x v="0"/>
    <s v="Ejecución y administración de procesos"/>
    <x v="1"/>
    <s v="- Debilidades en el proceder ético del auditor_x000a_- Debilidad de las estrategias de sensibilización y apropiación de las normas, directrices, modelos y sistemas_x000a__x000a__x000a__x000a__x000a__x000a__x000a__x000a_"/>
    <s v="- Constante actualización de directrices Nacionales y Distritales, que puedan afectar o limitar el proceso auditor_x000a__x000a__x000a__x000a__x000a__x000a__x000a__x000a__x000a_"/>
    <s v="- Pérdida de confianza de la labor de la Oficina de Control Interno_x000a__x000a__x000a_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oderado (3)"/>
    <s v="Mayor (4)"/>
    <s v="Mayor (4)"/>
    <s v="Insignificante (1)"/>
    <s v="Insignificante (1)"/>
    <s v="Moderado (3)"/>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de Auditorías Internas de Gestión PR-006 (actividad 7) indica que el Jefe de la Oficina de Control Interno, autorizado(a) por el Manual Específico de Funciones y Competencias Laborales, cada vez que se vaya a realizar la auditoria a una unidad auditable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 al auditor las observaciones para su ajuste mediante correo electrónico. De lo contrario, se da por aprobado el programa de trabajo. Tipo: Preventivo Implementación: Manual_x000a_-  2 El procedimiento de Auditorías Internas de Gestión PR-006 (actividad 11) indica que el Jefe de la Oficina de Control Interno, autorizado(a) por el Manual Específico de Funciones y Competencias Laborales, cada vez que se reciba el informe preliminar, revisa los resultados obtenidos, aclara inquietudes con el auditor, revisa la coherencia en su contenido y la adecuada descripción de los eventos y/u observaciones identificadas, de acuerdo con las evidencias. La(s) fuente(s) de información utilizadas es(son) el informe preliminar. En caso de evidenciar observaciones, desviaciones o diferencias, se comunica al auditor para su ajuste, dentro del informe. De lo contrario, se aprueba el informe preliminar y se remite mediante memorando electrónico.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Evaluación del Sistema de Control Interno indica que el Jefe de la Oficina de Control Interno, autorizado(a) por el Manual Específico de Funciones y Competencias Laborales, cada vez que se identifique la materialización del riesgo retira al auditor del trabajo que está realizando, si durante esa auditoria se materializa el riesgo.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un (1) taller interno de fortalecimiento de la ética del auditor._x000a__x000a__x000a__x000a__x000a__x000a__x000a__x000a__x000a__x000a__x000a__x000a__x000a__x000a__x000a__x000a__x000a__x000a__x000a_"/>
    <s v="- Jefe de la Oficina de Control Interno_x000a__x000a__x000a__x000a__x000a__x000a__x000a__x000a__x000a__x000a__x000a__x000a__x000a__x000a__x000a__x000a__x000a__x000a__x000a_"/>
    <s v="-"/>
    <s v="-"/>
    <s v="01/08/2024_x000a__x000a__x000a__x000a__x000a__x000a__x000a__x000a__x000a__x000a__x000a__x000a__x000a__x000a__x000a__x000a__x000a__x000a__x000a_"/>
    <s v="31/08/2024_x000a__x000a__x000a__x000a__x000a__x000a__x000a__x000a__x000a__x000a__x000a__x000a__x000a__x000a__x000a__x000a__x000a__x000a__x000a_"/>
    <s v="- Reportar 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a la Oficina Asesora de Planeación en el informe de monitoreo en caso que tenga fallo._x000a_- Retirar al auditor del trabajo que está realizando, si durante esa auditoria se materializa el riesgo_x000a__x000a__x000a__x000a__x000a__x000a__x000a__x000a_- Actualizar el riesgo Posibilidad de afectación reputacional por sanción disciplinaria de una instancia competente o de un ente de control o regulador debido a resultados y conclusiones ajustadas a intereses propios o de un tercero, como producto de las evaluaciones de auditoría practicadas."/>
    <s v="- Oficina de Control Interno_x000a_- Jefe de la Oficina de Control Interno_x000a__x000a__x000a__x000a__x000a__x000a__x000a__x000a_- Oficina de Control Interno"/>
    <s v="- Notificación realizada del presunto hecho de Posibilidad de afectación reputacional por sanción disciplinaria de una instancia competente o de un ente de control o regulador debido a resultados y conclusiones ajustadas a intereses propios o de un tercero, como producto de las evaluaciones de auditoría practicadas. al operador disciplinario, y reporte de monitoreo a la Oficina Asesora de Planeación en caso que el riesgo tenga fallo definitivo._x000a_- Comunicación de la reasignación_x000a__x000a__x000a__x000a__x000a__x000a__x000a__x000a_- Riesgo de Posibilidad de afectación reputacional por sanción disciplinaria de una instancia competente o de un ente de control o regulador debido a resultados y conclusiones ajustadas a intereses propios o de un tercero, como producto de las evaluaciones de auditoría practicadas., actualizado."/>
    <d v="2023-12-01T00:00:00"/>
    <s v="Identificación del riesgo_x000a__x000a_Establecimiento de controles_x000a__x000a_Tratamiento del riesgo"/>
    <s v="Se realizó ajuste en la redacción del riesgo para enfocarlo en las conclusiones ajustadas para intereses propios o de terceros, en el resultado de las auditorías_x000a_Se incluyó control detectivo para el riesgo._x000a_Se formula la propuesta de acción de tratamiento del riesgo a 2024."/>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
    <s v="-"/>
    <s v="-"/>
    <s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x v="0"/>
    <s v="Fraude interno"/>
    <x v="2"/>
    <s v="- Falta de actualización de algunos sistemas (interfaz, accesibilidad, disponibilidad) que interactúan con los procesos._x000a_- Cambios internos (administrativos y rotación de personal) que impacta la continuidad en la implementación de las estrategias y la transferencia del conocimiento._x000a_- Falta de disponibilidad presupuestal._x000a_- Desconocimiento de la ley mediante interpretaciones subjetivas de las normas vigentes para evitar o postergar su aplicación_x000a__x000a__x000a__x000a__x000a__x000a_"/>
    <s v="- La inestabilidad de la conectividad, no disponibilidad de servidores de información y vulnerabilidad en la seguridad informática._x000a_- Constante actualización de directrices Nacionales y Distritales,  que no surten suficientes procesos de socialización. _x000a_- Recorte de recursos financieros que impiden las ejecución de metas establecidas en el cuatrienio._x000a_- Falta de continuidad en los programas y proyectos entre administraciones._x000a_- Presiones o motivaciones individuales, sociales o colectivas, que inciten a la realizar conductas contrarias al deber ser._x000a__x000a__x000a__x000a__x000a_"/>
    <s v="- Perdida de confianza, credibilidad y transparencia frente al manejo de la documentación patrimonial del Distrito_x0009__x0009__x000a_- Posibles investigaciones y sanciones de entes de control o entes reguladores_x0009__x0009__x0009__x0009__x000a_- Detrimento, pérdida, uso indebido, perjuicio o deterioro de documentos de valor patrimonial_x000a__x000a__x000a__x000a__x000a__x000a__x000a_"/>
    <s v="3. Consolidar una gestión pública eficiente, a través del desarrollo de capacidades institucionales, para contribuir a la generación de valor público."/>
    <s v="- Consulta del patrimonio documental de Bogotá_x000a__x000a_"/>
    <s v="- Procesos misionales en el Sistema de Gestión de Calidad_x000a__x000a__x000a__x000a_"/>
    <s v="Sin asociación"/>
    <s v="No aplica"/>
    <s v="Muy baja (1)"/>
    <n v="0.2"/>
    <s v="Leve (1)"/>
    <s v="Menor (2)"/>
    <s v="Moderado (3)"/>
    <s v="Moderado (3)"/>
    <s v="Mayor (4)"/>
    <s v="Menor (2)"/>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Ingreso de Transferencias Secundarias al Archivo General de Bogotá D.C. 2215300-PR-282 indica que el Subdirector de Gestión del Patrimonio Documental del Distrito, autorizado(a) por el Director del Distrito del Archivo de Bogotá, cada vez que se genere un informe técnico de visita técnica verifica la pertinencia o no de realizar la Transferencia Secundaria al Archivo General de Bogotá D.C. La(s) fuente(s) de información utilizadas es(son) el Informe Técnico 4213000-FT-480. En caso de evidenciar observaciones, desviaciones o diferencias, se informa a la Entidad correspondiente mediante el Informe Técnico 4213000-FT-480 remitido por comunicación oficial, Oficio 4233300-FT-012. De lo contrario, queda como evidencia el Informe Técnico 4213000-FT-480 con la aceptación y programación del ingreso de la transferencia secundaria y comunicación oficial Oficio 4233300-FT0-012 de su remisión a la entidad correspondiente. Tipo: Preventivo Implementación: Manual_x000a_- 2. El procedimiento de Ingreso de Transferencias Secundarias al Archivo General de Bogotá D.C. 2215300-PR-282 indica que el Profesional Universitario o el  Técnico Administrativo o el Auxiliar Administrativo de la Subdirección de Gestión del Patrimonio Documental del Distrito, autorizado(a) por el Subdirector de Gestión del Patrimonio Documental del Distrito, cada vez que se recibe la transferencia secundaria coteja que las unidades documentales recibidas correspondan con las relacionadas en el Inventario Analítico adoptado por el Archivo de Bogotá 4213200-FT-1080. La(s) fuente(s) de información utilizadas es(son) Inventario Analítico adoptado por el Archivo de Bogotá 4213200-FT-1080. En caso de evidenciar observaciones, desviaciones o diferencias, envía comunicación oficial Oficio 4233300-FT-012 a la Entidad responsable solicitando los ajustes necesarios. De lo contrario, queda como evidencia el registro del Inventario Analítico 4213200-FT-1080 en el Sistema de información correspondiente del Archivo de Bogotá.  Tipo: Preventivo Implementación: Manual_x000a_- 3. El procedimiento de Consulta de los Fondos Documentales Custodiados por el Archivo de Bogotá 2215100-PR-082 indica que el Profesional especializado, Profesional universitario, Técnico operativo y/o Auxiliar administrativo, autorizado(a) por el Subdirector de Gestión del Patrimonio Documental del Distrito, cada vez que se reciba una solicitud de consulta de documentos, verifica que el documento localizado y a entregar al solicitante corresponda con la solicitud recibida . La(s) fuente(s) de información utilizadas es(son) solicitudes Usuario 4213000-FT-163 y los documentos localizados. En caso de evidenciar observaciones, desviaciones o diferencias, se le informa al usuario la novedad, se le presentan alternativas o se establece una nueva fecha probable para su consulta y se registra la novedad en el formato Solicitudes Usuario 4213000-FT-163. De lo contrario, queda como evidencia el registro de Solicitudes Usuario 4213000-FT-163. Tipo: Preventivo Implementación: Manual_x000a_- 4.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entrega la documentación al solicitante verifica con el solicitante, que la documentación a entregar corresponda con lo solicitado y el estado de conservación de la misma. La(s) fuente(s) de información utilizadas es(son) circulación interna de documentos históricos 4213000-FT-161 y la documentación a entregar al solicitante. En caso de evidenciar observaciones, desviaciones o diferencias, no se entrega la documentación, se registran las observaciones en el formato Circulación interna 4213000-FT-161 y se ajusta hasta que corresponda con lo solicitado para realizar la entrega. De lo contrario, queda como evidencia el registro de Circulación interna de documentos históricos 4213000-FT-161. Tipo: Preventivo Implementación: Manual_x000a_- 5. El procedimiento de Consulta de los Fondos Documentales Custodiados por el Archivo de Bogotá 2215100-PR-082 indica que el Profesional especializado o el Profesional Universitario o Auxiliar el Administrativo de la Subdirección de Gestión del Patrimonio Documental del Distrito, autorizado(a) por el Subdirector de Gestión del Patrimonio Documental del Distrito, cada vez que se reciba la documentación consultada por los usuarios verifica el estado de completitud,_x000a_organización y conservación de la documentación recibida y coteja con la información registrada en el formato Solicitudes Usuario 4213000-FT-163. La(s) fuente(s) de información utilizadas es(son) Solicitudes Usuario 4213000-FT-163 y la documentación recibida. En caso de evidenciar observaciones, desviaciones o diferencias, se registran en el formato Solicitudes Usuario 4213000-FT-163 y se aplica el Reglamento de Sala de Consulta 2215100-OT-007. De lo contrario, queda como evidencia el registro de Solicitudes Usuario 4213000-FT-163. Tipo: Detectivo Implementación: Manual_x000a_- 6. El procedimiento de Gestión de las solicitudes internas de documentos históricos 4213200-PR-375 indica que el Profesional universitario o el Auxiliar administrativo de la Subdirección de Gestión del Patrimonio Documental del Distrito, autorizado(a) por el Subdirector de Gestión del Patrimonio Documental del Distrito, cada vez que recibe la documentación procesada verifica con el servidor que la documentación devuelta corresponda con la entrega registrada en el formato Circulación interna de documentos históricos 4213000-FT-161. La(s) fuente(s) de información utilizadas es(son) circulación interna de documentos históricos 4213000-FT-161 y la documentación devuelta por el servidor. En caso de evidenciar observaciones, desviaciones o diferencias, (daños a la documentación o faltantes en unidades documentales) se registran en el formato Circulación interna de documentos históricos 4213000-FT-161 y se reporta la novedad por medio de correo electrónico al líder del área para tomar las medidas pertinentes. De lo contrario, queda como evidencia Circulación interna de documentos históricos 4213000-FT-161.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Preventivo_x000a_- Preventivo_x000a_- Detectivo_x000a_- Detectivo_x000a__x000a__x000a__x000a__x000a__x000a__x000a__x000a__x000a__x000a__x000a__x000a__x000a__x000a_"/>
    <s v="25%_x000a_25%_x000a_25%_x000a_25%_x000a_1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40%_x000a_40%_x000a_30%_x000a_30%_x000a__x000a__x000a__x000a__x000a__x000a__x000a__x000a__x000a__x000a__x000a__x000a__x000a__x000a_"/>
    <s v="- 1.  El mapa de riesgos del proceso Fortalecimiento de la Gestión Pública indica que Profesional universitario de la Subdirección de Gestión de Patrimonio Documental del Distrito, autorizado(a) por el Subdirector del Patrimonio Documental del Distrito, cada vez que se identifique la materialización del riesgo retira de las bases de datos de la documentación disponible de valor patrimonial del Archivo de Bogotá el (los) documento(s) en los que se generó la materialización del riesgo. Tipo: Correctivo Implementación: Manual_x000a_- 2. El mapa de riesgos del proceso Fortalecimiento de la Gestión Pública indica que Director(a) Distrital de Archivo de Bogotá, autorizado(a) por el Manual específico de funciones y competencias laborales, cada vez que se identifique la materialización del riesgo aplica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700799999999998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Crear un procedimiento que contemple las modalidades no incluidas en el proceso, para el ingreso de documentación patrimonial al Archivo de Bogotá_x000a__x000a__x000a__x000a__x000a__x000a__x000a__x000a__x000a__x000a__x000a__x000a__x000a__x000a__x000a__x000a__x000a__x000a__x000a_"/>
    <s v="- Profesional Universitario_x000a__x000a__x000a__x000a__x000a__x000a__x000a__x000a__x000a__x000a__x000a__x000a__x000a__x000a__x000a__x000a__x000a__x000a__x000a_"/>
    <s v="-"/>
    <s v="-"/>
    <s v="01/06/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_x000a_-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 Retirar de las bases de datos de la documentación disponible de valor patrimonial del Archivo de Bogotá el (los) documento(s) en los que se generó la materialización del riesgo_x000a_-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_x000a__x000a__x000a__x000a__x000a__x000a_- Actualizar 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s v="- Dirección Distrital de Archivo de Bogotá_x000a_- Subdirector(a) de Gestión de Patrimonio Documental del Distrito _x000a_- Profesional universitario de la Subdirección de Gestión de Patrimonio Documental del Distrito_x0009__x0009__x0009__x0009__x0009__x0009__x0009__x0009__x000a_- Director(a) Distrital de Archivo de Bogotá_x000a__x000a__x000a__x000a__x000a__x000a_- Dirección Distrital de Archivo de Bogotá"/>
    <s v="-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_x000a_- Memorando de comunicación de la materialización del riesgo_x000a_- Bases de datos de la documentación disponible de valor patrimonial del Archivo de Bogotá_x000a_- Soportes de la aplicación de las medidas determinadas por la Oficina de Control Interno Disciplinario y/o ente de control._x000a__x000a__x000a__x000a__x000a__x000a_- Riesg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ctualizado."/>
    <d v="2023-12-06T00:00:00"/>
    <s v="Identificación del riesgo_x000a__x000a__x000a__x000a_Tratamiento del riesgo"/>
    <s v="Se ajusta el contexto del proceso._x000a_Se ajusta la opción donde se señalan los procesos posiblemente afectados con este riesgo. _x000a_Se asocia el servicio Consulta del patrimonio documental de Bogotá_x000a_Se ajustan causas internas y causas externas_x000a_Se definen acciones de tratamiento para la mitigación del riesgo"/>
    <m/>
    <m/>
    <m/>
    <m/>
    <m/>
    <m/>
    <m/>
    <m/>
    <m/>
    <m/>
    <m/>
    <m/>
    <m/>
    <m/>
    <m/>
    <m/>
    <m/>
    <m/>
    <m/>
    <m/>
    <m/>
    <m/>
    <m/>
    <m/>
    <m/>
    <m/>
    <m/>
    <m/>
    <m/>
    <m/>
    <m/>
    <m/>
    <m/>
    <n v="33"/>
  </r>
  <r>
    <s v="Fortalecimiento de la Gestión Pública"/>
    <s v="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
    <s v="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
    <s v="Subsecretario(a) Distrital de Fortalecimiento Institucional"/>
    <s v="Misional"/>
    <s v="Diseñar y emitir lineamientos, desarrollar estrategias, brindar, prestar servicios y realizar análisis, estudios e investigaciones para el fortalecimiento de la gestión pública distrital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
    <s v="-"/>
    <s v="-"/>
    <s v="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x v="0"/>
    <s v="Fraude interno"/>
    <x v="2"/>
    <s v="- Falta de actualización de algunos sistemas (interfaz, accesibilidad, disponibilidad) que interactúan con los procesos._x000a_- Cadenas de revisión, validación y aprobación que  retrasan la gestión._x000a_- Cambios internos (administrativos y rotación de personal) que impacta la continuidad en la implementación de las estrategias y la transferencia del conocimiento._x000a_- Uso indebido del poder para la emisión de conceptos técnicos favorables._x000a__x000a__x000a__x000a__x000a__x000a_"/>
    <s v="- Falta de recursos que podría presentase por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 Constante actualización de directrices Nacionales y Distritales,  que no surten suficientes procesos de socialización. _x000a_- La inestabilidad de la conectividad, no disponibilidad de servidores de información y vulnerabilidad en la seguridad informática._x000a_- Presiones ejercidas por terceros y o ofrecimientos de prebendas, gratificaciones o dadivas._x000a_- No hay conciencia en las entidades del distrito del verdadero impacto de la gestión documental._x000a__x000a__x000a__x000a__x000a_"/>
    <s v="- Pérdida de credibilidad del ente rector en materia archivística._x000a_- Daño a la imagen reputacional de la entidad por incumplimiento en la emisión de conceptos técnicos de contratación._x000a_- Sanciones disciplinarias, fiscales y penales._x000a__x000a__x000a__x000a__x000a__x000a__x000a_"/>
    <s v="3. Consolidar una gestión pública eficiente, a través del desarrollo de capacidades institucionales, para contribuir a la generación de valor público."/>
    <s v="- -- Ningún trámite y/o procedimiento administrativo_x000a__x000a_"/>
    <s v="- Procesos misionales en el Sistema de Gestión de Calidad_x000a__x000a__x000a__x000a_"/>
    <s v="Sin asociación"/>
    <s v="No aplica"/>
    <s v="Muy baja (1)"/>
    <n v="0.2"/>
    <s v="Leve (1)"/>
    <s v="Menor (2)"/>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_x0009__x0009__x0009__x0009__x0009__x0009__x0009__x0009__x0009__x0009__x0009__x0009__x0009__x0009__x0009__x0009__x0009_"/>
    <s v="- 1 El procedimiento de Asistencia técnica en gestión documental y archivos 2215100-PR-257 indica que el Subdirector(a) del Sistema Distrital de Archivos, el Subdirector(a) de Gestión del Patrimonio Documental y el Asesor Jurídico de la Dirección Distrital de Archivo de Bogotá, autorizado(a) por el Director(a) del Archivo de Bogotá, cada vez que se realice una asistencia técnica bajo la modalidad de concepto técnico de procesos de contratación revisan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revisado (aplica para las entidades y organismos distritales externos a la Secretaría General) Memorando 2211600-FT-011 de concepto técnico revisado (aplica para la Secretaría General). Tipo: Preventivo Implementación: Manual_x000a_- 2 El procedimiento de Asistencia técnica en gestión documental y archivos 2215100-PR-257 indica que el Director Distrital de Archivo de Bogotá, autorizado(a) por el Manual específico de funciones y competencias laborales, cada vez que se realice una asistencia técnica bajo la modalidad de concepto técnico de procesos de contratación verifica la pertinencia técnica y normativa del pronunciamiento en el concepto técnico de procesos de contratación, de acuerdo a la normatividad aplicable. La(s) fuente(s) de información utilizadas es(son) la normatividad que regula la asistencia técnica correspondiente. En caso de evidenciar observaciones, desviaciones o diferencias, se informan a través del sistema de gestión documental al profesional universitario y/o especializado para que realice los ajustes. De lo contrario, queda como evidencia Oficio 2211600-FT-012 de concepto técnico aprobado (aplica para las entidades y organismos distritales externos a la Secretaría General) Memorando 2211600-FT-011 de concepto técnico aprobado (aplica para la Secretaría General). Tipo: Detectivo Implementación: Manual_x000a_- 3 El procedimiento de Revisión y evaluación de las Tablas de Retención Documental –TRD y Tablas de Valoración Documental –TVD, para su convalidación por parte del Consejo Distrital de Archivos 2215100-PR-293 indica que el Subdirector del Sistema Distrital de Archivos, autorizado(a) por el Director Distrital de Archivo de Bogotá, cada vez que se realice un concepto técnico de revisión y evaluación de TRD o TVD Revisa la coherencia técnica y normativa de los tres (3) componentes (jurídico, histórico y archivístico) que contempla el concepto técnico correspondiente.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Preventivo Implementación: Manual_x000a_- 4 El procedimiento de Revisión y evaluación de las Tablas de Retención Documental –TRD y Tablas de Valoración Documental –TVD, para su convalidación por parte del Consejo Distrital de Archivos 2215100-PR-293 indica que el Director Distrital de Archivo de Bogotá, autorizado(a) por el Manual específico de funciones y competencias laborales, cada vez que se realice un concepto técnico de revisión y evaluación de TRD o TVD Revisa la coherencia técnica y normativa de los tres (3) componentes (jurídico, histórico y archivístico) que contempla el concepto técnico correspondiente y lo aprueba . La(s) fuente(s) de información utilizadas es(son) la normatividad vigente aplicable a los conceptos técnicos de revisión y evaluación de TRD y de TVD. En caso de evidenciar observaciones, desviaciones o diferencias, informa a través del sistema de gestión documental al profesional universitario para que realice los ajustes . De lo contrario, queda como evidencia Concepto Técnico de Evaluación de Tabla de Valoración Documental 4213100-FT-928,y/o Concepto Técnico de Evaluación de Tabla de Retención Documental 4213100-FT-930, y/o Concepto técnico de evaluación de Tabla de Retención Documental – Empresas privadas de cumplen una función pública 4213100-FT-988, y/o Concepto técnico de evaluación de Tabla de Valoración Documental – Empresas privadas de cumplen una función pública.4213100-FT-1084.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Fortalecimiento de la Gestión Pública indica que el Director Distrital de Archivo de Bogotá, autorizado(a) por el Manual específico de funciones y competencias laborales, cada vez que se identifique la materialización del riesgo asigna un responsable diferente para realizar la revisión y evaluación de la Tabla de Retención Documental o Tabla de Valoración Documental asociada a la materialización del riesgo. Tipo: Correctivo Implementación: Manual_x000a_- 2. El mapa de riesgos del proceso Fortalecimiento de la Gestión Pública indica que el Subdirector del Sistema Distrital de Archivos, autorizado(a) por el Director Distrital de Archivo de Bogotá, cada vez que se identifique la materialización del riesgo realiza nuevamente la revisión y evaluación de la Tabla de Retención Documental o Tabla de Valoración Documental asociada a la materialización del riesgo y emite el nuevo concepto técnico de TRD y TVD. Tipo: Correctivo Implementación: Manual_x000a_- 3. El mapa de riesgos del proceso Fortalecimiento de la Gestión Pública indica que el Director Distrital de Archivo de Bogotá, autorizado(a) por el Manual específico de funciones y competencias laborales, cada vez que se identifique la materialización del riesgo remite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Tipo: Correctivo Implementación: Manual_x000a_- 4. El mapa de riesgos del proceso Fortalecimiento de la Gestión Pública indica que el Director Distrital de Archivo de Bogotá, autorizado(a) por el Manual específico de funciones y competencias laborales, cada vez que se identifique la materialización del riesgo Informa la situación de materialización del riesgo relacionada con concepto técnico de TRD y TVD al Consejo Distrital de Archivo  de Bogotá.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2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jornadas de seguimiento trimestral para la verificación de la correcta revisión y evaluación de las Tablas de Retención Documental –TRD y Tablas de Valoración Documental –TVD _x000a__x000a__x000a__x000a__x000a__x000a__x000a__x000a__x000a__x000a__x000a__x000a__x000a__x000a__x000a__x000a__x000a__x000a__x000a_"/>
    <s v="- Subdirector Técnic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a la Oficina Asesora de Planeación en el informe de monitoreo en caso que tenga fallo._x000a_- Asignar un responsable diferente para realizar la revisión y evaluación de la Tabla de Retención Documental o Tabla de Valoración Documental asociada a la materialización del riesgo_x000a_- Realizar nuevamente la revisión y evaluación de la Tabla de Retención Documental o Tabla de Valoración Documental asociada a la materialización del riesgo y emitir el nuevo concepto técnico de TRD y TVD_x000a_-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_x000a_- Informar la situación de materialización del riesgo relacionada con concepto técnico de TRD y TVD al Consejo Distrital de Archivo  de Bogotá_x000a__x000a__x000a__x000a__x000a_- Actualizar 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s v="- Dirección Distrital de Archivo de Bogotá_x000a_- Director(a) Distrital de Archivo de Bogotá_x000a_- Profesional(es) Universitario(s)_x000a_- Director(a) Distrital de Archivo de Bogotá_x000a_- Director(a) Distrital de Archivo de Bogotá_x000a__x000a__x000a__x000a__x000a_- Dirección Distrital de Archivo de Bogotá"/>
    <s v="-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l operador disciplinario, y reporte de monitoreo a la Oficina Asesora de Planeación en caso que el riesgo tenga fallo definitivo._x000a_- Correo electrónico de asignación de nuevo  responsable para realizar la revisión y evaluación de la Tabla de Retención Documental o Tabla de Valoración Documental asociada a la materialización del riesgo_x000a_- Concepto Técnico de Evaluación de Tabla de Valoración Documental o Concepto Técnico Evaluación de Tabla de Retención Documental ajustado._x000a_- Oficio o memorando de envío del concepto técnico de evaluación de la TRD o TVD, ajustado_x000a_- Acta de sesión del Consejo Distrital de Archivo  de Bogotá_x000a__x000a__x000a__x000a__x000a_- Riesg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 actualizado."/>
    <d v="2023-12-06T00:00:00"/>
    <s v="Identificación del riesgo_x000a__x000a_Establecimiento de controles_x000a_Evaluación de controles_x000a_Tratamiento del riesgo"/>
    <s v="Se ajusta el contexto del proceso._x000a_Se actualiza nombre del riesgo_x000a_Se ajusta la opción donde se señalan los procesos posiblemente afectados con este riesgo. _x000a_Se actualizan controles por modificación de procedimiento PR-257 Asistencia técnica en Gestión documental y archivos, debido que a partir de la expedición del Decreto 223 del 08 de junio del 2023, por medio del cual  se modifica el artículo 24 del Decreto Distrital 514 de 2006 que establece el deber de toda entidad pública a nivel Distrital de tener un Subsistema Interno de Gestión Documental y Archivos, y se dictan otras disposiciones; la Dirección Distrital de Archivo de Bogotá, no emite  conceptos técnicos de procesos de contratación._x000a_Se actualizan controles por actualización de procedimiento PR-293 Revisión y evaluación de las Tablas de Retención Documental –TRD y Tablas de Valoración Documental –TVD_x000a_Se ajustan causas internas y causas externas_x000a_Se definen acciones de tratamiento para la mitigación del riesgo"/>
    <m/>
    <m/>
    <m/>
    <m/>
    <m/>
    <m/>
    <m/>
    <m/>
    <m/>
    <m/>
    <m/>
    <m/>
    <m/>
    <m/>
    <m/>
    <m/>
    <m/>
    <m/>
    <m/>
    <m/>
    <m/>
    <m/>
    <m/>
    <m/>
    <m/>
    <m/>
    <m/>
    <m/>
    <m/>
    <m/>
    <m/>
    <m/>
    <m/>
    <n v="3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Gestionar los Procesos Contractuales_x000a_Fase (propósito): Fortalecer la gestión corporativa, jurídica y la estrategia de comunicación conforme con las necesidades de la operación misional de la Entidad."/>
    <s v="-"/>
    <s v="-"/>
    <s v="Posibilidad de afectación reputacional por pérdida de la confianza ciudadana en la gestión contractual de la Entidad, debido a decisiones ajustadas a intereses propios o de terceros durante la etapa precontractual con el fin de celebrar un contrato "/>
    <x v="0"/>
    <s v="Fraude interno"/>
    <x v="3"/>
    <s v="- Debilidad de las estrategias de sensibilización y apropiación de las normas, directrices, modelos y sistemas_x000a_- Alta rotación de personal generando retrasos en la curva de aprendizaje._x000a_- Falta de pericia  técnica, financiera y jurídica en la estructuración de los documentos y estudios previos por parte de las áreas técnicas._x000a_- Falta de aplicación de guías, manuales y procedimientos por parte de las áreas técnicas enfocados a la estructuración y/o revisión de documentos en la etapa precontractual, contractual y postcontractual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16. Paz, justicia e instituciones sólidas"/>
    <s v="7873 Fortalecimiento de la capacidad institucional de la Secretaría General"/>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Preventivo Implementación: Manual_x000a_- 2 Los procedimientos 4231000-PR-284 “Mínima cuantía”, 4231000-PR-339 “Selección Pública de Oferentes”, 4231000-PR-338 &quot;Agregación de Demanda” y 4231000-PR-156 “Contratación Directa” indica que el Comité de Contratación, autorizado(a) por la(el) Secretaria(o) General, cada vez que se adelante un proceso de contratación e cualquier modalidad de selección, conforme a la Resolución 204 de 2020 “ Por medio de la cual se delega la ordenación del gasto y competencias propia de la actividad contractual, así como el ejercicio de otras funciones” verifica que el proceso es necesario, adecuado y que se ajuste a los objetivos institucionales así como a los requerimientos de la norma de conformidad con las presentaciones o documentación adicional remitida para el desarrollo del Comité de Contratación por parte de las áreas solicitantes. La(s) fuente(s) de información utilizadas es(son) presentación del proceso ante el Comité de Contratación y/o documentación adicional remitida por partes de las áreas técnicas. En caso de evidenciar observaciones, desviaciones o diferencias, se solicitan ajustes por parte del Comité de Contratación las cuales quedan registradas en las actas de Comité de Contratación. De lo contrario, se registra en el acta de Comité de Contratación la votación positiva de cada proceso de contratación para continuar con el trámite precontractual y contractual. Tipo: Preventivo Implementación: Manual_x000a_- 3 Los procedimientos 4231000-PR-284 “Mínima cuantía”, 4231000-PR-339 “Selección Pública de Oferentes”, 4231000-PR-338 “Agregación de Demanda” y 4231000-PR-156 “Contratación Directa” indica que el Profesional de la Dirección de Contratación, autorizado(a) por el Director de contratación, cada vez que se radique una solicitud de contratación en cualquier modalidad de selección verifica que la solicitud de contratación cumpla con los requisitos legales y que cuente con hoja de verificación y control de documentos aplicable a cada procedimiento (4231000-FT-959, 4231000-FT-962) o 2211200-FT-358) y se ajuste a la modalidad de selección y al Manual de Contratación, Supervisión e Interventoría (211200-MA-011). La(s) fuente(s) de información utilizadas es(son) Formato Único de Solicitud de Contratación (2211200-FT-194), requisitos legales, hoja de verificación y control de documentos para procesos de selección y/o contratación directa (4231000-FT-959, 4231000-FT-962 o 2211200-FT-358). En caso de evidenciar observaciones, desviaciones o diferencias, o de requerir ajustes menores a los estudios y documentos previos, se procede al envío de las observaciones correspondientes a través de correo electrónico a la dependencia solicitante y se registran en la base denominada “modelo de seguimiento de la gestión contractual”; en el evento que se requieran ajustes sustanciales a los estudios y documentos previos, se procede a la devolución de los documentos mediante memorando informando la no viabilidad del trámite y se registran en la base denominada “modelo de seguimiento de la gestión contractual”. De lo contrario, se continua con el proceso contractual y publicación en el SECOP, en donde quedará publicada la constancia de verificación de la hoja de verificación y control de documentos aplicable a cada procedimiento (4231000-FT-959, 4231000-FT-962) o 2211200-FT-358) así como el flujo de aprobación del mismo en dicha plataforma.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Preventivo_x000a_- Detectivo_x000a__x000a__x000a__x000a__x000a__x000a__x000a__x000a__x000a__x000a__x000a__x000a__x000a__x000a__x000a__x000a__x000a_"/>
    <s v="25%_x000a_2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40%_x000a_30%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asigna nuevos profesionales para reevaluar el proceso de selección técnica, jurídica y financieramente, con el fin que adelanten un análisis a fin de tomar decisiones respecto a adelantar o no, un nuevo proceso de contratación.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toma las medidas jurídicas y/o administrativas que permitan el restablecimiento de la situación generada por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dos (2) jornadas de socialización y/o taller dirigido a los funcionarios y contratistas de la Entidad sobre la debida aplicación de la Guía para la estructuración de estudios previos 4231000-GS-081._x000a__x000a__x000a__x000a__x000a__x000a__x000a__x000a__x000a__x000a__x000a__x000a__x000a__x000a__x000a__x000a__x000a__x000a__x000a_"/>
    <s v="- Director de Contratación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_x000a_- Asignar nuevos profesionales para  reevaluar el proceso de selección técnica, jurídica y financieramente, con el fin que adelanten un análisis a fin de tomar decisiones respecto a adelantar o no, un nuevo proceso de contratación._x000a_- Tomar las medidas jurídicas y/o administrativas que permitan el restablecimiento de la situación generada por la materialización del riesgo._x000a__x000a__x000a__x000a__x000a__x000a__x000a_- Actualizar el riesgo Posibilidad de afectación reputacional por pérdida de la confianza ciudadana en la gestión contractual de la Entidad, debido a decisiones ajustadas a intereses propios o de terceros durante la etapa precontractual con el fin de celebrar un contrato "/>
    <s v="- Dirección de Contratación_x000a_- Director(a) de Contratación_x000a_- Director(a) de Contratación_x000a__x000a__x000a__x000a__x000a__x000a__x000a_- Dirección de Contratación"/>
    <s v="-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_x000a_- Informe de análisis técnico, jurídico y financiero del proceso de selección en donde se materializó el riesgo, que soporta las decisiones de adelantar o no  un nuevo proceso de contratación._x000a_- Documento de medida jurídicas y/o administrativas que permitan el restablecimiento de la situación generada por la materialización del riesgo._x000a__x000a__x000a__x000a__x000a__x000a__x000a_- Riesgo de Posibilidad de afectación reputacional por pérdida de la confianza ciudadana en la gestión contractual de la Entidad, debido a decisiones ajustadas a intereses propios o de terceros durante la etapa precontractual con el fin de celebrar un contrato ,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Contratación"/>
    <s v="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y contribuir al cumplimento de sus metas y objetivos."/>
    <s v="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
    <s v="Director(a) de Contratación"/>
    <s v="Apoyo"/>
    <s v="Desarrollar las actividades de Interventoría y/o supervisión"/>
    <s v="-"/>
    <s v="-"/>
    <s v="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x v="0"/>
    <s v="Fraude interno"/>
    <x v="3"/>
    <s v="- Debilidad de las estrategias de sensibilización y apropiación de las normas, directrices, modelos y sistemas_x000a_- Alta rotación de personal generando retrasos en la curva de aprendizaje._x000a_- Debilidades en la adopción de los lineamientos y procedimientos existentes que en materia de supervisión se han dado._x000a_- Falta de conocimiento en el manejo de las herramientas contractuales existentes para adelantar los procesos y hacer seguimiento a los contratos que celebre la entidad._x000a_- Falta de valores y sentido pertenencia de los servidores públicos que laboran en la entidad_x000a_- Intereses propios o de terceros para cometer actos de corrupción a cambio de dinero_x000a_- Utilización de la jerarquía y de la autoridad para desviar u omitir los procedimientos al interior de la entidad_x000a__x000a__x000a_"/>
    <s v="- Constante actualización de directrices Nacionales y Distritales que no surten suficientes procesos de socialización. _x000a_- Dificultades en la gestión por la respuesta de requerimientos dispendiosos por parte de entes de control, etc., lo que impide una gestión oportuna a los temas que se están desarrollando en la etapa precontractual, contractual y postcontractual._x000a_- Presiones o motivaciones individuales, sociales o colectivas que inciten a realizar conductas contrarias al deber ser_x000a__x000a__x000a__x000a__x000a__x000a__x000a_"/>
    <s v="- Sanció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la utilización de recursos financieros para pagar servicios o productos que no cumplen con los requisitos técnicos solicitados en el marco de la ejecución del contrato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Catastrófico (5)"/>
    <s v="Mayor (4)"/>
    <s v="Mayor (4)"/>
    <s v="Moderado (3)"/>
    <s v="Leve (1)"/>
    <s v="Catastrófico (5)"/>
    <s v="Catastrófico (5)"/>
    <n v="1"/>
    <s v="Extremo"/>
    <s v="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s v="- 1 El procedimiento 4231000-PR-195 “Interventoría y/o supervisión”, en el Manual de Contratación,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utilizando instrumentos tales como informes presentados por los contratistas en donde se verifica el cumplimiento de los productos entregados y las obligaciones contractuales, pactadas en el contrato o convenio. La(s) fuente(s) de información utilizadas es(son) Informes de ejecución contractual (2211200-FT-422), informe parcial/final de supervisión de contrato o convenio (4231000-FT-964) (si a ello hubiere lugar), certificado de cumplimiento (2211200-FT-431)(si a ello hubiere lugar) publicados en el SECOP e informe trimestral de publicación de la información de ejecución contractual en el SECOP. En caso de evidenciar observaciones, desviaciones o diferencias, se genera el Informe de supervisión (Incumplimiento) 4231000-FT-965 de acuerdo con el procedimiento previsto en la Ley 1474 de 2011, en donde se estipula el procedimiento administrativo sancionatorio. De lo contrario, se continua el seguimiento a la ejecución mediante los Informes de supervisión del contrato o convenio, (si a ello hubiere lugar) y/o certificado de cumplimiento- formato 4220000-FT4-31 (si a ello hubiere lugar) publicados en el SECOP. Tipo: Preventivo Implementación: Manual_x000a_- 2 El procedimiento 42321000-PR-022 &quot;Liquidación de contrato/convenio&quot; indica que Profesional de la Dirección de Contratación, autorizado(a) por el Director de Contratación, cada vez que se realice la liquidación de un contrato o convenio revisa que en el expediente contractual reposen a) los informes de ejecución contractual (4231000-FT-422), b) certificados de cumplimiento (4231000-FT-431)(si a ello hubiere lugar) y c.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ontractual (4231000-FT-422) y soportes del mismo, certificado de cumplimiento (4231000-FT- 431)(si a ello hubiere lugar) publicados en el SECOP. En caso de evidenciar, observaciones, desviaciones o diferencias, se registra en la base de datos del estado de las liquidaciones de contratos o convenios y proyecta el memorando para devolver al supervisor o interventor solicitando las correcciones, ajustes y aclaraciones que correspondan y/o requerirá la documentación adicional o faltante así como la refrendación de la validación del acta por parte de la Subdirección Financiera. De lo contrario, se procede a liquidar el contrato o convenio por medio de acta de liquidación del contrato de código (4231000- FT-242) o acta de terminación anticipada por mutuo acuerdo y de liquidación del contrato (4231000-FT-241) respectivamente) y realiza el cargue de la misma y del informe parcial/final de supervisión contrato y/o convenio (4231000-FT-964 en el SECOP.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solicita la aplicación del procedimiento administrativo sancionatorio en caso de presentarse un posible incumplimiento en las obligaciones contractuales del proveedor o prestador del servicio al supervisor del contrato o convenio para restablecer el cumplimiento de las obligaciones. Tipo: Correctivo Implementación: Manual_x000a_- 2 El mapa de riesgos del proceso Gestión de Contratación indica que el Director(a) de Contratación, autorizado(a) por Resolución 160 de 2019 “Por la cual se modifica el Manual Especifico de Funciones y Competencias Laborales para los empleos de la planta de personal de la Secretaría General- Alcaldía Mayor de Bogotá, cada vez que se identifique la materialización del riesgo Informa a la ordenación del gasto sobre la necesidad de cambiar la supervisión del contrato o convenio sujeto de la materialización del riesg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Catastrófico (5)"/>
    <n v="1"/>
    <s v="Extremo"/>
    <s v="El proceso estima que el riesgo se ubica en una zona extrem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Desarrollar una (1) jornada de socialización y/o taller sobre la publicación de manera oportuna y de acuerdo con la normatividad vigente de la documentación que soporta la ejecución de los contratos o convenios, en el portal de contratación pública / SECOP._x000a_- Desarrollar una (1) jornada de socialización y/o taller con los supervisores y/o enlaces contractuales de cada dependencia a fin de reiterar los lineamientos enfocados a la labor de vigilancia de los contratos descritos en el Manual de Contratación, Supervisión e Interventoría de la Secretaría General de la Alcaldía Mayor de Bogotá así como las normas vigentes_x000a__x000a__x000a__x000a__x000a__x000a__x000a__x000a__x000a__x000a__x000a__x000a__x000a__x000a__x000a__x000a__x000a__x000a_"/>
    <s v="- Director de Contratación_x000a_- Director de Contratación_x000a__x000a__x000a__x000a__x000a__x000a__x000a__x000a__x000a__x000a__x000a__x000a__x000a__x000a__x000a__x000a__x000a__x000a_"/>
    <s v="-"/>
    <s v="-"/>
    <s v="01/03/2024_x000a_01/03/2024_x000a__x000a__x000a__x000a__x000a__x000a__x000a__x000a__x000a__x000a__x000a__x000a__x000a__x000a__x000a__x000a__x000a__x000a_"/>
    <s v="30/06/2024_x000a_30/06/2024_x000a__x000a__x000a__x000a__x000a__x000a__x000a__x000a__x000a__x000a__x000a__x000a__x000a__x000a__x000a__x000a__x000a__x000a_"/>
    <s v="-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a la Oficina Asesora de Planeación en el informe de monitoreo en caso que tenga fallo._x000a_-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_x000a_- Informar a la ordenación del gasto sobre la necesidad de cambiar la supervisión del contrato o convenio sujeto de la materialización del riesgo_x000a__x000a__x000a__x000a__x000a__x000a__x000a_- Actualizar el riesgo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s v="- Dirección de Contratación_x000a_- Director(a) de Contratación_x000a_- Director(a) de Contratación_x000a__x000a__x000a__x000a__x000a__x000a__x000a_- Dirección de Contratación"/>
    <s v="-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l operador disciplinario, y reporte de monitoreo a la Oficina Asesora de Planeación en caso que el riesgo tenga fallo definitivo._x000a_- Solicitud de aplicación del proceso administrativo sancionatorio al supervisor del contrato para restablecer el cumplimiento de las obligaciones del prestador del servicio o proveedor._x000a_- Comunicación dirigida a la ordenación del gasto informando sobre la necesidad de cambiar la supervisión del contrato o convenio sujeto de la materialización del riesgo_x000a__x000a__x000a__x000a__x000a__x000a__x000a_- Riesg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_x0009_, actualizado."/>
    <d v="2023-12-06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
    <s v="-"/>
    <s v="-"/>
    <s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x v="0"/>
    <s v="Fraude interno"/>
    <x v="4"/>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4) PR-148 &quot;Ingreso o entrada de bienes&quot;:  indica que El supervisor (a) delegado por el documento correspondiente y/o jefe de dependencia, autorizado(a) por Manual de Funciones Vigente, cada vez que se reciban bienes en bodega o sitio verifica, constata, coteja las características, especificaciones técnicas y funcionamiento de elementos de acuerdo con el contrato u orden de compra las cantidades de bienes establecidas correspondan al momento de ser entregado por el proveedor o contratista. Así mismo el auxiliar administrativo y/o Profesional Universitario y/o técnico operativo autorizado por el (la) Subdirector (a) de servicios Administrativos, verifica que las cantidades correspondan a la documentación allegada. La(s) fuente(s) de información utilizadas es(son) acordes a los documentos soporte que se nombran en las condiciones generales del procedimiento PR-148 Ingreso o Entrada de Bienes, según el tipo de ingreso. En caso de evidenciar observaciones, desviaciones o diferencias, se suspenderá la actividad y se acordará nuevamente una fecha para el recibo de los bienes, derivado del motivo de la suspensión se generará un correo electrónico o un memorando (según corresponda), dirigido al solicitante del ingreso indicando las observaciones para poder continuar con la actividad,. De lo contrario, se continua con las actividad del procedimiento diligenciando el formato Recepción  de Bienes en Bodega o en Sitio 4233100-FT-1129 y/o Entrega de Insumos y/o materias Primas por terceros 4233100-FT-1173 (cuando aplique). Tipo: Preventivo Implementación: Manual_x000a_- 2 Actividad (7) PR-148 &quot;Ingreso o entrada de bienes&quot;:  indica que El auxiliar Administrativo y/o Profesional Universitario y/o Técnico Operativo , autorizado(a) por El (la) Subdirector (a) de Servicios Administrativos , cada vez que se requiera  verifica, revisa, coteja que se cumpla el soporte documental.  . La(s) fuente(s) de información utilizadas es(son) acordes a los documentos soporte que se nombran en las condiciones generales del procedimiento PR-148 Ingreso o Entrada de Bienes, según el tipo de ingreso. En caso de evidenciar observaciones, desviaciones o diferencias, o si la información presenta inconsistencias, el  auxiliar Administrativo y/o Profesional Universitario y/o Técnico Operativo  procederá a proyectar memorando electrónico para firma del Subdirector(a) de Servicios Administrativos informando las razones por las cuales se hace la devolución remitiendo los documentos a la dependencia solicitante para su modificación o aclaración.. De lo contrario, De cumplir con los requisitos establecidos procede a ingresar los elementos según corresponda Queda como evidencia: memorando de remisión del ingreso al supervisor del contrato. Tipo: Preventivo Implementación: Manual_x000a_- 3 Actividad (8) PR-148 &quot;Ingreso o entrada de bienes&quot;:  indica que Auxiliar Administrativo y/o Profesional Universitario y/o Técnico Operativo , autorizado(a) por el (la)Subdirector(a) de servicios administrativos, cada vez que se requiera verificara la asignación de placas en los bienes, una vez el consecutivo del sistema arroje los números de placa según corresponda, realiza impresión de las mismas registrando el detalle en base de datos en Excel dispuesto para dicho fin._x000a_Una vez realizada esta tarea, el delegado plaquetea los bienes verificando, cotejando, revisando que los números asignados se coloquen al elemento que corresponda según características y demás información registrada en el Sistema de Información de inventarios en un plazo máximo de 15 días hábiles. La(s) fuente(s) de información utilizadas es(son) se encuentra en el Sistema de inventarios SAI y la base de datos en Excel de seguimiento de impresión de placas en la cual se registra la información correspondiente a la ubicación física de la misma en el bien.. En caso de evidenciar observaciones, desviaciones o diferencias, se informarán al funcionario responsable para los respectivos ajustes a través de correo electrónico. De lo contrario, En caso contrario, se archivan los registros correspondientes como evidencia del paqueteo del bien. Tipo: Detectivo Implementación: Manual_x000a_- 4 Actividad (9) PR-236 &quot;Egreso o salida definitiva de bienes&quot;:  indica que El profesional especializado , autorizado(a) por el (la) Subdirector(a) de servicios administrativos , cada vez que se requiera coordinará la organización de los listados de acuerdo con los lineamientos mencionados según &quot;Listado de Elementos Para Baja&quot; de las condiciones generales, junto a los memorandos de conceptos y demás información relacionada. La(s) fuente(s) de información utilizadas es(son) el listado de bienes para baja, documentos necesarios para formalizar baja de bienes según lo nombrado en las condiciones generales. En caso de evidenciar observaciones, desviaciones o diferencias, se requieran los ajustes al profesional universitario, para presentar en una próxima reunión o a través de correo electrónico según indicaciones el (la) subdirector (a) de Servicios Administrativos.. De lo contrario, el (la) Subdirector (a) de Servicios Administrativos aprueba la información presentada quedando como registro en la evidencia de reunión. Tipo: Detectivo Implementación: Manual_x000a_- 5 Actividad (12) PR-236 &quot;Egreso o salida definitiva de bienes&quot;:  indica que El Comité Técnico de Sostenibilidad Contable , autorizado(a) por Resolución 494 de 2019 –Comité Institucional de Gestión y de 2019 –Comité Institucional de Gestión y Desempeño , cada vez que se requiera verifica, coteja y analiza la información presentada (bienes para baja) si lo considera necesario. La(s) fuente(s) de información utilizadas es(son) presentación para dar de baja elementos y los documentos anexos que soportan dicha presentación. En caso de evidenciar observaciones, desviaciones o diferencias, el comité solicitará los ajustes y/o aclaraciones pertinentes para que se presenten en el siguiente comité. De lo contrario, el comité aprueba las consideraciones propuestas respecto a los elementos para baja lo cual quedará consignada en el acta de dicho comité que también de indicar cual será el destino final de los bienes de acuerdo con la normatividad vigente para los casos que corresponda.  Tipo: Preventivo Implementación: Manual_x000a_- 6 Actividad (28) PR-236 &quot;Egreso o salida definitiva de bienes&quot;:  indica que Profesional universitario y/o, Técnico Administrativo y/o, Técnico Operativo y/o, Auxiliar Administrativo y/o contratista , autorizado(a) por el (la) Subdirector(a) de servicios administrativos, cada vez que se requiera con base en el reporte de hurto, pérdida del o los bienes o caso fortuito y la copia de la denuncia, verifica, coteja la información presentada y procede a trasladar con comprobante de egreso el bien o los bienes a la bodega de responsabilidad. La(s) fuente(s) de información utilizadas es(son) el reporte de perdida, hurto o caso fortuito, el sistema de información de inventarios. En caso de evidenciar observaciones, desviaciones o diferencias, solicita los ajustes correspondientes a través de correo electrónico. De lo contrario, procede a realizar los ajustes de actualización en el sistema de información de inventarios de la entidad dejando como evidencia documentos originados por el Sistema de Información Inventarios SAI.  Tipo: Detectivo Implementación: Manual_x000a__x000a__x000a__x000a__x000a__x000a__x000a__x000a__x000a__x000a__x000a__x000a__x000a__x000a_"/>
    <s v="- Documentado_x000a_- Documentado_x000a_- Documentado_x000a_- Documentado_x000a_- Documentado_x000a_- Documentado_x000a__x000a__x000a__x000a__x000a__x000a__x000a__x000a__x000a__x000a__x000a__x000a__x000a__x000a_"/>
    <s v="- Continua_x000a_- Continua_x000a_- Continua_x000a_- Continua_x000a_- Continua_x000a_- Continua_x000a__x000a__x000a__x000a__x000a__x000a__x000a__x000a__x000a__x000a__x000a__x000a__x000a__x000a_"/>
    <s v="- Con registro_x000a_- Con registro_x000a_- Con registro_x000a_- Con registro_x000a_- Con registro_x000a_- Con registro_x000a__x000a__x000a__x000a__x000a__x000a__x000a__x000a__x000a__x000a__x000a__x000a__x000a__x000a_"/>
    <s v="- Preventivo_x000a_- Preventivo_x000a_- Detectivo_x000a_- Detectivo_x000a_- Preventivo_x000a_- Detectivo_x000a__x000a__x000a__x000a__x000a__x000a__x000a__x000a__x000a__x000a__x000a__x000a__x000a__x000a_"/>
    <s v="25%_x000a_25%_x000a_15%_x000a_15%_x000a_25%_x000a_15%_x000a__x000a__x000a__x000a__x000a__x000a__x000a__x000a__x000a__x000a__x000a__x000a__x000a__x000a_"/>
    <s v="- Manual_x000a_- Manual_x000a_- Manual_x000a_- Manual_x000a_- Manual_x000a_- Manual_x000a__x000a__x000a__x000a__x000a__x000a__x000a__x000a__x000a__x000a__x000a__x000a__x000a__x000a_"/>
    <s v="15%_x000a_15%_x000a_15%_x000a_15%_x000a_15%_x000a_15%_x000a__x000a__x000a__x000a__x000a__x000a__x000a__x000a__x000a__x000a__x000a__x000a__x000a__x000a_"/>
    <s v="40%_x000a_40%_x000a_30%_x000a_30%_x000a_40%_x000a_30%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visa las inconsistencias presentada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realiza reporte al responsable del proceso. Tipo: Correctivo Implementación: Manual_x000a_- 3 El mapa de riesgos del proceso Gestión de Recursos Físicos indica que Subdirector (a) de Servicios Administrativos, autorizado(a) por Manual de Funciones y Competencias Laborales, cada vez que se identifique la materialización del riesgo realiza las gestiones pertinentes para corregir las inconsistencias presentada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48176E-2"/>
    <s v="Mayor (4)"/>
    <n v="0.8"/>
    <s v="Alto"/>
    <s v="El proceso estima que el riesgo se ubica en una zona alta, debido a que los controles establecidos son los adecuados y la calificación de los criterios es satisfactoria, ubicando el riesgo en la escala de probabilidad muy baja, y ante su materialización, podrían disminuirse los efectos, aplicando las acciones de contingencia, sin embargo, el impacto no disminuye en riesgos de corrupción."/>
    <s v="Reducir"/>
    <s v="- Actualizar el procedimiento PR-148 Ingreso o entrada de bienes con respecto a la revisión de controles definidos y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riesgo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s v="- Subdirección de Servicios Administrativos_x000a_- Subdirector(a) de Servicios Administrativos_x000a_- Subdirector(a) de Servicios Administrativos_x000a_- Subdirector(a) de Servicios Administrativos_x000a__x000a__x000a__x000a__x000a__x000a_- Subdirección de Servicios Administrativos"/>
    <s v="-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_x000a_- Evidencia de reunión o acta de revisión._x000a_- Reporte de inconsistencias_x000a_- Documentos con las gestiones efectuadas._x000a__x000a__x000a__x000a__x000a__x000a_- Riesg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Recursos Físicos"/>
    <s v="Administrar los bienes adquiridos mediante su recepción, asignación, mantenimiento, control y baja de los mismos con el fin de cubrir las necesidades de recursos físicos de las dependencias de la Secretaría General de la Alcaldía Mayor de Bogotá D.C."/>
    <s v="Inicia con el ingreso de bienes al inventario de la entidad, continúa con su asignación, aseguramiento, mantenimiento y control, termina con su clasificación y baja."/>
    <s v="Subdirector(a) de Servicios Administrativos y Jefe Oficina de Tecnologías de la Información y las Comunicaciones"/>
    <s v="Apoyo"/>
    <s v="Administrar los Inventarios de bienes de la entidad"/>
    <s v="-"/>
    <s v="-"/>
    <s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x v="0"/>
    <s v="Fraude interno"/>
    <x v="4"/>
    <s v="- Dificultad en la articulación de actividades comunes a las dependencias._x000a_- La información de entrada que se requiere para desarrollar las actividades no es completa o de calidad._x000a_- Omisión o incumplimiento de procedimientos para agilizar trámites._x000a_- Ingreso intencional de información errónea para lograr beneficios personales._x000a__x000a__x000a__x000a__x000a__x000a_"/>
    <s v="- Presiones o motivaciones individuales, sociales o colectivas que inciten a realizar conductas contrarias al deber ser._x000a_- Conflicto de Intereses por Amiguismo o Clientelismo_x000a__x000a__x000a__x000a__x000a__x000a__x000a__x000a_"/>
    <s v="- Desviación de recursos públicos._x000a_- Detrimento patrimonial._x000a_- Investigaciones disciplinarias, fiscales y/o penales._x000a_- Pérdida de la imagen o credibilidad institucional._x000a_- Inoportunidad para la correcta investigación de posibles hechos de corrupción._x000a_- Inoportunidad para reporte a las aseguradoras._x000a__x000a__x000a__x000a_"/>
    <s v="3. Consolidar una gestión pública eficiente, a través del desarrollo de capacidades institucionales, para contribuir a la generación de valor público."/>
    <s v="- -- Ningún trámite y/o procedimiento administrativo_x000a__x000a_"/>
    <s v="- Procesos de apoyo en el Sistema de Gestión de Calidad_x000a__x000a__x000a__x000a_"/>
    <s v="Sin asociación"/>
    <s v="No aplica"/>
    <s v="Muy baja (1)"/>
    <n v="0.2"/>
    <s v="Leve (1)"/>
    <s v="Leve (1)"/>
    <s v="Menor (2)"/>
    <s v="Leve (1)"/>
    <s v="Menor (2)"/>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Actividad (7) PR-235 &quot;Control y Seguimiento de Bienes&quot;:  indica que El (la) subdirector (a) de servicios Administrativos, autorizado(a) por manual de funciones, mínimo una vez cada dos años revisa el Plan de Trabajo elaborado y verifica que cumpla las condiciones necesarias para ejecutar la Toma Física de Inventarios. La(s) fuente(s) de información utilizadas es(son) el Plan de trabajo de Toma Física de Inventarios. En caso de evidenciar observaciones, desviaciones o diferencias, se devolverá el documento para los respectivos ajustes registrándolo en correo electrónico o evidencia de reunión. De lo contrario, se aprueba el plan de trabajo presentado dejando como evidencia  correo electrónico o evidencia de reunión. Tipo: Preventivo Implementación: Manual_x000a_- 2 Actividad (12) PR-235 &quot;Control y Seguimiento de Bienes&quot;:  indica que El (la) Profesional Universitario , autorizado(a) por autorizado por el (la) Subdirector(a) de Servicios Administrativos, Cada vez que se realiza una toma física de inventarios revisa que todas las sedes programadas hayan sido visitadas, también revisa que la totalidad de las sedes o dependencias cuenten con todos los registros completos con respecto a la consignación de información y firmas de los responsables de los bienes y de los auxiliares administrativos que realizó la actividad de verificación, con el fin de garantizar que se completó de manera integral lo planeado en la toma física de inventarios y procesar los registros generados de la toma física realizada.. La(s) fuente(s) de información utilizadas es(son) Evidencias de Reunión y las actas de la toma física de inventarios generadas en el ejercicio de toma física. En caso de evidenciar observaciones, desviaciones o diferencias, realiza devolución y/o solicita los ajustes necesarios a los auxiliares administrativos o contratistas que realizaron la verificación de elementos a través de correo electrónico. De lo contrario, se organiza la información y con los registros completos se elabora El &quot;Informe de Cierre Preliminar de Toma Física de Inventarios&quot; dentro de los 30 días calendario siguientes, para la toma de decisiones según sea el caso y se envía al (la) Subdirector (a) de Servicios Administrativos dejando como evidencia correo electrónico del envío. Tipo: Detectivo Implementación: Manual_x000a_- 3 Actividad (17) PR-235 &quot;Control y Seguimiento de Bienes&quot;:  indica que El (la) Subdirector (a) de Servicios Administrativos, autorizado(a) por manual de funciones, cada vez que se requiera realiza presentación del Informe Final de Toma Física de Inventarios en el Comité Técnico de Sostenibilidad del Sistema Contable de la entidad para la toma decisiones que haya a lugar. La(s) fuente(s) de información utilizadas es(son) el informe de Final de Toma Física de Inventarios. En caso de evidenciar observaciones, desviaciones o diferencias, según verificación por parte de los integrantes del comité, solicitan las aclaraciones y/o ajustes en el momento y quedara como registro la evidencia de reunión del Comité Técnico de Sostenibilidad Contable para presentar con las correcciones solicitadas según como determine la mesa. De lo contrario, se aprueban las consideraciones presentadas en el Comité para proceder a los ajustes de inventario que correspondan será consignado en la evidencia de reunión del comité. Tipo: Preventivo Implementación: Manual_x000a_- 4 Actividad (18) PR-235 &quot;Control y Seguimiento de Bienes&quot;:  indica que El profesional Universitario y/o Contratista , autorizado(a) por el (la) Subdirector (a) de Servicios Administrativos , cada vez que se requiera identifica los ajustes que requiera el inventario según evidencia de reunión del Comité Técnico de Sostenibilidad Contable, el Profesional Especializado revisa que los ajustes identificados sean los correctos con respecto a valores y cantidades. La(s) fuente(s) de información utilizadas es(son) es la evidencia de reunión del Comité Técnico de Sostenibilidad Contable, los soportes contables de los movimientos para ajuste. En caso de evidenciar observaciones, desviaciones o diferencias, se solicita ajuste de los soportes mediante correo electrónico al responsable. De lo contrario, se firman los soportes y se pasan para aprobación del (la) subdirector (a) de servicios Administrativos. Tipo: Preventivo Implementación: Manual_x000a_- 5 Actividad (24) PR-235 &quot;Control y Seguimiento de Bienes&quot;:  indica que Auxiliar Administrativo y/o Técnico operativo , autorizado(a) por el (la) Subdirector (a) de Servicios Administrativos , mensualmente verifica los elementos o bienes que se encuentran registrados con ubicaciones fuera de la entidad a través del sistema de información de inventarios de la entidad con el fin de con el fin de identificar los elementos que cuentan con un periodo superior a 30 días calendario, una vez identificados envía correo electrónico a los responsables de los bienes. La(s) fuente(s) de información utilizadas es(son) Sistema de Información SAI. En caso de evidenciar observaciones, desviaciones o diferencias, se solicitará mediante correo electrónico o memorando al funcionario o contratista solicitando la ubicación y existencia del elemento, así como la justificación para extender el plazo de autorización de 30 días calendario iniciales. De lo contrario, se determina el seguimiento como conforme a los parámetros establecidos con respecto a ubicación y existencia del elemento dejando como evidencia el Sistema de Información de Inventarios SAI actualizado.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Detectivo_x000a_- Preventivo_x000a_- Preventivo_x000a_- Detectivo_x000a__x000a__x000a__x000a__x000a__x000a__x000a__x000a__x000a__x000a__x000a__x000a__x000a__x000a__x000a_"/>
    <s v="25%_x000a_1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30%_x000a_40%_x000a_40%_x000a_30%_x000a__x000a__x000a__x000a__x000a__x000a__x000a__x000a__x000a__x000a__x000a__x000a__x000a__x000a__x000a_"/>
    <s v="- 1 El mapa de riesgos del proceso Gestión de Recursos Físicos indica que Subdirector (a) de Servicios Administrativos, autorizado(a) por Manual de Funciones y Competencias Laborales, cada vez que se identifique la Materialización del Riesgo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Tipo: Correctivo Implementación: Manual_x000a_- 2 El mapa de riesgos del proceso Gestión de Recursos Físicos indica que Subdirector (a) de Servicios Administrativos, autorizado(a) por Manual de Funciones y Competencias Laborales, cada vez que se identifique la Materialización del Riesgo solicita el informe de modo, tiempo y lugar de los hechos relacionados con el presunto desvío de recursos físicos o económicos evidenciados durante el seguimiento y control de la verificación realizada hacia los bienes de propiedad de la entidad.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1167999999999999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los procedimientos PR-235 Control y Seguimiento con respecto a los controles definidos y las condiciones generales del documento._x000a__x000a__x000a__x000a__x000a__x000a__x000a__x000a__x000a__x000a__x000a__x000a__x000a__x000a__x000a__x000a__x000a__x000a__x000a_"/>
    <s v="- Subdirector (a) de Servicios Administrativos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0/06/2024_x000a__x000a__x000a__x000a__x000a__x000a__x000a__x000a__x000a__x000a__x000a__x000a__x000a__x000a__x000a__x000a__x000a__x000a__x000a_"/>
    <s v="-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_x000a_-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_x000a_- Solicitar informe con modo, tiempo y lugar de los hechos relacionados con el presunto desvío de recursos físicos._x000a__x000a__x000a__x000a__x000a__x000a__x000a_- Actualizar el riesgo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s v="- Subdirección de Servicios Administrativos_x000a_- Subdirector(a) de Servicios Administrativos_x000a_- Subdirector(a) de Servicios Administrativos_x000a__x000a__x000a__x000a__x000a__x000a__x000a_- Subdirección de Servicios Administrativos"/>
    <s v="-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_x000a_- Informe de los hechos enviado mediante memorando o correo electrónico a la Oficina de Control Interno Disciplinario y Subsecretaría Corporativa._x000a_- Informe de los hechos _x000a__x000a__x000a__x000a__x000a__x000a__x000a_- Riesg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ctualizado."/>
    <d v="2023-12-07T00:00:00"/>
    <s v="_x000a_Análisis antes de controles_x000a__x000a__x000a_Tratamiento del riesgo"/>
    <s v="Se incluyó una acción de tratamiento del riesgo para la vigencia 2024_x000a_Se ajustó el número de veces que se ejecutó la actividad clave asociada al riesgo, en el periodo de un (1) año."/>
    <m/>
    <m/>
    <m/>
    <m/>
    <m/>
    <m/>
    <m/>
    <m/>
    <m/>
    <m/>
    <m/>
    <m/>
    <m/>
    <m/>
    <m/>
    <m/>
    <m/>
    <m/>
    <m/>
    <m/>
    <m/>
    <m/>
    <m/>
    <m/>
    <m/>
    <m/>
    <m/>
    <m/>
    <m/>
    <m/>
    <m/>
    <m/>
    <m/>
    <n v="33"/>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Manejar y controlar los recursos de la caja menor"/>
    <s v="-"/>
    <s v="-"/>
    <s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x v="0"/>
    <s v="Fraude interno"/>
    <x v="4"/>
    <s v="- Manipulación de la caja menor por personal no autorizado._x000a_- Falta de integridad del funcionario encargado del manejo de caja menor._x000a_- Intereses personales._x000a_- Abuso de poder._x000a_- Incumplimiento del Manual para el manejo y control de cajas menores_x000a__x000a__x000a__x000a__x000a_"/>
    <s v="- Falsedad en los documentos aportados para la legalización del gasto._x000a_- Presiones o exigencias irregulares por parte de terceros_x000a__x000a__x000a__x000a__x000a__x000a__x000a__x000a_"/>
    <s v="- Detrimento patrimonial._x000a_- Investigaciones disciplinarias, fiscales y/o penales._x000a_- Pérdida de credibilidad y desconfianza en el proceso._x000a_- Afectación de la póliza de manejo._x000a_- Enriquecimiento ilícito de contratistas y/o servidores púbicos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Mayor (4)"/>
    <s v="Mayor (4)"/>
    <s v="Menor (2)"/>
    <s v="Menor (2)"/>
    <s v="Leve (1)"/>
    <s v="Mayor (4)"/>
    <n v="0.8"/>
    <s v="Alto"/>
    <s v="Se determina la probabilidad (Muy baja 1)  teniendo en cuenta que no se he presentado en los últimos cuatro años. El impacto (Mayor 4) obedece a la afectación de la imagen y las sanciones por entes de control que se puedan generar la posibilidad de la materialización del riesgo."/>
    <s v="-  1 El procedimiento 4233100-PR-382 “Manejo de Caja Menor&quot;&quot; (Act 6 ):  indica que el Profesional encargado(a) del manejo operativo de la caja menor, autorizado(a) por el Delegado (a) por el(la) Ordenador(a) del gasto para el manejo de la caja menor, cada vez que se reciba una solicitud de compra de bien o servicio por caja menor verifica que la solicitud cumpla con el carácter de imprevistos, urgentes, imprescindibles, inaplazables y necesarios; así como también que se cuente con el rubro en la constitución de la caja menor. La(s) fuente(s) de información utilizadas es(son) el Manual para el Manejo y Control de Cajas Menores y la Resolución de constitución de caja menor. En caso de evidenciar observaciones, desviaciones o diferencias, el (la) Profesional encargado(a) del manejo operativo de la caja menor, da respuesta a través de correo electrónico rechazando la solicitud, con la explicación respectiva. De lo contrario, da respuesta a través de correo electrónico, aprobando el uso de caja menor para la compra del bien o servicio. Tipo: Preventivo Implementación: Manual_x000a_- 2 El procedimiento 4233100-PR-382 “Manejo de Caja Menor&quot;&quot; (Act 11): indica que el Profesional encargado(a) del manejo operativo de la caja menor, autorizado(a) por el Delegado (a) por el(la) Ordenador(a) del gasto para el manejo de la caja menor, cada vez que se recibe la documentación requerida para la legalización de la adquisición del bien o servicio por caja menor revisa que: • Los documentos necesarios para la legalización se encuentren completos, estén debidamente diligenciados y sin tachones o enmendaduras. • El valor de la factura o documento soporte corresponda con la cotización seleccionada, para el caso de solicitudes que superen el 60% de un SMMLV. • La factura o documento soporte cumpla con las especificaciones establecidas por la Ley. • Para aquellos casos que no aplica factura de compra conforme a la normatividad vigente, que el(la) Subdirector(a) de Servicios Administrativos haya aprobado el documento soporte. • En el caso de que la adquisición realizada sea de un bien, que se encuentre adjunto, diligenciado y firmado el Comprobante de Ingreso de elementos de Consumo 4233100 FT-420. La(s) fuente(s) de información utilizadas es(son) el Manual para el Manejo y Control de Cajas Menores y la Resolución de constitución de caja menor. En caso de evidenciar observaciones, desviaciones o diferencias, envía correo electrónico al profesional de la dependencia solicitante, para que realice los ajustes necesarios. De lo contrario, legaliza la adquisición del bien o servicio, quedando como evidencia el registro de Legalización de compra por caja menor 4233100-FT-324.  Tipo: Preventivo Implementación: Manual_x000a_- 3 El procedimiento 4233100-PR-382 “Manejo de Caja Menor&quot; (Act 13): indica que el Delegado (a) por el(la) Ordenador(a) del gasto para el manejo de la caja menor y el(la) Subdirector(a) Financiero(a), autorizado(a) por el Decreto 140 de 2021, cada vez que se proyecte una Resolución de reembolso de la caja menor revisan la Resolución y los soportes, teniendo en cuenta lo estipulado en el Manual para el Manejo y Control de Cajas Menores. La(s) fuente(s) de información utilizadas es(son) el Manual para el Manejo y Control de Cajas Menores y la Resolución de constitución de caja menor. En caso de evidenciar observaciones, desviaciones o diferencias, solicitan al(la) Profesional encargado(a) del manejo operativo de la caja menor, por medio de correo electrónico, que realice los ajustes necesarios. De lo contrario, el(a) Delegado(a) por el(a) Ordenador(a) del gasto para el manejo de la caja menor aprueba la Resolución, quedando como evidencia la Resolución de reembolso de la caja menor, firmada.  Tipo: Detectivo Implementación: Manual_x000a_-  4 El procedimiento 4233100-PR-382 “Manejo de Caja Menor&quot; (Act 15): indica que el Profesional encargado(a) del manejo operativo de la caja menor, autorizado(a) por el Delegado (a) por el(la) Ordenador(a) del gasto para el manejo de la caja menor, dentro de los primeros diez días hábiles de cada mes realiza la conciliación bancaria, revisando que coincidan los saldos y movimientos del extracto del mes vencido expedido por el banco y con los del Libro de bancos 4233100-FT- 1096. La(s) fuente(s) de información utilizadas es(son) el extracto bancario, el libro de bancos y conciliaciones bancarias de meses anteriores. En caso de evidenciar observaciones, desviaciones o diferencias, solicita a través de correo electrónico la aclaración de inconsistencias al Banco. De lo contrario, se registra el resultado en el formato Conciliación bancaria 4233100-FT-731. Tipo: Detectivo Implementación: Manual_x000a_- 5 El procedimiento 4233100-PR-382 “Manejo de Caja Menor&quot; (Act 16): indica que el (la) Profesional de la Oficina de Control Interno y/o el (la) Profesional de la Subdirección Financiera, autorizado(a) por el(la) Jefe de la Oficina de Control Interno y/o el(la) Subdirector(a) Financiero respectivamente, cada vez que se realice un arqueo a la caja menor revisan que las operaciones estén debidamente sustentadas, que los registros sean oportunos y adecuados, y que los saldos correspondan, conforme a lo dispuesto en el Manual para el manejo y control de cajas menores. La(s) fuente(s) de información utilizadas es(son) el Manual para el Manejo y Control de Cajas Menores y la Resolución de constitución de caja menor. En caso de evidenciar observaciones, desviaciones o diferencias, las registran en el formato Arqueo de caja menor 4233100-FT-320 y se comunican a la subdirección de servicios administrativos a través correo o memorando electrónico 4233300-FT-011. De lo contrario, se registra la conformidad de los resultados en el formato Arqueo de caja menor 4233100-FT-320.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Detectivo_x000a_- Detectivo_x000a_- Detectivo_x000a__x000a__x000a__x000a__x000a__x000a__x000a__x000a__x000a__x000a__x000a__x000a__x000a__x000a__x000a_"/>
    <s v="25%_x000a_25%_x000a_15%_x000a_1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30%_x000a_30%_x000a_30%_x000a__x000a__x000a__x000a__x000a__x000a__x000a__x000a__x000a__x000a__x000a__x000a__x000a__x000a__x000a_"/>
    <s v="- 1 El mapa de riesgos del proceso Gestión de Servicios Administrativos indica que Subdirector(a) de Servicios Administrativos, autorizado(a) por  el (a) Ordenador(a) del gasto, cada vez que se identifique la materialización del riesgo, inicia la gestión para recuperar los recursos desviados. Tipo: Correctivo Implementación: Manual_x000a_- 2 El mapa de riesgos del proceso Gestión de Servicios Administrativos indica que Subdirector(a) de Servicios Administrativos, autorizado(a) por  el (a) Ordenador(a) del gasto, cada vez que se identifique la materialización del riesgo, gestiona ante el corredor de seguros la afectación de la póliza de manejo de la Secretaría General.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2.4695999999999999E-2"/>
    <s v="Mayor (4)"/>
    <n v="0.8"/>
    <s v="Alto"/>
    <s v="Se determina la probabilidad (Muy baja (1)) ya que las actividades de control preventivas son fuertes y mitigan la mayoría de las causas. El riesgo no disminuye el impacto."/>
    <s v="Reducir"/>
    <s v="- Realizar una campaña de comunicación interna enfocada en las solicitudes que se pueden atender con los recursos de la caja menor_x000a__x000a__x000a__x000a__x000a__x000a__x000a__x000a__x000a__x000a__x000a__x000a__x000a__x000a__x000a__x000a__x000a__x000a__x000a_"/>
    <s v="- Profesionales Subdirección de Servicios Administrativos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_x000a_- Iniciar la gestión para recuperar los recursos desviados._x000a_- Gestionar ante el corredor de seguros la afectación de la póliza de manejo de la Secretaría General._x000a__x000a__x000a__x000a__x000a__x000a__x000a_- Actualizar el riesgo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s v="- Subdirección de Servicios Administrativos_x000a_- Subdirector(a) de Servicios Administrativos._x000a_- Subdirector Servicios Administrativos_x000a__x000a__x000a__x000a__x000a__x000a__x000a_- Subdirección de Servicios Administrativos"/>
    <s v="-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_x000a_- Comunicación oficial de traslado a la Oficina de Control Interno Disciplinario._x000a_- Comunicación oficial de informe de los hechos al corredor de seguros._x000a__x000a__x000a__x000a__x000a__x000a__x000a_- Riesg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ctualizado."/>
    <d v="2023-12-04T00:00:00"/>
    <s v="_x000a__x000a__x000a__x000a_Tratamiento del riesgo"/>
    <s v="Se incluye acción de tratamiento para el riesgo."/>
    <m/>
    <m/>
    <m/>
    <m/>
    <m/>
    <m/>
    <m/>
    <m/>
    <m/>
    <m/>
    <m/>
    <m/>
    <m/>
    <m/>
    <m/>
    <m/>
    <m/>
    <m/>
    <m/>
    <m/>
    <m/>
    <m/>
    <m/>
    <m/>
    <m/>
    <m/>
    <m/>
    <m/>
    <m/>
    <m/>
    <m/>
    <m/>
    <m/>
    <n v="33"/>
  </r>
  <r>
    <s v="Gestión de Servicios Administrativos y Tecnológicos"/>
    <s v="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
    <s v="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
    <s v="Subdirector(a) de Servicios Administrativos y Jefe Oficina de Tecnologías de la Información y las Comunicaciones"/>
    <s v="Apoyo"/>
    <s v="Planear y administrar la gestión documental institucional"/>
    <s v="-"/>
    <s v="-"/>
    <s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x v="0"/>
    <s v="Fraude interno"/>
    <x v="5"/>
    <s v="-  Debilidades en la articulación y comunicación en la operación de las actividades que se gestionan al interior  del proceso._x000a_- Alta rotación de personal y dificultades en la transferencia de conocimiento entre los servidores y/o contratistas que participan en el proceso, en virtud de vinculación, retiro o reasignación de roles._x000a__x000a__x000a__x000a__x000a__x000a__x000a__x000a_"/>
    <s v="- Cambios de estructura organizacional que afecten el desempeño del proceso de gestión documental._x000a_- Constante actualización de directrices y normas  Nacionales y Distritales aplicables al proceso._x000a_- Altos costos de la tecnología.  _x000a__x000a__x000a__x000a__x000a__x000a__x000a_"/>
    <s v="- Perdida de credibilidad del proceso y de la entidad_x000a_- Uso indebido e inadecuado de información de la Secretaria General_x000a_- Sanciones disciplinarias fiscales y penales_x000a_- Perdida de información de la entidad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Leve (1)"/>
    <s v="Leve (1)"/>
    <s v="Leve (1)"/>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Preventivo Implementación: Manual_x000a_- 2 El procedimiento Consulta y préstamo de documentos 4233300-PR-050 (Act.5) indica que el responsable de archivo de gestión o de archivo central, autorizado(a) por el (la) Subdirector(a) de Gestión Documental, cada vez que se preste una carpeta o un expediente verifica los tiempos establecidos para la devolución de la carpeta o expediente . La(s) fuente(s) de información utilizadas es(son) el registro de préstamos en el aplicativo y el Formato solicitud de documentos. En caso de evidenciar observaciones, desviaciones o diferencias, solicita la devolución de la carpeta o expediente mediante Memorando (4233300-FT-011). De lo contrario, deja como evidencia de la revisión realizada a los documentos prestados el aplicativo SIGA.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 del proceso Gestión de Servicios Administrativos y Tecnológicos indica que el responsable del archivo de gestión o del archivo central, autorizado(a) por el (la) Subdirector(a) de Gestión Documental, cada vez que se identifique la materialización del riesgo reporta al (la) Subdirector(a) de Gestión Documental para que se tomen las medidas pertinentes. Tipo: Correctivo Implementación: Manual_x000a_- 2 El mapa de riesgo del proceso Gestión de Servicios Administrativos y Tecnológicos indica que el (la) Subdirector(a) de Gestión Documental, autorizado(a) por el Director (a) administrativo y financiero, cada vez que se identifique la materialización del riesgo reporta a la Oficina de Control Interno Disciplinario, para que se inicie el respectivo proceso al funcionario implicado. Tipo: Correctivo Implementación: Manual_x000a_- 3 El mapa de riesgo del proceso Gestión de Servicios Administrativos y Tecnológicos indica que el (la) Subdirector(a) de Gestión Documental , autorizado(a) por el Director (a) administrativo y financiero, cada vez que se identifique la materialización del riesgo notifica a la instancia o autoridad competente para que se tomen las medidas pertinentes.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8.39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Realizar sensibilización cuatrimestral sobre el manejo y custodia de los documentos conforme a los lineamientos establecidos en el proceso._x000a__x000a__x000a__x000a__x000a__x000a__x000a__x000a__x000a__x000a__x000a__x000a__x000a__x000a__x000a__x000a__x000a__x000a__x000a_"/>
    <s v="- Subdirector(a) de Gestión Documental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_x000a_- Reportar al Subdirector de Gestión Documental para que se tomen las medidas pertinentes._x000a_- Reportar a la Oficina de Control Interno Disciplinario, para que se inicie el respectivo proceso al funcionario implicado._x000a_- Notificar a la instancia o autoridad competente para que se tomen las medidas pertinentes._x000a_- Actualizar el mapa de riesgos Gestión de Servicios Administrativos y Tecnológicos_x000a__x000a__x000a__x000a_- Actualizar el riesgo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s v="- Subdirección de Gestión Documental_x000a_- Subdirector(a) de Gestión Documental_x000a_- Subdirector(a) de Gestión Documental_x000a_- Subdirector(a) de Gestión Documental_x000a_- Subdirector(a) de Gestión Documental_x000a_- Subdirector(a) de Gestión Documental_x000a__x000a__x000a__x000a_- Subdirección de Gestión Documental"/>
    <s v="-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_x000a_-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_x000a__x000a_- Instrumento actualizado TRD_x000a_- Memorando  de reporte a la Oficina de Control Interno_x000a_- Notificación a la autoridad competente_x000a_- Mapa de riesgos_x000a__x000a__x000a__x000a_- Riesg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ctualizado."/>
    <d v="2023-12-04T00:00:00"/>
    <s v="Identificación del riesgo_x000a_Análisis antes de controles_x000a__x000a__x000a_Tratamiento del riesgo"/>
    <s v="Se ajustaron las causas internas y se agrego una acción de tratamiento para la vigencia 2024_x000a_Se ajustó los centros de costo de los documentos asociados a las actividades de control del riesgo_x000a_Se incluye acción de tratamiento para el riesgo."/>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Realizar la vinculación del talento humano de la Secretaría General de la Alcaldía Mayor de Bogotá, D.C., de miembros del Gabinete Distrital y Jefes de Oficina de Control Interno de las entidades del Distrito."/>
    <s v="-"/>
    <s v="-"/>
    <s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x v="0"/>
    <s v="Fraude interno"/>
    <x v="6"/>
    <s v="- Conflicto de intereses._x000a_- Desconocimiento de los principios y valores institucionales._x000a_- Aplicación errónea en algunos casos  de criterios o instrucciones para la realización_x000a_de actividades._x000a_- Amiguismo._x000a__x000a__x000a__x000a__x000a__x000a_"/>
    <s v="- Presiones o motivaciones individuales, sociales o colectivas, que inciten a la realizar conductas contrarias al deber ser._x000a__x000a__x000a__x000a__x000a__x000a__x000a__x000a__x000a_"/>
    <s v="- Detrimento de los principios de la función pública._x000a_- Pérdida de legitimidad de la Administración Distrital._x000a_- Pérdida de imagen institucional._x000a_- Propicia escenarios de conflictos._x000a_- Investigaciones disciplinarias, fiscales y/o penales._x000a_- Sanciones disciplinarias._x000a_- Incumplimiento de las metas y objetivos de la dependencia._x000a_- Pago de indemnizaciones como resultado de demandas._x000a_- Generación de reprocesos y desgaste administrativo.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oderado (3)"/>
    <s v="Mayor (4)"/>
    <s v="Moderado (3)"/>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221) Gestión Organizacional indica que el(la) Director(a) Técnico(a) de la Dirección de Talento Humano, autorizado(a) por el  Manual Específico de Funciones y Competencias Laborales, anualmente verifica que la formulación del Plan Anual de Vacantes y el Plan de Previsión de Recursos Humanos estén conforme a la normatividad vigente (Resolución por la cual se adopta el Manual Especifico de Funciones y Competencias Laborales de la entidad). La(s) fuente(s) de información utilizadas es(son) la Resolución por la cual se adopta el Manual de Funciones y Competencias Laborales y la Base Excel - Planta Secretaría General. En caso de evidenciar observaciones, desviaciones o diferencias, se debe notificar a través de correo electrónico o documentos de revisión del proyecto de Plan Anual de Vacantes y Plan de Previsión de Recursos Humanos al Profesional Especializado o Universitario responsable de su formulación para que adelante los ajustes a que haya lugar. De lo contrario, queda como evidencia correo electrónico o documentos de revisión del proyecto de Plan Anual de Vacantes y Plan de Previsión de Recursos Humanos. Tipo: Preventivo Implementación: Manual_x000a_- 2 El procedimiento (2211300-PR-221) Gestión Organizacional indica que el Profesional Especializado o Universitario de la Dirección de Talento Humano, autorizado(a) por el(la) Director(a) Técnico(a) de la Dirección de Talento Humano, cada vez que se va(n) a realizar nombramiento(s) de aspirante(s) a un empleo de la entidad verifica a través del formato Evaluación del Perfil (2211300-FT-809) el cumplimiento de los requisitos establecidos en el perfil del empleo a proveer de acuerdo con el Manual de Funciones y Competencias Laborales vigente. La(s) fuente(s) de información utilizadas es(son) el Manual de Funciones y Competencias Laborales vigente y los soportes de la hoja de vida del aspirante al cargo vacante o la historia laboral de el(la) servidor(a) que aspira al nombramiento en un empleo de la Secretaría General de la Alcaldía Mayor de Bogotá, D.C. En caso de evidenciar observaciones, desviaciones o diferencias, se debe notificar a el(/a) servidor(a)a o instancia según corresponda a través de Memorando( 2211600-FT-011)  comunicación con las razones del porqué de la no continuación con el proceso de nombramiento (para los casos de encargos) u Oficio (2211600-FT-012) comunicación solicitando exclusión de elegibles cuando el(la) aspirante a vincular hace parte de una lista de elegibles producto de un concurso de méritos. De lo contrario, queda como evidencia la Evaluación perfil (2211300-FT-809) diligenciado. Tipo: Preventivo Implementación: Manual_x000a_- 3 El procedimiento (2211300-PR-221) Gestión Organizacional indica que el Profesional Especializado o Universitario de la Dirección de Talento Humano o Técnico Operativo de la Dirección de Talento Humano, autorizado(a) por el(la) Director(a) Técnico(a) de la Dirección de Talento Humano, previo al nombramiento de un(a) aspirante a un empleo de la entidad verifica la completitud e idoneidad de los documentos soporte de la hoja de vida del/de la aspirante al cargo vacante, conforme a los requisitos definidos en el formato  Lista de Chequeo (4232000-FT-874). La(s) fuente(s) de información utilizadas es(son) los soportes allegados por el(la) aspirante a vinculación en la entidad y el formato Lista de Chequeo (4232000-FT-874). En caso de evidenciar observaciones, desviaciones o diferencias, se debe notificar a través de correo electrónico dirigido a el(la) aspirante a vincular para garantizar la completitud de los documentos o a la Oficina de Control Interno Disciplinario a través de Memorando (4233300-FT-011), en los casos en los que las observaciones estén relacionadas con la veracidad de los soportes allegados, para que se adelanten los trámites a que haya lugar. De lo contrario, queda como evidencia Lista de chequeo (4232000-FT-874) diligenciado, Hoja de Ruta - Novedad de Ingreso (4232000-FT-159) diligenciada. Tipo: Preventivo Implementación: Manual_x000a_- 4 El procedimiento (2211300-PR-221) Gestión Organizacional indica que el(la) Director(a) Técnico(a) de la Dirección de Talento Humano, autorizado(a) por el Manual Específico de Funciones y Competencias Laborales, bimestralmente revisa el estado de la ejecución de las actividades ejecutadas desde el procedimiento de Gestión Organizacional, presentado en el informe de gestión, en el marco del Subcomité de Autocontrol de la dependencia. La(s) fuente(s) de información utilizadas es(son) El Plan Anual de Vacantes, el Plan de Previsión de Recursos Humanos, la normatividad vigente en las materias relacionadas (teletrabajo, pasantías, vinculación y demás aplicables), el informe de la gestión adelantada desde el procedimiento de Gestión Organizacional y el procedimiento Gestión Organizacional (2211300-PR-221). En caso de evidenciar observaciones, desviaciones o diferencias, el Profesional Especializado o Universitario deberá dar alcance al informe sobre la gestión adelantada desde el procedimiento de Gestión Organizacional a través de correo electrónico. De lo contrario, queda como evidencia Acta subcomité de autocontrol (4201000-FT-281) que incluye el informe de la gestión adelantada desde el procedimiento de Gestión Organizacional.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 el(la) Director(a) Técnico(a) de la Dirección de Talento Humano, respectivamente, cada vez que se identifique la materialización del riesgo aplican las medidas que determine la Oficina de Control Disciplinario Interno y/o ente de control  frente a la materialización del riesgo &quot;Posibilidad de afectación reputacional por pé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3.0239999999999996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Actualizar mensualmente la información de la planta de personal de la entidad en la que se encuentran temas relacionados con: 1) ubicación de los(las) servidores(as) dentro de la planta de la entidad, 2) propósito y funciones esenciales de cada uno de los empleos que conforman la planta de la entidad y 3) vacantes definitivas y temporales de la planta de la entidad_x000a_- Expedir la certificación de cumplimiento de requisitos mínimos con base en la información contenida en los soportes (certificaciones académicas o laborales) aportados por el aspirante en su hoja de vida o historia laboral._x000a__x000a__x000a__x000a__x000a__x000a__x000a__x000a__x000a__x000a__x000a__x000a__x000a__x000a__x000a__x000a__x000a__x000a_"/>
    <s v="- Profesional Especializado o Universitario de la Dirección de Talento Humano._x000a_- Director(a) Técnico(a) de la Dirección de Talento Humano._x000a__x000a__x000a__x000a__x000a__x000a__x000a__x000a__x000a__x000a__x000a__x000a__x000a__x000a__x000a__x000a__x000a__x000a_"/>
    <s v="-"/>
    <s v="-"/>
    <s v="15/02/2024_x000a_15/02/2024_x000a__x000a__x000a__x000a__x000a__x000a__x000a__x000a__x000a__x000a__x000a__x000a__x000a__x000a__x000a__x000a__x000a__x000a_"/>
    <s v="31/12/2024_x000a_31/12/2024_x000a__x000a__x000a__x000a__x000a__x000a__x000a__x000a__x000a__x000a__x000a__x000a__x000a__x000a__x000a__x000a__x000a__x000a_"/>
    <s v="-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_x000a_- Aplicar las medidas que determine la Oficina de Control Interno Disciplinario y/o ente de control  frente a la materialización del riesgo &quo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_x0009__x0009__x0009__x0009__x0009__x0009__x0009__x0009__x0009__x0009__x0009__x0009__x000a__x000a__x000a__x000a__x000a__x000a__x000a__x000a_- Actualizar 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s v="- Dirección de Talento Humano_x000a_- Director(a) Técnico(a) de la Dirección de Talento Humano y Profesional Especializado o Universitario de la Dirección de Talento Humano._x000a__x000a__x000a__x000a__x000a__x000a__x000a__x000a_- Dirección de Talento Humano"/>
    <s v="-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_x000a_- Soportes de la aplicación de las medidas determinadas por la Oficina de Control Interno Disciplinario y/o ente de control._x000a__x000a__x000a__x000a__x000a__x000a__x000a__x000a_- Riesg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ctualizado."/>
    <d v="2023-12-13T00:00:00"/>
    <s v="_x000a__x000a_Establecimiento de controles_x000a__x000a_Tratamiento del riesgo"/>
    <s v="Se ajustó la redacción de las actividades de control preventivo y detectivo._x000a_Se retiró control detectivo # 5 por encontrarse duplicado.._x000a_Se definieron acciones de tratamiento para la vigencia  2024."/>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Preparar y liquidar la nómina, aportes a seguridad social y parafiscales."/>
    <s v="-"/>
    <s v="-"/>
    <s v="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x v="0"/>
    <s v="Fraude interno"/>
    <x v="6"/>
    <s v="- Conflicto de intereses._x000a_- Desconocimiento de los principios y valores institucionales._x000a_- Amiguismo._x000a_- Abuso de los privilegios de acceso a la información para la liquidación de nómina por la solicitud y/o aceptación de dádivas_x000a_- Personal no calificado para el desempeño de las funciones del cargo._x000a__x000a__x000a__x000a__x000a_"/>
    <s v="- Presiones o motivaciones individuales, sociales o colectivas, que inciten a la realizar conductas contrarias al deber ser._x000a__x000a__x000a__x000a__x000a__x000a__x000a__x000a__x000a_"/>
    <s v="- Desviación de los recursos públicos _x000a_- Detrimento patrimonial_x000a_- Investigaciones disciplinarias, fiscales y/o penales_x000a_- Generación de reprocesos y desgaste administrativo._x000a__x000a__x000a__x000a__x000a__x000a_"/>
    <s v="8. Fomentar la innovación y la gestión del conocimiento, a través del fortalecimiento de las competencias del talento humano de la entidad, con el propósito de mejorar la capacidad institucional y su gestión."/>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_x0009_"/>
    <s v="- 1 El procedimiento (2211300-PR-177) Gestión de nómina indica que el Profesional Universitario de la Dirección de Talento Humano encargado de realizar el ingreso de las novedades en el Sistema de Personal y Nómina - PERNO, autorizado(a) por el/la Directora/a Técnico(a) de Talento Humano, mensualmente verifica que las novedades de nómina correspondan a aquellas contempladas en la normatividad vigente en la materia. La verificación se realiza teniendo en cuenta el tipo de novedad, así: Horas extra: Validar autorización de horas extras emitida por la Subsecretaría Corporativa y Verificar cumplimiento de los requisitos del Formato. Incapacidad, Licencias de Maternidad y Paternidad: Verificar que sea expedida por la instancia competente de acuerdo con la normatividad vigente, que sea legible y que cumpla las demás condiciones de una incapacidad de acuerdo con lo establecido en la normatividad vigente en la materia. Ingreso: Verificar que el paquete de documentos aportado por el procedimiento de Gestión Organizacional para el ingreso de el(la) nuevo(a) servidor(a) público/A tenga el acto administrativo de nombramiento y el acta de posesión, las certificaciones de seguridad social, certificación cuenta bancaria, hoja de vida y el formato de bienes y rentas del SIDEAP para la garantizar la captura de la información personal del/de la nuevo/a servidor(a) público(a). Primas Técnicas: Resolución donde se concede la prima técnica y se verifica la notificación en la base de datos de seguimiento de notificaciones. Vacaciones: Se revisa el formato de programación de vacaciones que esté totalmente diligenciado, se revisa que las fechas correspondan al período de vacaciones a disfrutar. Retiros: Se revisa el acto administrativo de renuncia o desvinculación. Licencias no remuneradas: Se revisa e ingresa la información del acto administrativo que concede la licencia. Encargos Se revisa el acto administrativo y el acta de posesión (Desde el procedimiento de Gestión de Nómina solo se ingresan al Sistema de Personal y Nómina PERNO los encargos que modifican la asignación básica salarial de el(la) servidor(a) encargado(a)). Interrupción de Encargo: Se verifica el acto administrativo que genera la interrupción del encargo y por ende la variación en los conceptos de nómina. Deducibles retenciones en la fuente: Se revisa formato que se tiene para deducción de dependientes y los anexos según el caso: * Crédito hipotecario se revisa el certificado emitido por el banco. * Medicina Prepagada o Plan complementarios: se revisa el certificado emitido por la Entidad competente. _x000a_Cambio de cuenta bancaria: se revisa el certificado emitido por el banco y aportado por el servidor público. Libranza, AFC, AVP, embargos, afiliaciones cooperativas, Medicina Prepagada: Una vez recibida la solicitud, revisa la capacidad de descuento, que la entidad operadora tenga código interno para entidad operadora de libranzas, el embargo oficio del juzgad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el Profesional Especializado o Universitario de Talento Humano encargado del ingreso de las novedades, las registra en el documento de la novedad correspondiente y realiza los ajustes. De lo contrario, quedan las siguientes evidencias de acuerdo con la novedad registrada: Horas extra: Resolución horas extras archivadas en nómina de cada mes. Incapacidad: Resoluciones de incapacidades archivadas en nómina de cada mes. Ingreso: Hoja de Ruta- Novedad de Ingreso (4232000-FT-159), con el VoBo del Profesional que revisa el ingreso, que es adicionada a la historia laboral de los(las) servidores(as) públicos(as) que ingresan a la entidad y la posición en el Sistema de Personal y Nómina Perno. Primas Técnicas: Resolución (4203000-FT-997) prima técnica. Vacaciones: Resolución vacaciones reconocidas archivadas en la nómina de cada mes. Retiros: Resolución (4203000-FT-997) de retiro. Licencia no remunerada: Resolución (4203000-FT-997) por la cual se concede una licencia no remunerada. Encargos: Resolución (4203000-FT-997) por medio de la cual se hace un encargo a un(a) servidor(a). Interrupción de Encargo: Resolución (4203000-FT-997) por la cual se da por terminado un encargo a un/(a) servidor(a). Deducibles retenciones en la fuente: Radicado del Sistema de Gestión Documental. Cambio de cuenta bancaria: Correo electrónico remitido a la Subdirección Financiera con los soportes. Novedades de Libranza, AFC: Oficios de solicitud y aprobación, así como registros de consignación de AFC, APV y embargos archivados en la serie documental Nómina y Tipo documental Libranzas en el archivo de la entidad. Tipo: Preventivo Implementación: Manual_x000a_- 2 El procedimiento (2211300-PR-177) Gestión de Nómina indica que el Profesional Universitario de la Dirección de Talento Humano encargado de la revisión de la nómina, autorizado(a) por el(la) Director(a) Técnico(a) de la Dirección de Talento Humano, cada vez que se realice la liquidación de una nómina confronta los soportes de las novedades con el informe de liquidación de nómina que emite el Sistema de Personal y Nómina - PERNO. La(s) fuente(s) de información utilizadas es(son) los registros de reporte de las novedades, Reclamación de nómina (4232000-FT-143), Planilla de horas extras y recargos (4232000-FT-167), Hoja de Ruta - Novedad de Ingreso (4232000-FT-159), Programación de vacaciones (4232000-FT-141), Permisos y Licencias (4232000-FT-174) y los informes en el sistema de personal y nómina - PERNO. En caso de evidenciar observaciones, desviaciones o diferencias, se debe enviar correo electrónico a soporte de Oficina de Tecnologías de la Información y Comunicaciones - OTIC o al Profesional Especializado o Universitario de la Dirección de Talento Humano encargado de ingresar la novedad dependiendo del tipo de ajuste requerido conforme a las novedades ingresadas en el sistema de personal y nómina - PERNO. De lo contrario, queda como evidencia el Informe de pre-nómina confrontado con las diversas novedades que afectan la liquidación de la nómina procesada. Tipo: Preventivo Implementación: Manual_x000a_- 3 El procedimiento (2211300-PR-177) Gestión de Nómina indica que el Profesional Universitario de la Dirección de Talento Humano, autorizado(a) por el(la) Director(a) Técnico(a) de la Dirección de Talento Humano, mensualmente coteja los valores totales de la nómina y de las planillas de autoliquidación garantizando que estos estén contenidos dentro de los recursos del presupuesto aprobado para el mes. La(s) fuente(s) de información utilizadas es(son) los informes y el archivo plano generados desde el Sistema de Personal y Nómina - PERNO. En caso de evidenciar observaciones, desviaciones o diferencias, se envían a través de correo electrónico las observaciones a los Profesionales Especializados o Universitarios de la Dirección de Talento Humano encargados tanto del ingreso de las novedades, como de la revisión de la nómina para que se hagan los ajustes a que haya lugar. De lo contrario, quedan como evidencia el(los) Memorando (4233300-FT-011) por medio del (los) cual(es) se solicita Certificado de Registro Presupuestal - CRP a la Subdirección Financiera con soportes que evidencian igualdad en los valores a dispersar bajo el concepto de nómina. Tipo: Preventivo Implementación: Manual_x000a_- 4 El procedimiento (2211300-PR-221) Gestión Organizacional indica que el Profesional Especializado o Universitario de la Dirección de Talento Humano, autorizado(a) por el(la) Director(a) Técnico(a) de la Dirección de Talento Humano, cada vez que se presente solicitud de reconocimiento o incremento de Prima Técnica. verifica que los certificados de estudio y experiencia presentados por el(la) peticionario(a) cumplan las condiciones para definir el porcentaje a reconocer o incrementar por el concepto de Prima Técnica. La(s) fuente(s) de información utilizadas es(son) los soportes de la hoja de vida o la historia laboral del servidor, la normatividad vigente en la materia, el formato Prima Técnica (4232000-FT-169) y comunicación remitida con la solicitud de incremento. En caso de evidenciar observaciones, desviaciones o diferencias, se debe notificar a el(la) peticionario(a) a través de acto administrativo Resolución (4203000-FT-997) por la cual no se reconoce - incrementa una prima técnica nivel profesional o asesor o directivo y una comunicación Memorando (4233300-FT-011) dirigida a el(la) peticionario(a) en los casos de reconocimiento de prima técnica cuando se identifican novedades en las certificaciones allegadas a la Dirección de Talento Humano. De lo contrario, queda como evidencia Liquidador de prima técnica (4232000-FT-1059) diligenciado y Acto Administrativo Resolución (4203000-FT-997) por la cual no se hace incremento una prima técnica nivel profesional o asesor o directivo. Tipo: Preventivo Implementación: Manual_x000a_- 5 El procedimiento (2211300-PR-177) Gestión de Nómina indica que el(la) Director(a) Técnico(a) de la Dirección de Talento Humano, autorizado(a) por el(la) Subsecretario(a) Corporativo(a), mensualmente revisa y firma el reporte de nómina definitivo generado desde el sistema de personal y nómina - PERNO, para ser socializado al (a la) Subsecretario(a) Corporativo(a) para su firma. La(s) fuente(s) de información utilizadas es(son) informe generado desde el Sistema de Personal y Nómina PERNO. En caso de evidenciar observaciones, desviaciones o diferencias, se notifica a través de correo electrónico las novedades identificadas en el reporte de nómina. De lo contrario, quedan como evidencia los reportes de nómina firmados por el(la) Director(a) Técnico(a) de la Dirección de Talento Humano y el(la) Subsecretario(a) Corporativo(a). Tipo: Detectivo Implementación: Manual_x000a__x000a__x000a__x000a__x000a__x000a__x000a__x000a__x000a__x000a__x000a__x000a__x000a__x000a__x000a_"/>
    <s v="- Documentado_x000a_- Documentado_x000a_- Documentado_x000a_- Documentado_x000a_- Documentado_x000a__x000a__x000a__x000a__x000a__x000a__x000a__x000a__x000a__x000a__x000a__x000a__x000a__x000a__x000a_"/>
    <s v="- Continua_x000a_- Continua_x000a_- Continua_x000a_- Continua_x000a_- Continua_x000a__x000a__x000a__x000a__x000a__x000a__x000a__x000a__x000a__x000a__x000a__x000a__x000a__x000a__x000a_"/>
    <s v="- Con registro_x000a_- Con registro_x000a_- Con registro_x000a_- Con registro_x000a_- Con registro_x000a__x000a__x000a__x000a__x000a__x000a__x000a__x000a__x000a__x000a__x000a__x000a__x000a__x000a__x000a_"/>
    <s v="- Preventivo_x000a_- Preventivo_x000a_- Preventivo_x000a_- Preventivo_x000a_- Detectivo_x000a__x000a__x000a__x000a__x000a__x000a__x000a__x000a__x000a__x000a__x000a__x000a__x000a__x000a__x000a_"/>
    <s v="25%_x000a_25%_x000a_25%_x000a_25%_x000a_15%_x000a__x000a__x000a__x000a__x000a__x000a__x000a__x000a__x000a__x000a__x000a__x000a__x000a__x000a__x000a_"/>
    <s v="- Manual_x000a_- Manual_x000a_- Manual_x000a_- Manual_x000a_- Manual_x000a__x000a__x000a__x000a__x000a__x000a__x000a__x000a__x000a__x000a__x000a__x000a__x000a__x000a__x000a_"/>
    <s v="15%_x000a_15%_x000a_15%_x000a_15%_x000a_15%_x000a__x000a__x000a__x000a__x000a__x000a__x000a__x000a__x000a__x000a__x000a__x000a__x000a__x000a__x000a_"/>
    <s v="40%_x000a_40%_x000a_40%_x000a_40%_x000a_30%_x000a__x000a__x000a__x000a__x000a__x000a__x000a__x000a__x000a__x000a__x000a__x000a__x000a__x000a__x000a_"/>
    <s v="- 1 El mapa de riesgos del proceso de Gestión del Talento Humano indica que el(la) Director(a) Técnico(a) de la Dirección de Talento Humano o quien se designe por competencia, autorizado(a) por el  Manual Específico de Funciones y Competencias Laborales y por el(la) Director(a) Técnico(a) de la Dirección de Talento Humano, respectivamente, cada vez que se identifique la materialización del riesgo realiza la liquidación de la nómina por otro responsable diferente al que presuntamente haya generado la materialización del riesgo de corrupción respecto al desvío de recursos físicos o económicos durante la liquidación de nómina para otorgarse beneficios propios o a tercero. Tipo: Correctivo Implementación: Manual_x000a_- 2 El mapa de riesgos del proceso de Gestión del Talento Humano indica que el(la) Director(a) Técnico(a) de la Dirección de Talento Humano y Profesional Especializado o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Disciplinario Intern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 3 El mapa de riesgos del proceso de Gestión del Talento Humano indica que el Profesional Especializado o Universitario de la Dirección de Talento Humano, autorizado(a) por el Manual Específico de Funciones y Competencias Laborales, cada vez que se identifique la materialización del riesgo realiza el requerimiento a el(la) servidor(a) sobre la devolución del dinero adicional reconocido en los pagos de nómina  y las demás acciones a que haya lugar para efectiva la recuperación del dinero. Tipo: Correctivo Implementación: Manual_x000a__x000a__x000a__x000a__x000a__x000a__x000a_"/>
    <s v="- Documentado_x000a_- Documentado_x000a_- Documentado_x000a__x000a__x000a__x000a__x000a__x000a__x000a_"/>
    <s v="- Continua_x000a_- Continua_x000a_- Continua_x000a__x000a__x000a__x000a__x000a__x000a__x000a_"/>
    <s v="- Con registro_x000a_- Con registro_x000a_- Con registro_x000a__x000a__x000a__x000a__x000a__x000a__x000a_"/>
    <s v="- Correctivo_x000a_- Correctivo_x000a_- Correctivo_x000a__x000a__x000a__x000a__x000a__x000a__x000a_"/>
    <s v="10%_x000a_10%_x000a_10%_x000a__x000a__x000a__x000a__x000a__x000a__x000a_"/>
    <s v="- Manual_x000a_- Manual_x000a_- Manual_x000a__x000a__x000a__x000a__x000a__x000a__x000a_"/>
    <s v="15%_x000a_15%_x000a_15%_x000a__x000a__x000a__x000a__x000a__x000a__x000a_"/>
    <s v="25%_x000a_25%_x000a_25%_x000a__x000a__x000a__x000a__x000a__x000a__x000a_"/>
    <s v="Muy baja (1)"/>
    <n v="1.8143999999999997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Realizar trimestralmente la reprogramación del Plan Anual de Caja con el propósito de proyectar los recursos requeridos para el pago de las nóminas de los(as) servidores(as) de la Entidad._x000a__x000a__x000a__x000a__x000a__x000a__x000a__x000a__x000a__x000a__x000a__x000a__x000a__x000a__x000a__x000a__x000a__x000a__x000a_"/>
    <s v="- Profesional Especializado o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_x000a_-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_x000a_-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_x000a_- Realiza el requerimiento a el(la) servidor(a) sobre la devolución del dinero adicional reconocido en los pagos de nómina y las demás acciones a que haya lugar para efectiva la recuperación del dinero._x000a__x000a__x000a__x000a__x000a__x000a_- Actualizar 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s v="- Dirección de Talento Humano_x000a_- Director(a) Técnico(a) de la Dirección de Talento Humano o quien se designe por competencia._x000a_- Director(a) Técnico(a) de la Dirección de Talento Humano y Profesional Especializado o Universitario de la Dirección de Talento Humano._x000a_- Director(a) Técnico(a) de la Dirección de Talento Humano._x000a__x000a__x000a__x000a__x000a__x000a_- Dirección de Talento Humano"/>
    <s v="-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_x000a_- Soportes de la reliquidación de la nómina que presenta presunta materialización del riesgo de corrupción._x000a_- Soportes de la aplicación de las medidas determinadas por la Oficina de Control Interno Disciplinario y/o ente de control._x000a_- Soportes de requerimiento y de las acciones a que haya lugar para la recuperación de los recursos._x000a__x000a__x000a__x000a__x000a__x000a_- Riesg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n v="33"/>
  </r>
  <r>
    <s v="Gestión del Talento Humano"/>
    <s v="Gestionar el capital humano de la Secretaría General, y vincular y administrar el Gabinete distrital y jefes de Control interno mediante la implementación del Plan Estratégico de Talento Humano para la Secretaría General y el trámite de situaciones administrativas con el propósito de fortalecer el sentido de pertenencia y contribuir a la calidad de vida del talento humano de la entidad."/>
    <s v="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
    <s v="Director(a) de Talento Humano"/>
    <s v="Apoyo"/>
    <s v="Ejecutar las actividades del Sistema de Gestión de la Seguridad y Salud en el Trabajo."/>
    <s v="-"/>
    <s v="-"/>
    <s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x v="0"/>
    <s v="Fraude interno"/>
    <x v="6"/>
    <s v="- Deficiencias en la administración (custodio, uso y manejo) de los elementos dispuestos para la atención de emergencias en las distintas sedes de la entidad._x000a_- Amiguismo._x000a_- Desconocimiento de los principios y valores institucionales._x000a__x000a__x000a__x000a__x000a__x000a__x000a_"/>
    <s v="- Presiones o motivaciones individuales, sociales o colectivas, que inciten a la realizar conductas contrarias al deber ser._x000a__x000a__x000a__x000a__x000a__x000a__x000a__x000a__x000a_"/>
    <s v="- Pérdida de credibilidad hacia la entidad de parte de los(as) servidores(as), colaboradores(as) y ciudadanos(as)._x000a_- Detrimento patrimonial._x000a_- Investigaciones disciplinarias._x000a_- Generación de reprocesos y desgaste administrativo._x000a__x000a__x000a__x000a__x000a__x000a_"/>
    <s v="3. Consolidar una gestión pública eficiente, a través del desarrollo de capacidades institucionales, para contribuir a la generación de valor público."/>
    <s v="- -- Ningún trámite y/o procedimiento administrativo_x000a__x000a_"/>
    <s v="- Ningún otro proceso en el Sistema de Gestión de Calidad_x000a__x000a__x000a__x000a_"/>
    <s v="Sin asociación"/>
    <s v="No aplica"/>
    <s v="Muy baja (1)"/>
    <n v="0.2"/>
    <s v="Mayor (4)"/>
    <s v="Mayor (4)"/>
    <s v="Menor (2)"/>
    <s v="Leve (1)"/>
    <s v="Leve (1)"/>
    <s v="Leve (1)"/>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32000-PR-372) Gestión de Peligros, Riesgos y Amenazas indica que el Profesional Universitario o Técnico Operativo de Talento Humano, autorizado(a) por Director(a) Técnico(a) de Talento Humano, cada vez que se entregue botiquín a una sede de la entidad, verifica en conjunto con el responsable de su administración en la sede, que el botiquín a entregar contenga los elementos conforme a lo establecido en la normatividad vigente aplicable en la materia. La(s) fuente(s) de información utilizadas es(son) la normatividad vigente aplicable a los botiquines y el formato Entrega e inspección de elementos de botiquín_x0009_(4232000-FT-1281) que contiene la lista de productos que conforman un botiquín, de acuerdo con la normatividad aplicable. En caso de evidenciar observaciones, desviaciones o diferencias, el Profesional Universitario de Talento Humano registra la novedad en el formato Entrega e inspección de elementos de botiquín (4232000-FT-1281) y gestiona la completitud de los elementos que conforman el botiquín, para hacer la posterior entrega de estos. De lo contrario, se registra la conformidad de la entrega del botiquín en el formato Entrega e inspección de elementos de botiquín (4232000-FT-1281) que contiene la lista de productos que conforman un botiquín, de acuerdo con la normatividad aplicable, firmado tanto por el Profesional Universitario o Técnico Operativo de Talento Humano que ejerce la entrega y por el responsable de la custodia del botiquín en la sede. Tipo: Preventivo Implementación: Manual._x000a_- 2 El procedimiento (4232000-PR-372) Gestión de Peligros, Riesgos y Amenazas indica que el Profesional Universitario o Técnico Operativo de la Dirección de Talento Humano, autorizado(a) por el(la) Director(a) Técnico(a) de la Dirección de Talento Humano, cuatrimestralmente, y de acuerdo al cronograma definido para la vigencia, verifica, utilizando el formato Entrega e inspección de elementos de botiquín (4232000-FT-1281), la completitud e idoneidad de los productos contenidos en los botiquines ubicados en las diferentes sedes de la entidad. La(s) fuente(s) de información utilizadas es(son) la normatividad vigente aplicable a los botiquines y el formato Entrega e inspección de elementos de botiquín_x0009_(4232000-FT-1281), que contiene lista de productos que conforman un botiquín de acuerdo con la normatividad aplicable. En caso de evidenciar observaciones, desviaciones o diferencias, el Profesional Universitario de la Dirección de Talento Humano registra la novedad en el formato Entrega e inspección de elementos de botiquín (4232000-FT-1281) y posterior realiza el reporte de la novedad a través de Memorando (4233300-FT-011) al líder de la sede en la que se identificó novedad y/o desviación en el(los) botiquín(es). De lo contrario, queda como evidencia el registro de la conformidad del contenido de los botiquines en el formato Entrega e inspección de elementos de botiquín (4232000-FT-1281). Tipo: Detectivo Implementación: Manual_x000a_- 3 El procedimiento (4232000-PR-372) Gestión de Peligros, Riesgos y Amenazas indica que el Profesional Especializado o Universitario de la Dirección de Talento Humano, autorizado(a) por el(la) Director(a) Técnico(a) de la Dirección de Talento Humano, bimestralmente a través del subcomité de autocontrol, verifica el cumplimiento de la ejecución del Plan de Salud y Seguridad en el Trabajo. La(s) fuente(s) de información utilizadas es(son) el informe de gestión del Plan de Salud y Seguridad en el Trabajo. En caso de evidenciar observaciones, desviaciones o diferencias, se deben consignar en el informe de ejecución del Plan de Seguridad y Salud en el Trabajo que quedará incluido en el Acta subcomité de autocontrol (4201000-FT-281) y notificar a el la) Director(a) Técnico(a) de la Dirección de Talento Humano a través del subcomité de autocontrol de la dependencia. De lo contrario, queda como evidencia Acta subcomité de autocontrol (4201000-FT-281), que incluye el informe de Plan de Seguridad y Salud en el Trabajo.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de Gestión del Talento Humano indica que el Profesional Universitario de la Dirección de Talento Humano, autorizado(a) por el(la) Director(a) Técnico(a) de la Dirección de Talento Humano, cada vez que se identifique la materialización del riesgo repone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Tipo: Correctivo Implementación: Manual_x000a_- 2 El mapa de riesgos del proceso de Gestión del Talento Humano indica que el(la) Director(a) Técnico(a) de la Dirección de Talento Humano y el Profesional Universitario de la Dirección de Talento Humano, autorizado(a) por el Manual Específico de Funciones y Competencias Laborales y por el(la) Director(a) Técnico(a) de la Dirección de Talento Humano, respectivamente, cada vez que se identifique la materialización del riesgo aplican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8799999999999991E-2"/>
    <s v="Mayor (4)"/>
    <n v="0.8"/>
    <s v="Alto"/>
    <s v="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finir y realizar seguimiento al cronograma 2024 para la realización de la  verificación de la completitud e idoneidad de los productos contenidos en los botiquines de las sedes de la Secretaría General de la Alcaldía Mayor de Bogotá, D.C._x000a__x000a__x000a__x000a__x000a__x000a__x000a__x000a__x000a__x000a__x000a__x000a__x000a__x000a__x000a__x000a__x000a__x000a__x000a_"/>
    <s v="- Profesional Universitario de la Dirección de Talento Humano._x000a__x000a__x000a__x000a__x000a__x000a__x000a__x000a__x000a__x000a__x000a__x000a__x000a__x000a__x000a__x000a__x000a__x000a__x000a_"/>
    <s v="-"/>
    <s v="-"/>
    <s v="15/02/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_x000a_-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_x000a_-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_x000a__x000a__x000a__x000a__x000a__x000a__x000a_- Actualizar 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s v="- Dirección de Talento Humano_x000a_- Profesional Universitario de la Dirección de Talento Humano. _x000a_- Director(a) Técnico(a) de la Dirección de Talento Humano y Profesional Universitario de la Dirección de Talento Humano._x000a__x000a__x000a__x000a__x000a__x000a__x000a_- Dirección de Talento Humano"/>
    <s v="-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_x000a_- Botiquín/es con elementos que cumplen con las condiciones establecidas en la normatividad vigente._x000a__x000a_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_x000a_- Soportes de la aplicación de las medidas determinadas por la Oficina de Control Interno Disciplinario y/o ente de control._x000a__x000a__x000a__x000a__x000a__x000a__x000a_- Riesg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ctualizado."/>
    <d v="2023-12-13T00:00:00"/>
    <s v="_x000a__x000a_Establecimiento de controles_x000a__x000a_Tratamiento del riesgo"/>
    <s v="Se ajustó la redacción de las actividades de control preventivo y detectivo._x000a_Se definió acción de tratamiento para la vigencia  2024."/>
    <m/>
    <m/>
    <m/>
    <m/>
    <m/>
    <m/>
    <m/>
    <m/>
    <m/>
    <m/>
    <m/>
    <m/>
    <m/>
    <m/>
    <m/>
    <m/>
    <m/>
    <m/>
    <m/>
    <m/>
    <m/>
    <m/>
    <m/>
    <m/>
    <m/>
    <m/>
    <m/>
    <m/>
    <m/>
    <m/>
    <m/>
    <m/>
    <m/>
    <n v="33"/>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Coordinar las actividades necesarias para garantizar el pago de las obligaciones adquiridas por la Secretaría General, de conformidad con las normas vigentes."/>
    <s v="-"/>
    <s v="-"/>
    <s v="Posibilidad de afectación reputacional por hallazgos y sanciones impuestas por órganos de control, debido a realizar cobros indebidos en el pago de las cuentas de cobro, no realizar descuentos o pagar valores superiores en beneficio propio o de un tercero a que no hay lugar  "/>
    <x v="0"/>
    <s v="Ejecución y administración de procesos"/>
    <x v="7"/>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Contratación_x000a_- Procesos de control en el Sistema de Gestión de Calidad_x000a__x000a_"/>
    <s v="Sin asociación"/>
    <s v="No aplica"/>
    <s v="Muy baja (1)"/>
    <n v="0.2"/>
    <s v="Leve (1)"/>
    <s v="Moderado (3)"/>
    <s v="Mayor (4)"/>
    <s v="Moderado (3)"/>
    <s v="Menor (2)"/>
    <s v="Moderado (3)"/>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 a. Nombre del contratista b. Número de documento de identificación c. Número de contrato d. Periodo de pago e. Registro presupuestal a afectar f. Concepto o rubro presupuestal g. Cuenta bancaria asociada al contrato h. Valor a pagar 2. En el caso de personas naturales (contratistas), alimenta la base mensual de pre - liquidación (servicio de alojamiento de archivos en la nube), con la información requerida para la liquidación de la cuenta por pagar. 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De lo contrario, el Profesional registro la solicitud de pago a liquidación en el aplicativo SISTEMA DE EJECUCIÓN PRESUPUESTAL - SIPRES. Tipo: Preventivo Implementación: Manual_x000a_- 2 El procedimiento de Gestión de Pagos 2211400-PR-333 indica que el Profesional de la Subdirección Financiera, autorizado(a) por el Subdirector Financiero, cada vez que reciba una solicitud de pago para liquidación verifica la conformidad de: a. Consecutivo de la certificación de cumplimiento b. Registro presupuestal 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De lo contrario, el Profesional envío a causación la liquidación del pago en el Sistema de Ejecución Presupuestal - SIPRES. Tipo: Preventivo Implementación: Manual_x000a_- 3 El procedimiento de Gestión de Pagos 2211400-PR-333 indica que el Profesional de la Subdirección Financiera, autorizado(a) por el Subdirector Financiero, cada vez que se reciba una cuenta por pagar liquidada y se reciba una causación contable,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 4 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 a. Nombre del contratista b. Número de documento de identificación c. Número de contrato d. Periodo de pago e. Registro presupuestal a afectar f. Concepto o rubro presupuestal g. Cuenta bancaria asociada al contrato 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De lo contrario, el Profesional registro la causación en el Sistema de Ejecución Presupuestal SIPRES.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Detectivo_x000a_- Detectivo_x000a__x000a__x000a__x000a__x000a__x000a__x000a__x000a__x000a__x000a__x000a__x000a__x000a__x000a__x000a__x000a_"/>
    <s v="25%_x000a_25%_x000a_1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3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Solicita ante la Tesorería Distrital la liquidación de los valores no descontados, intereses de mora y sanción (si hay lugar) correspondientes. Tipo: Correctivo Implementación: Manual_x000a_- 2 El mapa de riesgos del proceso de Gestión Financiera indica que el equipo operativo del proceso de Gestión Financiera, autorizado(a) por subdirector financiero, cada vez que se identifique la materialización del riesgo Expide el recibo de código de barras a través del aplicativo de Tesorera Distrital de conceptos varios, generando los valores a consignar. Tipo: Correctivo Implementación: Manual_x000a_- 3 El mapa de riesgos del proceso de Gestión Financiera indica que el equipo operativo del proceso de Gestión Financiera, autorizado(a) por subdirector financiero, cada vez que se identifique la materialización del riesgo Realizar la consignación de los valores pendientes y remitir al expediente de contratación. Tipo: Correctivo Implementación: Manual_x000a_- 4 El mapa de riesgos del proceso de Gestión Financiera indica que el equipo operativo del proceso de Gestión Financiera, autorizado(a) por subdirector financiero, cada vez que se identifique la materialización del riesgo Realizar el registro contable de los reintegros. Tipo: Correctivo Implementación: Manual_x000a__x000a__x000a__x000a__x000a__x000a_"/>
    <s v="- Documentado_x000a_- Documentado_x000a_- Documentado_x000a_- Documentado_x000a__x000a__x000a__x000a__x000a__x000a_"/>
    <s v="- Continua_x000a_- Continua_x000a_- Continua_x000a_- Continua_x000a__x000a__x000a__x000a__x000a__x000a_"/>
    <s v="- Con registro_x000a_- Con registro_x000a_- Con registro_x000a_- Con registro_x000a__x000a__x000a__x000a__x000a__x000a_"/>
    <s v="- Correctivo_x000a_- Correctivo_x000a_- Correctivo_x000a_- Correctivo_x000a__x000a__x000a__x000a__x000a__x000a_"/>
    <s v="10%_x000a_10%_x000a_10%_x000a_10%_x000a__x000a__x000a__x000a__x000a__x000a_"/>
    <s v="- Manual_x000a_- Manual_x000a_- Manual_x000a_- Manual_x000a__x000a__x000a__x000a__x000a__x000a_"/>
    <s v="15%_x000a_15%_x000a_15%_x000a_15%_x000a__x000a__x000a__x000a__x000a__x000a_"/>
    <s v="25%_x000a_25%_x000a_25%_x000a_25%_x000a__x000a__x000a__x000a__x000a__x000a_"/>
    <s v="Muy baja (1)"/>
    <n v="3.5279999999999999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Desarrollar conciliación automática de los saldos entre el sistema PERNO VS Sistema Contable LIMAY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4/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riesgo Posibilidad de afectación reputacional por hallazgos y sanciones impuestas por órganos de control, debido a realizar cobros indebidos en el pago de las cuentas de cobro, no realizar descuentos o pagar valores superiores en beneficio propio o de un tercero a que no hay lugar  "/>
    <s v="- Subdirección Financiera_x000a_- Subdirector Financiero_x000a_- Subdirector Financiero_x000a_- Subdirector Financiero_x000a_- Profesional de la Subdirección Financiera_x000a__x000a__x000a__x000a__x000a_- Subdirección Financiera"/>
    <s v="-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Riesg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n v="33"/>
  </r>
  <r>
    <s v="Gestión Financiera"/>
    <s v="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
    <s v="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
    <s v="Subdirector(a) Financiero(a)"/>
    <s v="Apoyo"/>
    <s v="Garantizar el registro adecuado y oportuno de los hechos económicos de la Entidad, que permite elaborar y presentar los estados financieros."/>
    <s v="-"/>
    <s v="-"/>
    <s v="Posibilidad de afectación reputacional por hallazgos y sanciones impuestas por órganos de control, debido a uso indebido de información privilegiada para el inadecuado registro de los hechos económicos, con el fin de obtener beneficios propios o de terceros  "/>
    <x v="0"/>
    <s v="Ejecución y administración de procesos"/>
    <x v="7"/>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7. Mejorar la oportunidad en la ejecución de los recursos, a través del fortalecimiento de una cultura financiera, para lograr una gestión pública efectiva."/>
    <s v="- -- Ningún trámite y/o procedimiento administrativo_x000a__x000a_"/>
    <s v="- Direccionamiento Estratégico_x000a_- Gestión de Recursos Físicos_x000a_- Gestión Estratégica de Talento Humano_x000a_- Contratación_x000a_"/>
    <s v="Sin asociación"/>
    <s v="No aplica"/>
    <s v="Muy baja (1)"/>
    <n v="0.2"/>
    <s v="Moderado (3)"/>
    <s v="Menor (2)"/>
    <s v="Mayor (4)"/>
    <s v="Moderado (3)"/>
    <s v="Menor (2)"/>
    <s v="Menor (2)"/>
    <s v="Catastrófico (5)"/>
    <n v="1"/>
    <s v="Extremo"/>
    <s v="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
    <s v="- 1 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 1. Que la información remitida este completa, no esté duplicada y corresponda con el mes de reporte. 2. Que estén liquidados correctamente los impuestos. 3. Los consecutivos deben ser secuenciales en los diferentes aplicativos. 4. Las cuentas contables deben estar de acuerdo con la naturaleza de la operación económica. 5. Los saldos de las cuentas por cobrar de incapacidades estén debidamente conciliados. 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De lo contrario, el Profesional envía el correo electrónico manifestando la conformidad de la información entregada por las dependencias. Tipo: Preventivo Implementación: Manual_x000a_- 2 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 a. La norma y doctrina contable vigente. b. Las políticas contables de la entidad. 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De lo contrario, el profesional de la subdirección financiera envía correo electrónico a la dependencia de aprobación de la información financiera recibida por las dependencias. Tipo: Detectivo Implementación: Manual_x000a_- 3 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De lo contrario, el profesional elabora y presenta los documentos que son gestionados por parte del Contador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Tipo: Preventivo Implementación: Manual_x000a_- 4 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De lo contrario, el profesional con funciones de Contador da Vo. Bo. al Balance de prueb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Detectivo_x000a_- Preventivo_x000a_- Detectivo_x000a__x000a__x000a__x000a__x000a__x000a__x000a__x000a__x000a__x000a__x000a__x000a__x000a__x000a__x000a__x000a_"/>
    <s v="25%_x000a_1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30%_x000a_40%_x000a_30%_x000a__x000a__x000a__x000a__x000a__x000a__x000a__x000a__x000a__x000a__x000a__x000a__x000a__x000a__x000a__x000a_"/>
    <s v="- 1 El mapa de riesgos del proceso de Gestión Financiera indica que el equipo operativo del proceso de Gestión Financiera, autorizado(a) por subdirector financiero, cada vez que se identifique la materialización del riesgo realiza los ajustes correspondientes al registro contable indebido, o complementa la información que corresponda a los hechos reales. Tipo: Correctivo Implementación: Manual_x000a_- 2 El mapa de riesgos del proceso de Gestión Financiera indica que el equipo operativo del proceso de Gestión Financiera, autorizado(a) por subdirector financiero, cada vez que se identifique la materialización del riesgo reporta el registro contable para el siguiente period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5279999999999992E-2"/>
    <s v="Catastrófico (5)"/>
    <n v="1"/>
    <s v="Extremo"/>
    <s v="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Efectuar la conciliación de las CXP entre el sistema contable (LIMAY) y el sistema de información presupuestal  (Bogdata) previo al término del reporte _x000a__x000a__x000a__x000a__x000a__x000a__x000a__x000a__x000a__x000a__x000a__x000a__x000a__x000a__x000a__x000a__x000a__x000a__x000a_"/>
    <s v="- Subdirector Financiero_x000a__x000a__x000a__x000a__x000a__x000a__x000a__x000a__x000a__x000a__x000a__x000a__x000a__x000a__x000a__x000a__x000a__x000a__x000a_"/>
    <s v="-"/>
    <s v="-"/>
    <s v="01/02/2024_x000a__x000a__x000a__x000a__x000a__x000a__x000a__x000a__x000a__x000a__x000a__x000a__x000a__x000a__x000a__x000a__x000a__x000a__x000a_"/>
    <s v="29/02/2024_x000a__x000a__x000a__x000a__x000a__x000a__x000a__x000a__x000a__x000a__x000a__x000a__x000a__x000a__x000a__x000a__x000a__x000a__x000a_"/>
    <s v="-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riesgo Posibilidad de afectación reputacional por  hallazgos y sanciones impuestas por órganos de control, debido a uso indebido de información privilegiada para el inadecuado registro de los hechos económicos, con el fin de obtener beneficios propios o de terceros  "/>
    <s v="- Subdirección Financiera_x000a_- Profesional de la Subdirección Financiera_x000a_- Profesional de la Subdirección Financiera_x000a__x000a__x000a__x000a__x000a__x000a__x000a_- Subdirección Financiera"/>
    <s v="-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_x000a_- Registro contable ajustado en LIMAY._x000a_- Comprobante de contabilidad._x000a__x000a__x000a__x000a__x000a__x000a__x000a_- Riesgo de Posibilidad de afectación reputacional por  hallazgos y sanciones impuestas por órganos de control, debido a uso indebido de información privilegiada para el inadecuado registro de los hechos económicos, con el fin de obtener beneficios propios o de terceros  , actualizado."/>
    <d v="2023-12-01T00:00:00"/>
    <s v="_x000a__x000a_Establecimiento de controles_x000a__x000a_Tratamiento del riesgo"/>
    <s v="Se actualizan los controles preventivos y detectivos frente al riesgo._x000a_Se define la propuesta de acción de tratamiento a 2024."/>
    <m/>
    <m/>
    <m/>
    <m/>
    <m/>
    <m/>
    <m/>
    <m/>
    <m/>
    <m/>
    <m/>
    <m/>
    <m/>
    <m/>
    <m/>
    <m/>
    <m/>
    <m/>
    <m/>
    <m/>
    <m/>
    <m/>
    <m/>
    <m/>
    <m/>
    <m/>
    <m/>
    <m/>
    <m/>
    <m/>
    <m/>
    <m/>
    <m/>
    <n v="33"/>
  </r>
  <r>
    <s v="Gestión Jurídica"/>
    <s v="Asesorar y representar jurídicamente a la Secretaría General de la Alcaldía Mayor Bogotá D.C. mediante el análisis, trámite, defensa y solución de asuntos de carácter jurídico que surjan en el desarrollo de las funciones.  "/>
    <s v="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s v="Jefe de Oficina Jurídica"/>
    <s v="Apoyo"/>
    <s v="Gestionar la defensa judicial y extrajudicial de la Secretaria General"/>
    <s v="-"/>
    <s v="-"/>
    <s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x v="0"/>
    <s v="Ejecución y administración de procesos"/>
    <x v="8"/>
    <s v="- Disposición y consulta de la normatividad, falta un normograma integral con  la totalidad y clasificación de las normas _x000a_- Falta de monitoreo de la actualización  de la normativa Distrital y de los procesos y procedimientos internos de acuerdo con las modificaciones legales recientes._x000a_- Posible configuración de Conflicto de Interés entre el apoderado de la Secretaría General y los demandantes_x000a_- Confusión entre normas y directrices a nivel institucional como Secretaría General y directrices a nivel Distrital_x000a__x000a__x000a__x000a__x000a__x000a_"/>
    <s v="- Constante actualización de directrices Nacionales y Distritales que no surten suficientes procesos de socialización. _x000a_-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_x000a__x000a__x000a__x000a__x000a__x000a__x000a__x000a_"/>
    <s v="- Eventos que afecten la situación jurídica de la organización debido al  incumplimiento o desacato de la normatividad legal que constituirían detrimento patrimonial por pago de condenas._x000a_- Adelantar Planes de Acción en le marco de la Política de Prevención del Daño Antijurídico y análisis de impacto litigioso_x000a_- Afectación reputacional por decisiones adversas que identificaron acciones u omisiones de funcionarios y/o colaboradores de la Entidad._x000a_- Hallazgos por parte de los Entes de Control._x000a__x000a__x000a__x000a__x000a__x000a_"/>
    <s v="3. Consolidar una gestión pública eficiente, a través del desarrollo de capacidades institucionales, para contribuir a la generación de valor público."/>
    <s v="- -- Ningún trámite y/o procedimiento administrativo_x000a__x000a_"/>
    <s v="- Todos los procesos en el Sistema de Gestión de Calidad_x000a__x000a__x000a__x000a_"/>
    <s v="Sin asociación"/>
    <s v="No aplica"/>
    <s v="Muy baja (1)"/>
    <n v="0.2"/>
    <s v="Menor (2)"/>
    <s v="Leve (1)"/>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203000-PR-355 “gestión jurídica para la defensa de los intereses de la secretaría general” (actividad No. 2) indica que el apoderado de la Entidad, autorizado(a) por el Decreto 1069 de 2015, cada vez que se requiera registrar en el expediente físico y en el Sistema de Información de Procesos Judiciales “SIPROJ”, analiza si la solicitud de conciliación cumple con los requisitos, elabora ficha de análisis e informa al área técnica la solicitud de conciliación. La(s) fuente(s) de información utilizadas es(son) solicitud de conciliación analizada y registrada previamente  por parte del apoderado en  Sistema de Información de Procesos Judiciales. En caso de evidenciar observaciones, desviaciones o diferencias, requiere informe técnico al área en la cual se causaron los hechos que originan la solicitud de conciliación. De lo contrario, registra en expediente físico y en el sistema de información de procesos judiciales “SIPROJ”, elabora la ficha de análisis e informa al área técnica la solicitud de conciliación. Tipo: Preventivo Implementación: Manual_x000a_- 2 El procedimiento 4203000-PR-355 “gestión jurídica para la defensa de los intereses de la secretaría general” (actividad No.6) indica que el Comité de Conciliación, autorizado(a) por el Decreto 1069 de 2015, cada vez que se requiera estudiar y evaluar el análisis de procedencia de la conciliación. Estudia y evalúa la causa generadora del conflicto; el índice de condenas en asuntos análogos; y las deficiencias en las actuaciones administrativas de las entidades, así como la proyección de la defensa realizada por el apoderado, con el objeto de proponer correctivos y determinar la procedencia o no de la conciliación y analiza la procedencia de interponer demanda, medio de control o acción judicial adecuada para restablecer el patrimonio público distrital o, si la fuente es un delito, la posibilidad de constituirse como víctima en el proceso penal para buscar reparación, verdad y justicia. (Decreto Distrital 556 de 2021, art. 14.2). . La(s) fuente(s) de información utilizadas es(son) Acta de Comité de Conciliación. . En caso de evidenciar observaciones, desviaciones o diferencias, se debe complementar el análisis y volver a exponer en una nueva sesión del comité de conciliación. De lo contrario, continua con el procedimiento. Tipo: Preventivo Implementación: Manual_x000a_- 3 El procedimiento 4203000-PR-355 “gestión jurídica para la defensa de los intereses de la secretaría general” (actividad No. 36) indica que el Comité de Conciliación, autorizado(a) por el Decreto 1069 de 2015, cada vez que se requiera estudia y evalúa la procedencia de la acción de repetición, adicionalmente, la causa generadora de la condena; el índice de condenas en asuntos análogos; y las deficiencias en las actuaciones administrativas de la entidad y/o de la defensa judicial (Decreto Único de Justicia, art. 2.2.4.3.1.2.5, núm. 6°). . La(s) fuente(s) de información utilizadas es(son) el expediente físico o digital. En caso de evidenciar observaciones, desviaciones o diferencias, se debe complementar el análisis y volver a exponer en una nueva sesión del comité de conciliación. De lo contrario, continua con el procedimiento. Tipo: Preventivo Implementación: Manual_x000a_- 4 El procedimiento 4203000-PR-355 “Gestión jurídica para la defensa de los intereses de la secretaría general” actividad No. 39) indica que la Secretaría Técnica del Comité del Conciliación, autorizado(a) por Decreto 1069 de 2015, cada seis meses prepara el informe diligenciando semestralmente el AUTODIAGNÓSTICO DE GESTIÓN - POLÍTICA DEFENSA JURÍDICA, para la cual descarga el formulario actualizado de la página de la función pública, determina si se cumple con los términos en cada uno de los ítems (ver protocolo para la Gestión de los Comités de Conciliación), establece las actividades de mejoramiento continuo y tendrá en cuenta las decisiones adoptadas en el Comité, así mismo, en el informe se presenta análisis del seguimiento y evaluación de la Política de Prevención del Daño Antijurídico. . La(s) fuente(s) de información utilizadas es(son) acta de Comité de Conciliación. En caso de evidenciar observaciones, desviaciones o diferencias, se complementa conforme lo requieran los miembros del Comité y se vuelve a presentar. De lo contrario, remite el informe al Secretario(a) General de la Alcaldía. Tipo: Detectivo Implementación: Manual_x000a__x000a__x000a__x000a__x000a__x000a__x000a__x000a__x000a__x000a__x000a__x000a__x000a__x000a__x000a__x000a_"/>
    <s v="- Documentado_x000a_- Documentado_x000a_- Documentado_x000a_- Documentado_x000a__x000a__x000a__x000a__x000a__x000a__x000a__x000a__x000a__x000a__x000a__x000a__x000a__x000a__x000a__x000a_"/>
    <s v="- Continua_x000a_- Continua_x000a_- Continua_x000a_- Continua_x000a__x000a__x000a__x000a__x000a__x000a__x000a__x000a__x000a__x000a__x000a__x000a__x000a__x000a__x000a__x000a_"/>
    <s v="- Con registro_x000a_- Con registro_x000a_- Con registro_x000a_- Con registro_x000a__x000a__x000a__x000a__x000a__x000a__x000a__x000a__x000a__x000a__x000a__x000a__x000a__x000a__x000a__x000a_"/>
    <s v="- Preventivo_x000a_- Preventivo_x000a_- Preventivo_x000a_- Detectivo_x000a__x000a__x000a__x000a__x000a__x000a__x000a__x000a__x000a__x000a__x000a__x000a__x000a__x000a__x000a__x000a_"/>
    <s v="25%_x000a_25%_x000a_25%_x000a_15%_x000a__x000a__x000a__x000a__x000a__x000a__x000a__x000a__x000a__x000a__x000a__x000a__x000a__x000a__x000a__x000a_"/>
    <s v="- Manual_x000a_- Manual_x000a_- Manual_x000a_- Manual_x000a__x000a__x000a__x000a__x000a__x000a__x000a__x000a__x000a__x000a__x000a__x000a__x000a__x000a__x000a__x000a_"/>
    <s v="15%_x000a_15%_x000a_15%_x000a_15%_x000a__x000a__x000a__x000a__x000a__x000a__x000a__x000a__x000a__x000a__x000a__x000a__x000a__x000a__x000a__x000a_"/>
    <s v="40%_x000a_40%_x000a_40%_x000a_30%_x000a__x000a__x000a__x000a__x000a__x000a__x000a__x000a__x000a__x000a__x000a__x000a__x000a__x000a__x000a__x000a_"/>
    <s v="- 1 El mapa de riesgos del proceso Gestión Jurídica indica que el Comité de Conciliación, autorizado(a) por el Decreto 1069 de 2015, cada vez que se identifique la materialización del riesgo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Tipo: Correctivo Implementación: Manual_x000a_-  2 El mapa de riesgos del proceso Gestión Jurídica indica que el Comité de Conciliación, autorizado(a) por el Decreto 1069 de 2015, cada vez que se identifique la materialización del riesgo estudia, evalúa y analiza el caso, realiza recomendaciones para prevenir la recurrencia de la causa que originó el proceso o la sentencia lo cual se consigna en el acta de Comité de Conciliación.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3.0239999999999996E-2"/>
    <s v="Mayor (4)"/>
    <n v="0.8"/>
    <s v="Alto"/>
    <s v="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s v="Reducir"/>
    <s v="- Verificar que los contratistas y funcionarios públicos responsables de ejercer la defensa judicial de la Entidad, diligencien y registren en SIDEAP y SIGEPII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_x000a__x000a__x000a__x000a__x000a__x000a__x000a__x000a__x000a__x000a__x000a__x000a__x000a__x000a__x000a__x000a__x000a__x000a_"/>
    <s v="- Jefe de Oficina Jurídica 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28/04/2024_x000a__x000a__x000a__x000a__x000a__x000a__x000a__x000a__x000a__x000a__x000a__x000a__x000a__x000a__x000a__x000a__x000a__x000a__x000a_"/>
    <s v="- Reportar 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a la Oficina Asesora de Planeación en el informe de monitoreo en caso que tenga fallo._x000a_-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_x000a_- Estudia, evalúa y analiza el caso, realiza recomendaciones para prevenir la recurrencia de la causa que originó el proceso o la sentencia lo cual se consigna en el acta de Comité de Conciliación_x000a__x000a__x000a__x000a__x000a__x000a__x000a_- Actualizar el riesgo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s v="- Oficina Jurídica _x000a_- Comité de Conciliación _x000a_- Comité de Conciliación _x000a__x000a__x000a__x000a__x000a__x000a__x000a_- Oficina Jurídica "/>
    <s v="- Notificación realizada del presunto hech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_x000a_- Acta del Comité de Conciliación _x000a_- Acta del Comité de Conciliación _x000a__x000a__x000a__x000a__x000a__x000a__x000a_- Riesgo de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 actualizado."/>
    <d v="2023-12-06T00:00:00"/>
    <s v="Identificación del riesgo_x000a__x000a_Establecimiento de controles_x000a__x000a_Tratamiento del riesgo"/>
    <s v="De acuerdo con la actualización de la DOFA, se ajusto los factores del riesgo y las causas externas. _x000a_Se realizó el análisis de controles de la probabilidad por el criterio de frecuencia y se actualizo la valoración del impacto._x000a_Se realizó el análisis después de controles teniendo en cuenta la valoración obtenida con los controles definidos._x000a_Se definió el impacto de acuerdo con la valoración obtenida del criterio corrupción._x000a_Se ajustó la redacción de los controles preventivos  y detectivos_x000a_Se definió la acción de tratamiento a 2024"/>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Administrar canales de relacionamiento con la ciudadanía"/>
    <s v="-"/>
    <s v="-"/>
    <s v="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x v="0"/>
    <s v="Fraude interno"/>
    <x v="9"/>
    <s v="- Alta rotación de personal generando retrasos en la curva de aprendizaje._x000a_- Debilidades en la comunicación clara y unificada en diferentes niveles de la entidad._x000a__x000a__x000a__x000a__x000a__x000a__x000a__x000a_"/>
    <s v="- Presiones o motivaciones de los ciudadanos que incitan al servidor público a realizar conductas contrarias al deber ser._x000a__x000a__x000a__x000a__x000a__x000a__x000a__x000a__x000a_"/>
    <s v="- Pérdida de credibilidad y de confianza que dificulte el ejercicio de las funciones de la Secretaría General. _x000a_- Intervenciones o hallazgos por partes de entes de control u otro ente regulador, interno o externo._x000a_- Incumplimiento de objetivos y metas institucionales._x000a__x000a__x000a__x000a__x000a__x000a__x000a_"/>
    <s v="5. Fortalecer la prestación del servicio a la ciudadanía con oportunidad, eficiencia y transparencia, a través del uso de la tecnología y la cualificación de los servidores."/>
    <s v="- Información general y orientación de Trámites y Servicios a la ciudadanía en los canales de atención de la RED CADE_x000a__x000a_"/>
    <s v="- Procesos de evaluación en el Sistema de Gestión de Calidad_x000a__x000a__x000a__x000a_"/>
    <s v="Sin asociación"/>
    <s v="No aplica"/>
    <s v="Muy baja (1)"/>
    <n v="0.2"/>
    <s v="Menor (2)"/>
    <s v="Moderado (3)"/>
    <s v="Menor (2)"/>
    <s v="Menor (2)"/>
    <s v="Menor (2)"/>
    <s v="Moderado (3)"/>
    <s v="Mayor (4)"/>
    <n v="0.8"/>
    <s v="Alto"/>
    <s v="El proceso estima que el riesgo se ubica en una zona alta, debido a que si bien, el riesgo no se ha presentado en los últimos cuatro años, ante su materialización, podrían presentarse los efectos significativos, señalados en la encuesta del Departamento Administrativo de la Función Pública."/>
    <s v="- 1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diariamente verifica el comportamiento de los servidores que interactúan con la ciudadanía .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De lo contrario, el mismo formulario de verificación de condiciones de apertura, da cuenta de la verificación del comportamiento de los servidores. Tipo: Preventivo Implementación: Manual_x000a_- 2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mensualmente verifica el comportamiento de los servidores que interactúan con la ciudadanía . La(s) fuente(s) de información utilizadas es(son) peticiones ciudadanas y el formulario de verificación de condiciones de apertura. En caso de evidenciar observaciones, desviaciones o diferencias, las registra en el informe administrativo Red CADE 4222000-FT-339. De lo contrario, el mismo Informe administrativo, da cuenta de la verificación del comportamiento de los servidores. Tipo: Detectivo Implementación: Manual_x000a_- 3 El Procedimiento “Administración del Modelo Multicanal de Relacionamiento con la Ciudadanía” 4222000-PR-036 indica que el profesional responsable del medio de relacionamiento (Canal presencial CADE y SuperCADE),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mediante memorando electrónico. De lo contrario, se realiza seguimiento en el subcomité de autocontrol evidenciándose en el Acta subcomité de autocontrol 4201000-FT-281. Tipo: Detec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Preventivo_x000a_- Detectivo_x000a_- Detectivo_x000a__x000a__x000a__x000a__x000a__x000a__x000a__x000a__x000a__x000a__x000a__x000a__x000a__x000a__x000a__x000a__x000a_"/>
    <s v="25%_x000a_15%_x000a_1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40%_x000a_30%_x000a_30%_x000a__x000a__x000a__x000a__x000a__x000a__x000a__x000a__x000a__x000a__x000a__x000a__x000a__x000a__x000a__x000a__x000a_"/>
    <s v="- 1 El mapa de riesgos del proceso Gestión del Sistema Distrital de Servicio a la Ciudadanía indica que el (la) Director (a) del Sistema Distrital de Servicio a la Ciudadanía, autorizado(a) por el(la) Subsecretario(a) del Sistema Distrital de Servicio a la Ciudadanía, cada vez que se identifique la materialización del riesgo reporta a la Oficina de Control Interno Disciplinario el presunto hecho de realización de cobros indebidos durante la prestación del servicio en el canal presencial de la Red CADE.. Tipo: Correctivo Implementación: Manual_x000a__x000a__x000a__x000a__x000a__x000a__x000a__x000a__x000a_"/>
    <s v="- Documentado_x000a__x000a__x000a__x000a__x000a__x000a__x000a__x000a__x000a_"/>
    <s v="- Continua_x000a__x000a__x000a__x000a__x000a__x000a__x000a__x000a__x000a_"/>
    <s v="- Con registro_x000a__x000a__x000a__x000a__x000a__x000a__x000a__x000a__x000a_"/>
    <s v="- Correctivo_x000a__x000a__x000a__x000a__x000a__x000a__x000a__x000a__x000a_"/>
    <s v="10%_x000a__x000a__x000a__x000a__x000a__x000a__x000a__x000a__x000a_"/>
    <s v="- Manual_x000a__x000a__x000a__x000a__x000a__x000a__x000a__x000a__x000a_"/>
    <s v="15%_x000a__x000a__x000a__x000a__x000a__x000a__x000a__x000a__x000a_"/>
    <s v="25%_x000a__x000a__x000a__x000a__x000a__x000a__x000a__x000a__x000a_"/>
    <s v="Muy baja (1)"/>
    <n v="5.8799999999999991E-2"/>
    <s v="Mayor (4)"/>
    <n v="0.8"/>
    <s v="Alto"/>
    <s v="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el Sistema Distrital de Servicio a la Ciudadanía sobre los valores de integridad y las posibles consecuencias disciplinarias establecidas en el Código Disciplinario Único. _x000a__x000a__x000a__x000a__x000a__x000a__x000a__x000a__x000a__x000a__x000a__x000a__x000a__x000a__x000a__x000a__x000a__x000a__x000a_"/>
    <s v="- Gestores de transparencia e integridad de la Dirección del Sistema Distrital de Servicio a la Ciudadana.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a la Oficina Asesora de Planeación en el informe de monitoreo en caso que tenga fallo._x000a_- Reportar a la Oficina de Control Interno Disciplinario el presunto hecho de realización de cobros indebidos durante la prestación del servicio en el canal presencial de la Red CADE._x000a__x000a__x000a__x000a__x000a__x000a__x000a__x000a_- Actualizar el riesgo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s v="- Dirección del Sistema Distrital de Servicio a la Ciudadanía_x000a_- Director (a) del Sistema Distrital de Servicio a la Ciudadanía_x000a__x000a__x000a__x000a__x000a__x000a__x000a__x000a_- Dirección del Sistema Distrital de Servicio a la Ciudadanía"/>
    <s v="- Notificación realizada del presunto hech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l operador disciplinario, y reporte de monitoreo a la Oficina Asesora de Planeación en caso que el riesgo tenga fallo definitivo._x000a_- Memorando o correo electrónico reportando a la Oficina de Control Interno Disciplinario el posible hecho de realización de cobros indebidos durante la prestación del servicio en el canal presencial de la Red CADE._x000a__x000a__x000a__x000a__x000a__x000a__x000a__x000a_- Riesgo de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 actualizado."/>
    <d v="2023-11-23T00:00:00"/>
    <s v="Identificación del riesgo_x000a_Análisis antes de controles_x000a__x000a__x000a_Tratamiento del riesgo"/>
    <s v="Se ajusta el nombre del riesgo incorporando en su redacción el nombre del el servicio asociado a este._x000a_Se relaciona el servicio &quot;Información general y orientación de Trámites y Servicios a la ciudadanía en los canales de atención de la RED CADE&quot; en la lista desplegable._x000a_Se ajusta la valoración por probabilidad antes de controles en cuanto a la ocurrencia del riesgo, dado que no se ha materializado en los últimos 4 años, así mismo, se ajusta la explicación de la valoración obtenida._x000a_Se ajusta la redacción de controles en cuanto a los centros de costo relacionados a los documentos_x000a_Se define la acción preventiva para evitar la materialización del riesgo."/>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Medir y analizar la calidad en la prestación del servicio en los canales de relacionamiento con la Ciudadanía de la administración distrital"/>
    <s v="-"/>
    <s v="-"/>
    <s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x v="0"/>
    <s v="Usuarios, productos y prácticas"/>
    <x v="10"/>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5. Fortalecer la prestación del servicio a la ciudadanía con oportunidad, eficiencia y transparencia, a través del uso de la tecnología y la cualificación de los servidores."/>
    <s v="- -- Ningún trámite y/o procedimiento administrativo_x000a__x000a_"/>
    <s v="- Procesos misionales en el Sistema de Gestión de Calidad_x000a__x000a__x000a__x000a_"/>
    <s v="Sin asociación"/>
    <s v="No aplica"/>
    <s v="Muy baja (1)"/>
    <n v="0.2"/>
    <s v="Leve (1)"/>
    <s v="Menor (2)"/>
    <s v="Menor (2)"/>
    <s v="Leve (1)"/>
    <s v="Leve (1)"/>
    <s v="Leve (1)"/>
    <s v="Moderado (3)"/>
    <n v="0.6"/>
    <s v="Moderado"/>
    <s v="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
    <s v="- 1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se indica, en el mismo formato de evidencia de reunión, la conformidad a la operación y/o a las herramientas de seguimiento y evaluación. Tipo: Preventivo Implementación: Manual_x000a_- 2 El procedimiento Seguimiento y medición del servicio a la Ciudadanía (4221000-PR-044), indica que el Profesional de la Dirección Distrital de Calidad del Servicio, autorizado(a) por el(la) Director(a) de la Dirección Distrital de Calidad del Servicio, bimestralmente realiza una reunión para la revisión y análisis de los resultados obtenidos y la metodología utilizada para la ejecución de los monitoreos realizados a la prestación de los servicios en los diferentes canales de interacción con la ciudadanía establecidos como objeto de monitoreo. La(s) fuente(s) de información utilizadas es(son) los informes de resultados del monitoreo de la prestación de los servicios en los diferentes canales de interacción con la ciudadanía. En caso de evidenciar observaciones, desviaciones o diferencias, se plantea en la reunión los ajustes necesarios a la operación y/o a las herramientas de seguimiento y evaluación, además de las acciones pertinentes, según sea el caso, todo esto con el acompañamiento y aprobación del el/la directora (a), quedando plasmado en la evidencia de reunión (4211000-FT-449). De lo contrario, De lo contrario, se indica, en la misma evidencia de reunión, la conformidad a la operación y/o a las herramientas de seguimiento y evaluación. Tipo: Detectivo Implementación: Manual_x000a__x000a__x000a__x000a__x000a__x000a__x000a__x000a__x000a__x000a__x000a__x000a__x000a__x000a__x000a__x000a__x000a__x000a_"/>
    <s v="- Documentado_x000a_- Documentado_x000a__x000a__x000a__x000a__x000a__x000a__x000a__x000a__x000a__x000a__x000a__x000a__x000a__x000a__x000a__x000a__x000a__x000a_"/>
    <s v="- Continua_x000a_- Continua_x000a__x000a__x000a__x000a__x000a__x000a__x000a__x000a__x000a__x000a__x000a__x000a__x000a__x000a__x000a__x000a__x000a__x000a_"/>
    <s v="- Con registro_x000a_- Con registro_x000a__x000a__x000a__x000a__x000a__x000a__x000a__x000a__x000a__x000a__x000a__x000a__x000a__x000a__x000a__x000a__x000a__x000a_"/>
    <s v="- Preventivo_x000a_- Detectivo_x000a__x000a__x000a__x000a__x000a__x000a__x000a__x000a__x000a__x000a__x000a__x000a__x000a__x000a__x000a__x000a__x000a__x000a_"/>
    <s v="25%_x000a_15%_x000a__x000a__x000a__x000a__x000a__x000a__x000a__x000a__x000a__x000a__x000a__x000a__x000a__x000a__x000a__x000a__x000a__x000a_"/>
    <s v="- Manual_x000a_- Manual_x000a__x000a__x000a__x000a__x000a__x000a__x000a__x000a__x000a__x000a__x000a__x000a__x000a__x000a__x000a__x000a__x000a__x000a_"/>
    <s v="15%_x000a_15%_x000a__x000a__x000a__x000a__x000a__x000a__x000a__x000a__x000a__x000a__x000a__x000a__x000a__x000a__x000a__x000a__x000a__x000a_"/>
    <s v="40%_x000a_30%_x000a__x000a__x000a__x000a__x000a__x000a__x000a__x000a__x000a__x000a__x000a__x000a__x000a__x000a__x000a__x000a__x000a__x000a_"/>
    <s v="- 1 El mapa de riesgos del proceso de Gobierno abierto y relacionamiento con la Ciudadanía indica que el / la directora(a) Distrital de Calidad del Servicio, autorizado(a) por el / la Subsecretario(a) de Servicio a la Ciudadanía, cada vez que se identifique la materialización del riesgo repite el monitoreo y lo compara con el anterior Tipo: Correctivo Implementación: Manual._x000a_- 2 El mapa de riesgos del proceso de Gobierno abierto y relacionamiento con la Ciudadanía indica que el / la directora(a) Distrital de Calidad del Servicio, autorizado(a) por el / la Subsecretario(a) de Servicio a la Ciudadanía, cada vez que se identifique la materialización del riesgo informa al Operador Disciplinari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8.3999999999999991E-2"/>
    <s v="Moderado (3)"/>
    <n v="0.6"/>
    <s v="Moderado"/>
    <s v="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
    <s v="Reducir"/>
    <s v="- Sensibilizar a los servidores de la Dirección Distrital de Calidad del Servicio sobre los valores de integridad, con relación al servicio a la ciudadanía._x000a__x000a__x000a__x000a__x000a__x000a__x000a__x000a__x000a__x000a__x000a__x000a__x000a__x000a__x000a__x000a__x000a__x000a__x000a_"/>
    <s v="- Gestor de integridad de la Dirección Distrital de Calidad del Servicio.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0/2024_x000a__x000a__x000a__x000a__x000a__x000a__x000a__x000a__x000a__x000a__x000a__x000a__x000a__x000a__x000a__x000a__x000a__x000a__x000a_"/>
    <s v="-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_x000a_- Repetir el monitoreo y compararlo con el anterior_x000a_- Informar al Operador Disciplinario_x000a__x000a__x000a__x000a__x000a__x000a__x000a_- Actualizar el riesgo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s v="- Dirección Distrital de Calidad del Servicio _x000a_- Director Distrital de Calidad del Servicio_x000a_- Director Distrital de Calidad del Servicio_x000a__x000a__x000a__x000a__x000a__x000a__x000a_- Dirección Distrital de Calidad del Servicio "/>
    <s v="-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_x000a_- Informe comparativo_x000a_- Informe remitido a la Oficina de Control Interno Disciplinario_x000a__x000a__x000a__x000a__x000a__x000a__x000a_- Riesg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ctualizado."/>
    <d v="2023-11-23T00:00:00"/>
    <s v="_x000a__x000a__x000a__x000a_Tratamiento del riesgo"/>
    <s v="Se define la acción preventiva para evitar la materialización del riesgo."/>
    <m/>
    <m/>
    <m/>
    <m/>
    <m/>
    <m/>
    <m/>
    <m/>
    <m/>
    <m/>
    <m/>
    <m/>
    <m/>
    <m/>
    <m/>
    <m/>
    <m/>
    <m/>
    <m/>
    <m/>
    <m/>
    <m/>
    <m/>
    <m/>
    <m/>
    <m/>
    <m/>
    <m/>
    <m/>
    <m/>
    <m/>
    <m/>
    <m/>
    <n v="33"/>
  </r>
  <r>
    <s v="Gobierno Abierto y Relacionamiento con la Ciudadanía"/>
    <s v="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
    <s v="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
    <s v="Subsecretario(a) de Servicio a la Ciudadanía y Jefe de Oficina de Alta Consejería Distrital de Tecnologías de Información y Comunicaciones –TIC"/>
    <s v="Misional"/>
    <s v="Gestionar asesorías y formular e implementar proyectos en materia de transformación digital"/>
    <s v="-"/>
    <s v="-"/>
    <s v="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x v="0"/>
    <s v="Fraude interno"/>
    <x v="11"/>
    <s v="- Desconocimiento por parte de algunos funcionarios acerca de las funciones de la entidad y elementos de la plataforma estratégica._x000a__x000a__x000a__x000a__x000a__x000a__x000a__x000a__x000a_"/>
    <s v="- Presiones o motivaciones de los ciudadanos que incitan al servidor público a realizar conductas contrarias al deber ser._x000a__x000a__x000a__x000a__x000a__x000a__x000a__x000a__x000a_"/>
    <s v="- Pérdidas financieras por mala utilización de recursos en los Proyectos_x000a_- Investigaciones disciplinarias._x000a_- Pérdida credibilidad por parte de la entidades interesadas._x000a_- Desviaciones en los Objetivos, el Alcance y el Cronograma del Proyecto._x000a__x000a__x000a__x000a__x000a__x000a_"/>
    <s v="5. Fortalecer la prestación del servicio a la ciudadanía con oportunidad, eficiencia y transparencia, a través del uso de la tecnología y la cualificación de los servidores."/>
    <s v="- Proyectos (ATIC)_x000a_- Asesoría técnica a entidades distritales_x000a_"/>
    <s v="- Ningún otro proceso en el Sistema de Gestión de Calidad_x000a__x000a__x000a__x000a_"/>
    <s v="Sin asociación"/>
    <s v="No aplica"/>
    <s v="Muy baja (1)"/>
    <n v="0.2"/>
    <s v="Leve (1)"/>
    <s v="Menor (2)"/>
    <s v="Leve (1)"/>
    <s v="Menor (2)"/>
    <s v="Leve (1)"/>
    <s v="Leve (1)"/>
    <s v="Catastrófico (5)"/>
    <n v="1"/>
    <s v="Extremo"/>
    <s v="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
    <s v="- 1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Detectivo Implementación: Manual_x000a_- 2 El procedimiento 1210200-PR-306 “Asesoría Técnica o Formulación y Ejecución de Proyectos en el Distrito Capital (pc #8): indica que el Jefe de Oficina Alta Consejería Distrital de TIC autorizado por el manual de funciones, el Asesor de Despacho y el profesional líder del proyecto, autorizado(a) por  el Jefe de Oficina Alta Consejería Distrital de TIC, trimestralmente realizan seguimiento a la ejecución del Proyecto a través de mesas técnicas. La(s) fuente(s) de información utilizadas es(son) el procedimiento, Registro de Asistencia 2211300-FT211 y Acta 2211600-FT-008, - Mesas Técnicas Seguimiento Proyectos. En caso de evidenciar observaciones, desviaciones o diferencias, el líder del proyecto debe registrar en el acta las observaciones y soluciones para garantizar su cumplimiento. De lo contrario, se deja en el acta la observación del cumplimiento del plan de trabajo y cronograma. Queda como evidencia Registro de Asistencia 2211300-FT211 y Acta 2211600-FT-008, - Mesas Técnicas Seguimiento Proyectos. Tipo: Preventivo Implementación: Manual_x000a_- 3  El procedimiento 1210200-PR-306 “Asesoría Técnica o Formulación y Ejecución de Proyectos en el Distrito Capital (PC #10): indica que el asesor de despacho, autorizado(a) por el jefe de la oficina Alta Consejería Distrital de TIC, anualmente o al finalizar el proyecto revisa que el informe parcial/Final del proyecto, tengan en cuenta los aspectos relevantes, el cumplimiento de objetivos, evaluación del cronograma de trabajo y presupuesto entre otros. La(s) fuente(s) de información utilizadas es(son) el procedimiento y el Informe Parcial/Final del proyecto 4130000-FT-1159.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quien en señal de aprobación firma el formato de Informe parcial/Final del proyecto 4130000-FT-1159. De lo contrario, formato 4130000-FT-1159 “Informe parcial/final del proyecto” y el correo electrónico Queda como evidencia Informe parcial/Final del proyecto 4130000-FT-1159 Correo electrónico/solicitud aprobación del informe, Correo electrónico/ajustes informe parcial o final del proyecto. Tipo: Preventivo Implementación: Manual_x000a__x000a__x000a__x000a__x000a__x000a__x000a__x000a__x000a__x000a__x000a__x000a__x000a__x000a__x000a__x000a__x000a_"/>
    <s v="- Documentado_x000a_- Documentado_x000a_- Documentado_x000a__x000a__x000a__x000a__x000a__x000a__x000a__x000a__x000a__x000a__x000a__x000a__x000a__x000a__x000a__x000a__x000a_"/>
    <s v="- Continua_x000a_- Continua_x000a_- Continua_x000a__x000a__x000a__x000a__x000a__x000a__x000a__x000a__x000a__x000a__x000a__x000a__x000a__x000a__x000a__x000a__x000a_"/>
    <s v="- Con registro_x000a_- Con registro_x000a_- Con registro_x000a__x000a__x000a__x000a__x000a__x000a__x000a__x000a__x000a__x000a__x000a__x000a__x000a__x000a__x000a__x000a__x000a_"/>
    <s v="- Detectivo_x000a_- Preventivo_x000a_- Preventivo_x000a__x000a__x000a__x000a__x000a__x000a__x000a__x000a__x000a__x000a__x000a__x000a__x000a__x000a__x000a__x000a__x000a_"/>
    <s v="15%_x000a_25%_x000a_25%_x000a__x000a__x000a__x000a__x000a__x000a__x000a__x000a__x000a__x000a__x000a__x000a__x000a__x000a__x000a__x000a__x000a_"/>
    <s v="- Manual_x000a_- Manual_x000a_- Manual_x000a__x000a__x000a__x000a__x000a__x000a__x000a__x000a__x000a__x000a__x000a__x000a__x000a__x000a__x000a__x000a__x000a_"/>
    <s v="15%_x000a_15%_x000a_15%_x000a__x000a__x000a__x000a__x000a__x000a__x000a__x000a__x000a__x000a__x000a__x000a__x000a__x000a__x000a__x000a__x000a_"/>
    <s v="30%_x000a_40%_x000a_40%_x000a__x000a__x000a__x000a__x000a__x000a__x000a__x000a__x000a__x000a__x000a__x000a__x000a__x000a__x000a__x000a__x000a_"/>
    <s v="-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asignar la asesoría a un nuevo profesional para continuar con la prestación del servicio de asesoría técnica en materia TIC. Tipo: Correctivo Implementación: Manual_x000a_- 1 El mapa de riesgos del proceso de Gobierno abierto y relacionamiento con la Ciudadanía indica que el jefe de la Oficina de Alta Consejería Distrital TIC, autorizado(a) por el manual especifico de funciones y competencias laborales, cada vez que se identifique la materialización del riesgo retomar la asesoría realizando los ajustes pertinentes a los documentos relacionados con la  asesoría Técnica en materia TIC.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5.04E-2"/>
    <s v="Catastrófico (5)"/>
    <n v="1"/>
    <s v="Extremo"/>
    <s v="El proceso estima que el riesgo se ubica en una zona extrema, aunque los controles establecidos son los adecuados y la calificación de los criterios es satisfactoria, el impacto no disminuye por ser un riesgo de corrupción. Ante su materialización se aplicarían las acciones de contingencia establecida."/>
    <s v="Reducir"/>
    <s v="- Sensibilizar cuatrimestralmente al equipo de la Alta Consejería Distrital de TIC sobre los valores de integridad_x000a__x000a__x000a__x000a__x000a__x000a__x000a__x000a__x000a__x000a__x000a__x000a__x000a__x000a__x000a__x000a__x000a__x000a__x000a_"/>
    <s v="- Profesionales responsables de riesgos de la ACDTIC y Gestor de integridad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1/12/2024_x000a__x000a__x000a__x000a__x000a__x000a__x000a__x000a__x000a__x000a__x000a__x000a__x000a__x000a__x000a__x000a__x000a__x000a__x000a_"/>
    <s v="- Reportar 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a la Oficina Asesora de Planeación en el informe de monitoreo en caso que tenga fallo._x000a_- Reasignar la asesoría a un nuevo profesional para continuar con la prestación del servicio de asesoría técnica en materia TIC_x000a_- Retomar la asesoría realizando los ajustes pertinentes a los documentos relacionados con la  asesoría Técnica en materia TIC_x000a__x000a__x000a__x000a__x000a__x000a__x000a_- Actualizar el riesgo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s v="- Oficina de Alta Consejería Distrital de Tecnologías de Información y Comunicaciones –TIC_x000a_- Jefe Oficina de la Alta Consejería Distrital de TIC_x000a_- Jefe Oficina de la Alta Consejería Distrital de TIC_x000a__x000a__x000a__x000a__x000a__x000a__x000a_- Oficina de Alta Consejería Distrital de Tecnologías de Información y Comunicaciones –TIC"/>
    <s v="- Notificación realizada del presunto hech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l operador disciplinario, y reporte de monitoreo a la Oficina Asesora de Planeación en caso que el riesgo tenga fallo definitivo._x000a_- Formato de asesoría técnica actualizado _x000a_- Documentos ajustados relacionados con la asesoría técnica en materia TIC_x000a__x000a__x000a__x000a__x000a__x000a__x000a_- Riesgo de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 actualizado."/>
    <d v="2023-11-23T00:00:00"/>
    <s v="Identificación del riesgo_x000a_Análisis antes de controles_x000a__x000a__x000a_Tratamiento del riesgo"/>
    <s v="Se ajusta el nombre en cuanto a redacción._x000a_Se relacionan los servicios &quot;Asesoría técnica a entidades distritales y Proyectos&quot; asociados al riesgo._x000a_Se ajusta la redacción de la explicación de la valoración obtenida después de controles, para dar mayor claridad._x000a_Se define la acción preventiva para evitar la materialización del riesgo._x000a_Se ajustan los controles correctivos en coherencia con el ajuste efectuado en las acciones de contingencia del riesgo._x000a_Se ajustan las acciones de contingencia."/>
    <m/>
    <m/>
    <m/>
    <m/>
    <m/>
    <m/>
    <m/>
    <m/>
    <m/>
    <m/>
    <m/>
    <m/>
    <m/>
    <m/>
    <m/>
    <m/>
    <m/>
    <m/>
    <m/>
    <m/>
    <m/>
    <m/>
    <m/>
    <m/>
    <m/>
    <m/>
    <m/>
    <m/>
    <m/>
    <m/>
    <m/>
    <m/>
    <m/>
    <n v="33"/>
  </r>
  <r>
    <s v="Paz, Víctimas y Reconciliación"/>
    <s v="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
    <s v="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
    <s v="Jefe de Oficina Alta Consejería de Paz, Víctimas y Reconciliación"/>
    <s v="Misional"/>
    <s v="Otorgar medidas de ayuda o atención humanitaria inmediata para atender las necesidades básicas de la población victima que llega a la ciudad de Bogotá en condiciones de vulnerabilidad acentuada derivada de los hechos victimizantes ocurridos._x000a_Fase (actividad): Gestionar el funcionamiento administrativo y operativo para el otorgamiento de la ayuda humanitaria."/>
    <s v="-"/>
    <s v="-"/>
    <s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x v="0"/>
    <s v="Fraude interno"/>
    <x v="12"/>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Investigaciones disciplinarias, fiscales y/o penales._x000a_- Afectación de la igualdad de los ciudadanos para hacer uso de sus derechos._x000a_- Afectación del presupuesto asignado para el otorgamiento de atención o ayuda humanitaria inmediata._x000a__x000a__x000a_"/>
    <s v="1. Implementar estrategias y acciones que aporten a la construcción de la paz, la reparación, la memoria y la reconciliación en Bogotá región."/>
    <s v="- Otorgamiento de la ayuda humanitaria inmediata_x000a__x000a_"/>
    <s v="- Procesos estratégicos en el Sistema de Gestión de Calidad_x000a__x000a__x000a__x000a_"/>
    <s v="16. Paz, justicia e instituciones sólidas"/>
    <s v="7871 Construcción de Bogotá-región como territorio de paz para las víctimas y la reconciliación"/>
    <s v="Muy baja (1)"/>
    <n v="0.2"/>
    <s v="Menor (2)"/>
    <s v="Menor (2)"/>
    <s v="Menor (2)"/>
    <s v="Leve (1)"/>
    <s v="Leve (1)"/>
    <s v="Menor (2)"/>
    <s v="Mayor (4)"/>
    <n v="0.8"/>
    <s v="Alto"/>
    <s v="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s v="- 1 El procedimiento 4130000-PR-315 “Otorgar ayuda o atención humanitaria inmediata” (Act 11) indica que el Profesional Psicosocial / Jurídica de la Dirección de Reparación Integral, autorizado(a) por el Director de Reparación Integral, Diariamente revisa las validaciones de los criterios de (competencia, temporalidad, territorialidad, buena fe y vulnerabilidad), verificando la información obtenida para el otorgamiento de ayuda o atención humanitaria inmediata, y si aplica para otorgamiento de ayuda o atención humanitaria inmediata, revisa que la tasación generada por el sistema concuerde con las características del núcleo familiar (ver Guía Documento técnico de tasación medidas de ayuda humanitaria inmediata 4130000-GS-112). La(s) fuente(s) de información utilizada(s) es(son) el Sistema de Información para las Víctimas SIVIC. En caso de evidenciar observaciones, desviaciones o diferencias, dado que la tasación no corresponde a la cantidad de personas y sus necesidades especiales, se analiza nuevamente la información de la caracterización inicial en el Sistema de Información para las Víctimas SIVIC. De lo contrario, elabora el concepto de la favorabilidad o no de la entrega de ayuda o atención humanitaria inmediata. Tipo: Preventivo Implementación: Manual_x000a_- 2 El procedimiento 4130000-PR-315 “Otorgar ayuda o atención humanitaria inmediata” (Act 13) indica que el Profesional Jurídico de la Dirección de Reparación Integral, autorizado(a) por El Director de Reparación Integral, Diariamente revisa el proyecto de evaluación de vulnerabilidad para el otorgamiento de ayuda o atención humanitaria Inmediata a fin de identificar el cumplimiento de los mínimos legales para el otorgamiento o no de las medidas establecidas. La(s) fuente(s) de información utilizadas es(son) el Sistema de Información de Víctimas SIVIC. En caso de evidenciar observaciones, desviaciones o diferencias, ajusta redacción, sentido y coherencia de la evaluación con el formato establecido y los criterios legales para el otorgamiento, En caso de ser necesario, devuelve la evaluación al profesional psicosocial/jurídico que realizó la evaluación a través del sistema de información SIVIC con las observaciones para realizar los respectivos ajustes. De lo contrario, elabora y registra concepto jurídico que soporta la decisión de entrega o no entrega de ayuda o atención humanitaria inmediata teniendo en cuenta los criterios establecidos en la Guía para identificar el estado de vulnerabilidad y otorgar ayuda humanitaria inmediata 4120000-GS-066. Finalmente, da visto bueno en el sistema, registrando también la justificación correspondiente. Tipo: Preventivo Implementación: Manual_x000a_- 3 El procedimiento 4130000-PR-315 “Otorgar ayuda o atención humanitaria inmediata” (Act 14) indica que el Profesional Responsable del Centro de Encuentro de la Dirección de Reparación Integral (Referente), autorizado(a) por el Director de Reparación Integral, Diariamente valida que la decisión de otorgar o no medidas de ayuda o atención humanitaria sea coherente con los criterios de otorgamiento, teniendo en cuenta los criterios establecidos en la Guía para identificar el estado de vulnerabilidad y otorgar ayuda humanitaria inmediata 4120000-GS-066 y los conceptos psicosocial y jurídico. La(s) fuente(s) de información utilizadas es(son) Sistema de Información de Víctimas SIVIC. En caso de evidenciar observaciones, desviaciones o diferencias, de forma o de fondo, se devuelve la evaluación través del sistema de información al profesional responsable de subsanar para su corrección. De lo contrario, y si  se evidencia que la evaluación cumple con todos los criterios para el otorgamiento o no de ayuda o atención humanitaria inmediata, se aprueba mediante el sistema de información la evaluación realizada. da visto bueno y envía para aprobación del Director(a) de Reparación por medio del Sistema de Información SIVIC. Tipo: Detectivo Implementación: Manual_x000a_- 4 El procedimiento 4130000-PR-315 “Otorgar ayuda o atención humanitaria inmediata” (Act 15) indica que el Director(a), autorizado(a) por el Alto(a) Consejero(a) de Paz, Víctimas y Reconciliación, Diariamente verifica que la evaluación para el otorgamiento de medidas de ayuda o atención humanitaria inmediata cumpla con todos los criterios para el otorgamiento o no de la Ayuda o Atención Humanitaria Inmediata. La(s) fuente(s) de información utilizada(s) es(son) el Sistema de Información de Víctimas SIVIC. En caso de evidenciar observaciones, desviaciones o diferencias, de forma o de fondo se devuelve la evaluación a través del sistema de información al profesional responsable de subsanar para su corrección, según a quien corresponda subsanar. De lo contrario, aprueba a través del sistema de información SIVIC la evaluación de vulnerabilidad para el Otorgamiento de Ayuda o Atención Humanitaria Inmediata, lo que genera el consecutivo final a la evaluación.  Tipo: Detectivo Implementación: Manual_x000a_- 5 El procedimiento 4130000-PR-315 “Otorgar ayuda o atención humanitaria inmediata” (Act 22) indica que el Profesional responsable en la Dirección de Reparación Integral, Referente de Centro de Encuentro y Director(a) de Reparación Integral, autorizado(a) por el Director de Reparación Integral, Cada vez que se reciba un recurso de reposición, revisa el proyecto que resuelve el recurso de reposición, de acuerdo con el caso, la ley y jurisprudencia aplicable. La(s) fuente(s) de información utilizada(s) es(son) Sistema de Información de Víctimas - SIVIC. En caso de evidenciar observaciones, desviaciones o diferencias, remite mediante correo electrónico al profesional jurídico que proyectó para que realice los ajustes correspondientes. De lo contrario, solicita visto bueno del referente de centro de encuentro y aprobación del(la) Director(a) de Reparación Integral para firmas de la Reposición de la evaluación de vulnerabilidad Tipo: Detectivo Implementación: Manual_x000a_- 6. El procedimiento 4130000-PR-315 “Otorgar ayuda o atención humanitaria inmediata” (Act 25) indica que el Alto(a) Consejero(a) de Paz, Víctimas y Reconciliación, autorizado por el manual de funciones, Cada vez que se reciba un recurso de apelación, revisa el proyecto de resolución que lo resuelve, de acuerdo con el caso, la ley y jurisprudencia aplicable. La(s) fuente(s) de información utilizada(s) es(son) el Sistema de Información de Víctimas SIVIC. En caso de evidenciar observaciones, desviaciones o diferencias, remite mediante correo electrónico al profesional que proyectó de la Alta Consejería de Paz, Víctimas y Reconciliación, para que realice los ajustes correspondientes. De lo contrario, aprueba y firma el documento Tipo: Detectivo Implementación: Manual_x000a_- 7. El procedimiento 4130000-PR-315 “Otorgar ayuda o atención humanitaria inmediata” (Act 28) indica que el Profesional responsable en la Dirección de Reparación Integral, Referente de Centro de Encuentro y Director(a) de Reparación Integral, autorizado(a) por el Director de Reparación Integral, Cada vez que se requiera una corrección  de la evaluación de vulnerabilidad, se revisa el acta de corrección de evaluación de vulnerabilidad de acuerdo con el caso, la ley y jurisprudencia aplicable. La(s) fuente(s) de información utilizada(s) es(son) el Sistema de Información de Víctimas SIVIC. En caso de evidenciar observaciones, desviaciones o diferencias, remite mediante correo electrónico al profesional que proyectó para que realice los ajustes correspondientes. De lo contrario, solicita visto bueno al referente de centro de encuentro y aprobación del(la) Director(a) de Reparación Integral para firmas del acto administrativo. Tipo: Detectivo Implementación: Manual_x000a__x000a__x000a__x000a__x000a__x000a__x000a__x000a__x000a__x000a__x000a__x000a__x000a_"/>
    <s v="- Documentado_x000a_- Documentado_x000a_- Documentado_x000a_- Documentado_x000a_- Documentado_x000a_- Documentado_x000a_- Documentado_x000a__x000a__x000a__x000a__x000a__x000a__x000a__x000a__x000a__x000a__x000a__x000a__x000a_"/>
    <s v="- Continua_x000a_- Continua_x000a_- Continua_x000a_- Continua_x000a_- Continua_x000a_- Continua_x000a_- Continua_x000a__x000a__x000a__x000a__x000a__x000a__x000a__x000a__x000a__x000a__x000a__x000a__x000a_"/>
    <s v="- Con registro_x000a_- Con registro_x000a_- Con registro_x000a_- Con registro_x000a_- Con registro_x000a_- Con registro_x000a_- Con registro_x000a__x000a__x000a__x000a__x000a__x000a__x000a__x000a__x000a__x000a__x000a__x000a__x000a_"/>
    <s v="- Preventivo_x000a_- Preventivo_x000a_- Detectivo_x000a_- Detectivo_x000a_- Detectivo_x000a_- Detectivo_x000a_- Detectivo_x000a__x000a__x000a__x000a__x000a__x000a__x000a__x000a__x000a__x000a__x000a__x000a__x000a_"/>
    <s v="25%_x000a_25%_x000a_15%_x000a_15%_x000a_15%_x000a_15%_x000a_15%_x000a__x000a__x000a__x000a__x000a__x000a__x000a__x000a__x000a__x000a__x000a__x000a__x000a_"/>
    <s v="- Manual_x000a_- Manual_x000a_- Manual_x000a_- Manual_x000a_- Manual_x000a_- Manual_x000a_- Manual_x000a__x000a__x000a__x000a__x000a__x000a__x000a__x000a__x000a__x000a__x000a__x000a__x000a_"/>
    <s v="15%_x000a_15%_x000a_15%_x000a_15%_x000a_15%_x000a_15%_x000a_15%_x000a__x000a__x000a__x000a__x000a__x000a__x000a__x000a__x000a__x000a__x000a__x000a__x000a_"/>
    <s v="40%_x000a_40%_x000a_30%_x000a_30%_x000a_30%_x000a_30%_x000a_30%_x000a__x000a__x000a__x000a__x000a__x000a__x000a__x000a__x000a__x000a__x000a__x000a__x000a_"/>
    <s v="- 1 El mapa de riesgos del proceso Paz, Víctimas y Reconciliación indica que Profesional Universitario y/o especializado, autorizado(a) por el Jefe de Oficina Alta Consejería de Paz, Victimas y Reconciliación , cada vez que se identifique la materialización del riesgo envía comunicación al apoyo de la supervisión del operador de la AHÍ (Según sea el caso) para detener temporalmente la entrega y realiza nueva evaluación de vulnerabilidad por parte de otro profesional; Si no aplica, se realiza revocatoria directa del otorgamiento inicial. Tipo: Correctivo Implementación: Manual_x000a_- 2 El mapa de riesgos del proceso Paz, Víctimas y Reconciliación indica que Profesional Universitario y/o especializado, autorizado(a) por el Jefe de Oficina Alta Consejería de Paz, Victimas y Reconciliación , cada vez que se identifique la materialización del riesgo solicita información sobre lo ocurrido al profesional que otorga, al que revisa y al que aprueba la medida sobre lo sucedido y activa ruta con el equipo jurídico de la OACPVR, con el fin de realizar el análisis del caso y gestionar las acciones según concepto jurídico. Tipo: Correctivo Implementación: Manual_x000a__x000a__x000a__x000a__x000a__x000a__x000a__x000a_"/>
    <s v="- Documentado_x000a_- Documentado_x000a__x000a__x000a__x000a__x000a__x000a__x000a__x000a_"/>
    <s v="- Continua_x000a_- Continua_x000a__x000a__x000a__x000a__x000a__x000a__x000a__x000a_"/>
    <s v="- Con registro_x000a_- Con registro_x000a__x000a__x000a__x000a__x000a__x000a__x000a__x000a_"/>
    <s v="- Correctivo_x000a_- Correctivo_x000a__x000a__x000a__x000a__x000a__x000a__x000a__x000a_"/>
    <s v="10%_x000a_10%_x000a__x000a__x000a__x000a__x000a__x000a__x000a__x000a_"/>
    <s v="- Manual_x000a_- Manual_x000a__x000a__x000a__x000a__x000a__x000a__x000a__x000a_"/>
    <s v="15%_x000a_15%_x000a__x000a__x000a__x000a__x000a__x000a__x000a__x000a_"/>
    <s v="25%_x000a_25%_x000a__x000a__x000a__x000a__x000a__x000a__x000a__x000a_"/>
    <s v="Muy baja (1)"/>
    <n v="1.210104E-2"/>
    <s v="Mayor (4)"/>
    <n v="0.8"/>
    <s v="Alto"/>
    <s v="El proceso estima que el riesgo se ubica en una zona alt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
    <s v="Reducir"/>
    <s v="- Implementar un plan de fortalecimiento trimestral a todo el personal, de planta y contratistas, que intervienen en el procedimiento de otorgamiento de ayuda o atención humanitaria inmediata al interior de la Dirección de Reparación Integral, con el objetivo de robustecer conocimientos en aspectos penales, fiscales y disciplinarios y sus consecuencias, por incurrir en actos de corrupción. _x000a__x000a__x000a__x000a__x000a__x000a__x000a__x000a__x000a__x000a__x000a__x000a__x000a__x000a__x000a__x000a__x000a__x000a__x000a_"/>
    <s v="- Directora de Reparación Integral_x000a__x000a__x000a__x000a__x000a__x000a__x000a__x000a__x000a__x000a__x000a__x000a__x000a__x000a__x000a__x000a__x000a__x000a__x000a_"/>
    <s v="-"/>
    <s v="-"/>
    <s v="01/03/2024_x000a__x000a__x000a__x000a__x000a__x000a__x000a__x000a__x000a__x000a__x000a__x000a__x000a__x000a__x000a__x000a__x000a__x000a__x000a_"/>
    <s v="30/09/2024_x000a__x000a__x000a__x000a__x000a__x000a__x000a__x000a__x000a__x000a__x000a__x000a__x000a__x000a__x000a__x000a__x000a__x000a__x000a_"/>
    <s v="-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de otro profesional; Si no aplica, se realiza revocatoria directa del otorgamiento inicial._x000a_- Si el conocimiento de la situación es espaciado en el Tiempo:_x000a_1. Solicitar información sobre lo ocurrido al profesional que otorga, al que revisa y al que aprueba la medida sobre lo sucedido._x000a_2. activar ruta con el equipo jurídico de la OACPVR, con el fin de realizar el análisis del caso y gestionar las acciones según concepto jurídico_x000a__x000a__x000a__x000a__x000a__x000a__x000a_- Actualizar el riesgo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s v="- Oficina Alta Consejería de Paz, Víctimas y Reconciliación_x000a_- Profesional Universitario y/o especializado Oficina Alta Consejería de Paz, Victimas y Reconciliación_x000a_- Profesional Universitario y/o especializado Oficina Alta Consejería de Paz, Victimas y Reconciliación_x000a__x000a__x000a__x000a__x000a__x000a__x000a_- Oficina Alta Consejería de Paz, Víctimas y Reconciliación"/>
    <s v="-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_x000a_- Comunicación del caso con el operador. (Correo electrónico)_x000a_- Comunicación del caso con el operador. (Correo electrónico)_x000a__x000a__x000a__x000a__x000a__x000a__x000a_- Riesg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ctualizado."/>
    <d v="2023-12-01T00:00:00"/>
    <s v="Identificación del riesgo_x000a_Análisis antes de controles_x000a_Establecimiento de controles_x000a__x000a_Tratamiento del riesgo"/>
    <s v="Se ajustan los controles, de acuerdo a la actualización del procedimiento 4130000-PR-315 “Otorgar ayuda o atención humanitaria inmediata”_x000a_Se ajustan las causas, y se define la acción de tratamiento 2024."/>
    <m/>
    <m/>
    <m/>
    <m/>
    <m/>
    <m/>
    <m/>
    <m/>
    <m/>
    <m/>
    <m/>
    <m/>
    <m/>
    <m/>
    <m/>
    <m/>
    <m/>
    <m/>
    <m/>
    <m/>
    <m/>
    <m/>
    <m/>
    <m/>
    <m/>
    <m/>
    <m/>
    <m/>
    <m/>
    <m/>
    <m/>
    <m/>
    <m/>
    <n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5" firstHeaderRow="1" firstDataRow="1" firstDataCol="1"/>
  <pivotFields count="102">
    <pivotField showAll="0"/>
    <pivotField showAll="0"/>
    <pivotField showAll="0"/>
    <pivotField showAll="0"/>
    <pivotField showAll="0"/>
    <pivotField showAll="0"/>
    <pivotField showAll="0"/>
    <pivotField showAll="0"/>
    <pivotField showAll="0"/>
    <pivotField axis="axisRow" outline="0"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2">
    <i>
      <x/>
    </i>
    <i t="grand">
      <x/>
    </i>
  </rowItems>
  <colItems count="1">
    <i/>
  </colItems>
  <formats count="7">
    <format dxfId="130">
      <pivotArea type="all" dataOnly="0" outline="0" fieldPosition="0"/>
    </format>
    <format dxfId="129">
      <pivotArea outline="0" collapsedLevelsAreSubtotals="1" fieldPosition="0"/>
    </format>
    <format dxfId="128">
      <pivotArea field="9" type="button" dataOnly="0" labelOnly="1" outline="0" axis="axisRow" fieldPosition="0"/>
    </format>
    <format dxfId="127">
      <pivotArea dataOnly="0" labelOnly="1" fieldPosition="0">
        <references count="1">
          <reference field="9" count="0"/>
        </references>
      </pivotArea>
    </format>
    <format dxfId="126">
      <pivotArea dataOnly="0" labelOnly="1" fieldPosition="0">
        <references count="1">
          <reference field="9" count="0" defaultSubtotal="1"/>
        </references>
      </pivotArea>
    </format>
    <format dxfId="125">
      <pivotArea dataOnly="0" labelOnly="1" grandRow="1" outline="0" fieldPosition="0"/>
    </format>
    <format dxfId="12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Dependencia" colHeaderCaption="Enfoque del riesgo">
  <location ref="A30:C45" firstHeaderRow="1" firstDataRow="2" firstDataCol="1"/>
  <pivotFields count="103">
    <pivotField showAll="0"/>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axis="axisRow" showAll="0">
      <items count="34">
        <item x="3"/>
        <item x="6"/>
        <item x="2"/>
        <item m="1" x="23"/>
        <item m="1" x="25"/>
        <item x="12"/>
        <item m="1" x="20"/>
        <item m="1" x="14"/>
        <item m="1" x="17"/>
        <item m="1" x="19"/>
        <item x="1"/>
        <item m="1" x="30"/>
        <item m="1" x="31"/>
        <item x="5"/>
        <item m="1" x="22"/>
        <item x="4"/>
        <item x="7"/>
        <item m="1" x="29"/>
        <item m="1" x="27"/>
        <item x="0"/>
        <item m="1" x="18"/>
        <item m="1" x="13"/>
        <item m="1" x="28"/>
        <item x="8"/>
        <item m="1" x="21"/>
        <item m="1" x="32"/>
        <item x="9"/>
        <item x="10"/>
        <item m="1" x="26"/>
        <item x="11"/>
        <item m="1" x="15"/>
        <item m="1" x="16"/>
        <item m="1" x="24"/>
        <item t="default"/>
      </items>
    </pivotField>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14">
    <i>
      <x/>
    </i>
    <i>
      <x v="1"/>
    </i>
    <i>
      <x v="2"/>
    </i>
    <i>
      <x v="5"/>
    </i>
    <i>
      <x v="10"/>
    </i>
    <i>
      <x v="13"/>
    </i>
    <i>
      <x v="15"/>
    </i>
    <i>
      <x v="16"/>
    </i>
    <i>
      <x v="19"/>
    </i>
    <i>
      <x v="23"/>
    </i>
    <i>
      <x v="26"/>
    </i>
    <i>
      <x v="27"/>
    </i>
    <i>
      <x v="29"/>
    </i>
    <i t="grand">
      <x/>
    </i>
  </rowItems>
  <colFields count="1">
    <field x="9"/>
  </colFields>
  <colItems count="2">
    <i>
      <x/>
    </i>
    <i t="grand">
      <x/>
    </i>
  </colItems>
  <dataFields count="1">
    <dataField name="Número de riesgos" fld="8" subtotal="count" baseField="0" baseItem="0"/>
  </dataFields>
  <formats count="61">
    <format dxfId="66">
      <pivotArea type="all" dataOnly="0" outline="0" fieldPosition="0"/>
    </format>
    <format dxfId="65">
      <pivotArea outline="0" collapsedLevelsAreSubtotals="1" fieldPosition="0"/>
    </format>
    <format dxfId="64">
      <pivotArea dataOnly="0" labelOnly="1" grandRow="1" outline="0" fieldPosition="0"/>
    </format>
    <format dxfId="63">
      <pivotArea dataOnly="0" labelOnly="1" outline="0" axis="axisValues" fieldPosition="0"/>
    </format>
    <format dxfId="62">
      <pivotArea type="all" dataOnly="0" outline="0" fieldPosition="0"/>
    </format>
    <format dxfId="61">
      <pivotArea outline="0" collapsedLevelsAreSubtotals="1" fieldPosition="0"/>
    </format>
    <format dxfId="60">
      <pivotArea dataOnly="0" labelOnly="1" grandRow="1" outline="0" fieldPosition="0"/>
    </format>
    <format dxfId="59">
      <pivotArea dataOnly="0" labelOnly="1" outline="0" axis="axisValues" fieldPosition="0"/>
    </format>
    <format dxfId="58">
      <pivotArea dataOnly="0" labelOnly="1" outline="0" axis="axisValues" fieldPosition="0"/>
    </format>
    <format dxfId="57">
      <pivotArea outline="0" collapsedLevelsAreSubtotals="1" fieldPosition="0">
        <references count="1">
          <reference field="9" count="1" selected="0">
            <x v="2"/>
          </reference>
        </references>
      </pivotArea>
    </format>
    <format dxfId="56">
      <pivotArea dataOnly="0" labelOnly="1" fieldPosition="0">
        <references count="1">
          <reference field="9" count="1">
            <x v="2"/>
          </reference>
        </references>
      </pivotArea>
    </format>
    <format dxfId="55">
      <pivotArea dataOnly="0" outline="0" fieldPosition="0">
        <references count="1">
          <reference field="9" count="1">
            <x v="1"/>
          </reference>
        </references>
      </pivotArea>
    </format>
    <format dxfId="54">
      <pivotArea type="origin" dataOnly="0" labelOnly="1" outline="0" fieldPosition="0"/>
    </format>
    <format dxfId="53">
      <pivotArea field="9" type="button" dataOnly="0" labelOnly="1" outline="0" axis="axisCol" fieldPosition="0"/>
    </format>
    <format dxfId="52">
      <pivotArea type="topRight" dataOnly="0" labelOnly="1" outline="0" fieldPosition="0"/>
    </format>
    <format dxfId="51">
      <pivotArea dataOnly="0" labelOnly="1" fieldPosition="0">
        <references count="1">
          <reference field="9" count="1">
            <x v="0"/>
          </reference>
        </references>
      </pivotArea>
    </format>
    <format dxfId="50">
      <pivotArea type="origin" dataOnly="0" labelOnly="1" outline="0" fieldPosition="0"/>
    </format>
    <format dxfId="49">
      <pivotArea field="9" type="button" dataOnly="0" labelOnly="1" outline="0" axis="axisCol" fieldPosition="0"/>
    </format>
    <format dxfId="48">
      <pivotArea type="topRight" dataOnly="0" labelOnly="1" outline="0" fieldPosition="0"/>
    </format>
    <format dxfId="47">
      <pivotArea dataOnly="0" labelOnly="1" fieldPosition="0">
        <references count="1">
          <reference field="9" count="0"/>
        </references>
      </pivotArea>
    </format>
    <format dxfId="46">
      <pivotArea dataOnly="0" labelOnly="1" grandCol="1" outline="0" fieldPosition="0"/>
    </format>
    <format dxfId="45">
      <pivotArea type="origin" dataOnly="0" labelOnly="1" outline="0" fieldPosition="0"/>
    </format>
    <format dxfId="44">
      <pivotArea grandRow="1" outline="0" collapsedLevelsAreSubtotals="1" fieldPosition="0"/>
    </format>
    <format dxfId="43">
      <pivotArea dataOnly="0" labelOnly="1" fieldPosition="0">
        <references count="1">
          <reference field="9" count="0"/>
        </references>
      </pivotArea>
    </format>
    <format dxfId="42">
      <pivotArea dataOnly="0" labelOnly="1" grandCol="1" outline="0" fieldPosition="0"/>
    </format>
    <format dxfId="41">
      <pivotArea type="origin" dataOnly="0" labelOnly="1" outline="0" fieldPosition="0"/>
    </format>
    <format dxfId="40">
      <pivotArea field="9" type="button" dataOnly="0" labelOnly="1" outline="0" axis="axisCol" fieldPosition="0"/>
    </format>
    <format dxfId="39">
      <pivotArea type="topRight" dataOnly="0" labelOnly="1" outline="0" fieldPosition="0"/>
    </format>
    <format dxfId="38">
      <pivotArea dataOnly="0" labelOnly="1" fieldPosition="0">
        <references count="1">
          <reference field="9" count="0"/>
        </references>
      </pivotArea>
    </format>
    <format dxfId="37">
      <pivotArea dataOnly="0" labelOnly="1" grandCol="1" outline="0" fieldPosition="0"/>
    </format>
    <format dxfId="36">
      <pivotArea grandRow="1" outline="0" collapsedLevelsAreSubtotals="1" fieldPosition="0"/>
    </format>
    <format dxfId="35">
      <pivotArea dataOnly="0" labelOnly="1" grandRow="1" outline="0" fieldPosition="0"/>
    </format>
    <format dxfId="34">
      <pivotArea type="all" dataOnly="0" outline="0" fieldPosition="0"/>
    </format>
    <format dxfId="33">
      <pivotArea outline="0" collapsedLevelsAreSubtotals="1" fieldPosition="0"/>
    </format>
    <format dxfId="32">
      <pivotArea type="origin" dataOnly="0" labelOnly="1" outline="0" fieldPosition="0"/>
    </format>
    <format dxfId="31">
      <pivotArea field="9" type="button" dataOnly="0" labelOnly="1" outline="0" axis="axisCol" fieldPosition="0"/>
    </format>
    <format dxfId="30">
      <pivotArea type="topRight" dataOnly="0" labelOnly="1" outline="0" fieldPosition="0"/>
    </format>
    <format dxfId="29">
      <pivotArea field="11" type="button" dataOnly="0" labelOnly="1" outline="0" axis="axisRow" fieldPosition="0"/>
    </format>
    <format dxfId="28">
      <pivotArea dataOnly="0" labelOnly="1" fieldPosition="0">
        <references count="1">
          <reference field="11" count="0"/>
        </references>
      </pivotArea>
    </format>
    <format dxfId="27">
      <pivotArea dataOnly="0" labelOnly="1" grandRow="1" outline="0" fieldPosition="0"/>
    </format>
    <format dxfId="26">
      <pivotArea dataOnly="0" labelOnly="1" fieldPosition="0">
        <references count="1">
          <reference field="9" count="0"/>
        </references>
      </pivotArea>
    </format>
    <format dxfId="25">
      <pivotArea dataOnly="0" labelOnly="1" grandCol="1" outline="0" fieldPosition="0"/>
    </format>
    <format dxfId="24">
      <pivotArea collapsedLevelsAreSubtotals="1" fieldPosition="0">
        <references count="1">
          <reference field="11" count="17">
            <x v="1"/>
            <x v="2"/>
            <x v="3"/>
            <x v="4"/>
            <x v="5"/>
            <x v="6"/>
            <x v="7"/>
            <x v="8"/>
            <x v="9"/>
            <x v="10"/>
            <x v="11"/>
            <x v="12"/>
            <x v="13"/>
            <x v="14"/>
            <x v="15"/>
            <x v="16"/>
            <x v="17"/>
          </reference>
        </references>
      </pivotArea>
    </format>
    <format dxfId="23">
      <pivotArea dataOnly="0" labelOnly="1" fieldPosition="0">
        <references count="1">
          <reference field="11" count="17">
            <x v="1"/>
            <x v="2"/>
            <x v="3"/>
            <x v="4"/>
            <x v="5"/>
            <x v="6"/>
            <x v="7"/>
            <x v="8"/>
            <x v="9"/>
            <x v="10"/>
            <x v="11"/>
            <x v="12"/>
            <x v="13"/>
            <x v="14"/>
            <x v="15"/>
            <x v="16"/>
            <x v="17"/>
          </reference>
        </references>
      </pivotArea>
    </format>
    <format dxfId="22">
      <pivotArea grandRow="1" outline="0" collapsedLevelsAreSubtotals="1" fieldPosition="0"/>
    </format>
    <format dxfId="21">
      <pivotArea dataOnly="0" labelOnly="1" grandRow="1" outline="0" fieldPosition="0"/>
    </format>
    <format dxfId="20">
      <pivotArea field="11" type="button" dataOnly="0" labelOnly="1" outline="0" axis="axisRow" fieldPosition="0"/>
    </format>
    <format dxfId="19">
      <pivotArea dataOnly="0" labelOnly="1" fieldPosition="0">
        <references count="1">
          <reference field="9" count="0"/>
        </references>
      </pivotArea>
    </format>
    <format dxfId="18">
      <pivotArea dataOnly="0" labelOnly="1" grandCol="1" outline="0" fieldPosition="0"/>
    </format>
    <format dxfId="17">
      <pivotArea field="9" type="button" dataOnly="0" labelOnly="1" outline="0" axis="axisCol" fieldPosition="0"/>
    </format>
    <format dxfId="16">
      <pivotArea collapsedLevelsAreSubtotals="1" fieldPosition="0">
        <references count="1">
          <reference field="11" count="0"/>
        </references>
      </pivotArea>
    </format>
    <format dxfId="15">
      <pivotArea field="11" type="button" dataOnly="0" labelOnly="1" outline="0" axis="axisRow" fieldPosition="0"/>
    </format>
    <format dxfId="14">
      <pivotArea field="11" type="button" dataOnly="0" labelOnly="1" outline="0" axis="axisRow" fieldPosition="0"/>
    </format>
    <format dxfId="13">
      <pivotArea collapsedLevelsAreSubtotals="1" fieldPosition="0">
        <references count="1">
          <reference field="11" count="0"/>
        </references>
      </pivotArea>
    </format>
    <format dxfId="12">
      <pivotArea dataOnly="0" labelOnly="1" fieldPosition="0">
        <references count="1">
          <reference field="11" count="0"/>
        </references>
      </pivotArea>
    </format>
    <format dxfId="11">
      <pivotArea collapsedLevelsAreSubtotals="1" fieldPosition="0">
        <references count="1">
          <reference field="11" count="15">
            <x v="16"/>
            <x v="18"/>
            <x v="19"/>
            <x v="20"/>
            <x v="21"/>
            <x v="22"/>
            <x v="23"/>
            <x v="24"/>
            <x v="25"/>
            <x v="26"/>
            <x v="27"/>
            <x v="28"/>
            <x v="29"/>
            <x v="30"/>
            <x v="31"/>
          </reference>
        </references>
      </pivotArea>
    </format>
    <format dxfId="10">
      <pivotArea dataOnly="0" labelOnly="1" fieldPosition="0">
        <references count="1">
          <reference field="11" count="15">
            <x v="16"/>
            <x v="18"/>
            <x v="19"/>
            <x v="20"/>
            <x v="21"/>
            <x v="22"/>
            <x v="23"/>
            <x v="24"/>
            <x v="25"/>
            <x v="26"/>
            <x v="27"/>
            <x v="28"/>
            <x v="29"/>
            <x v="30"/>
            <x v="31"/>
          </reference>
        </references>
      </pivotArea>
    </format>
    <format dxfId="9">
      <pivotArea collapsedLevelsAreSubtotals="1" fieldPosition="0">
        <references count="1">
          <reference field="11" count="14">
            <x v="18"/>
            <x v="19"/>
            <x v="20"/>
            <x v="21"/>
            <x v="22"/>
            <x v="23"/>
            <x v="24"/>
            <x v="25"/>
            <x v="26"/>
            <x v="27"/>
            <x v="28"/>
            <x v="29"/>
            <x v="30"/>
            <x v="31"/>
          </reference>
        </references>
      </pivotArea>
    </format>
    <format dxfId="8">
      <pivotArea dataOnly="0" labelOnly="1" fieldPosition="0">
        <references count="1">
          <reference field="11" count="14">
            <x v="18"/>
            <x v="19"/>
            <x v="20"/>
            <x v="21"/>
            <x v="22"/>
            <x v="23"/>
            <x v="24"/>
            <x v="25"/>
            <x v="26"/>
            <x v="27"/>
            <x v="28"/>
            <x v="29"/>
            <x v="30"/>
            <x v="31"/>
          </reference>
        </references>
      </pivotArea>
    </format>
    <format dxfId="7">
      <pivotArea grandCol="1" outline="0" collapsedLevelsAreSubtotals="1" fieldPosition="0"/>
    </format>
    <format dxfId="6">
      <pivotArea dataOnly="0" labelOnly="1" grandCol="1" outline="0" fieldPosition="0"/>
    </format>
  </formats>
  <chartFormats count="6">
    <chartFormat chart="0" format="2" series="1">
      <pivotArea type="data" outline="0" fieldPosition="0">
        <references count="1">
          <reference field="4294967294" count="1" selected="0">
            <x v="0"/>
          </reference>
        </references>
      </pivotArea>
    </chartFormat>
    <chartFormat chart="2" format="4" series="1">
      <pivotArea type="data" outline="0" fieldPosition="0">
        <references count="1">
          <reference field="4294967294" count="1" selected="0">
            <x v="0"/>
          </reference>
        </references>
      </pivotArea>
    </chartFormat>
    <chartFormat chart="3" format="0" series="1">
      <pivotArea type="data" outline="0" fieldPosition="0">
        <references count="2">
          <reference field="4294967294" count="1" selected="0">
            <x v="0"/>
          </reference>
          <reference field="9" count="1" selected="0">
            <x v="0"/>
          </reference>
        </references>
      </pivotArea>
    </chartFormat>
    <chartFormat chart="3" format="1" series="1">
      <pivotArea type="data" outline="0" fieldPosition="0">
        <references count="2">
          <reference field="4294967294" count="1" selected="0">
            <x v="0"/>
          </reference>
          <reference field="9" count="1" selected="0">
            <x v="1"/>
          </reference>
        </references>
      </pivotArea>
    </chartFormat>
    <chartFormat chart="3" format="2" series="1">
      <pivotArea type="data" outline="0" fieldPosition="0">
        <references count="2">
          <reference field="4294967294" count="1" selected="0">
            <x v="0"/>
          </reference>
          <reference field="9" count="1" selected="0">
            <x v="2"/>
          </reference>
        </references>
      </pivotArea>
    </chartFormat>
    <chartFormat chart="3" format="3">
      <pivotArea type="data" outline="0" fieldPosition="0">
        <references count="3">
          <reference field="4294967294" count="1" selected="0">
            <x v="0"/>
          </reference>
          <reference field="9" count="1" selected="0">
            <x v="2"/>
          </reference>
          <reference field="11" count="1" selected="0">
            <x v="1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7" rowHeaderCaption="Procesos / Proyectos de inversión" colHeaderCaption="Enfoque del riesgo">
  <location ref="A4:C17" firstHeaderRow="1" firstDataRow="2" firstDataCol="1"/>
  <pivotFields count="102">
    <pivotField axis="axisRow" showAll="0">
      <items count="34">
        <item m="1" x="18"/>
        <item m="1" x="13"/>
        <item m="1" x="21"/>
        <item m="1" x="24"/>
        <item m="1" x="12"/>
        <item m="1" x="29"/>
        <item x="0"/>
        <item m="1" x="23"/>
        <item m="1" x="11"/>
        <item m="1" x="30"/>
        <item x="1"/>
        <item m="1" x="22"/>
        <item m="1" x="31"/>
        <item x="4"/>
        <item m="1" x="26"/>
        <item m="1" x="32"/>
        <item m="1" x="28"/>
        <item m="1" x="14"/>
        <item m="1" x="15"/>
        <item x="7"/>
        <item x="8"/>
        <item m="1" x="16"/>
        <item m="1" x="19"/>
        <item x="2"/>
        <item m="1" x="20"/>
        <item m="1" x="25"/>
        <item x="3"/>
        <item x="5"/>
        <item m="1" x="17"/>
        <item x="6"/>
        <item m="1" x="27"/>
        <item x="9"/>
        <item x="10"/>
        <item t="default"/>
      </items>
    </pivotField>
    <pivotField showAll="0"/>
    <pivotField showAll="0"/>
    <pivotField showAll="0"/>
    <pivotField showAll="0"/>
    <pivotField showAll="0"/>
    <pivotField showAll="0"/>
    <pivotField showAll="0"/>
    <pivotField dataField="1" showAll="0"/>
    <pivotField axis="axisCol" showAll="0">
      <items count="4">
        <item x="0"/>
        <item m="1" x="1"/>
        <item m="1" x="2"/>
        <item t="default"/>
      </items>
    </pivotField>
    <pivotField showAll="0"/>
    <pivotField showAll="0"/>
    <pivotField showAll="0"/>
    <pivotField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2">
    <i>
      <x v="6"/>
    </i>
    <i>
      <x v="10"/>
    </i>
    <i>
      <x v="13"/>
    </i>
    <i>
      <x v="19"/>
    </i>
    <i>
      <x v="20"/>
    </i>
    <i>
      <x v="23"/>
    </i>
    <i>
      <x v="26"/>
    </i>
    <i>
      <x v="27"/>
    </i>
    <i>
      <x v="29"/>
    </i>
    <i>
      <x v="31"/>
    </i>
    <i>
      <x v="32"/>
    </i>
    <i t="grand">
      <x/>
    </i>
  </rowItems>
  <colFields count="1">
    <field x="9"/>
  </colFields>
  <colItems count="2">
    <i>
      <x/>
    </i>
    <i t="grand">
      <x/>
    </i>
  </colItems>
  <dataFields count="1">
    <dataField name="Número de riesgos" fld="8" subtotal="count" baseField="0" baseItem="0"/>
  </dataFields>
  <formats count="45">
    <format dxfId="111">
      <pivotArea type="all" dataOnly="0" outline="0" fieldPosition="0"/>
    </format>
    <format dxfId="110">
      <pivotArea outline="0" collapsedLevelsAreSubtotals="1" fieldPosition="0"/>
    </format>
    <format dxfId="109">
      <pivotArea dataOnly="0" labelOnly="1" grandRow="1" outline="0" fieldPosition="0"/>
    </format>
    <format dxfId="108">
      <pivotArea dataOnly="0" labelOnly="1" outline="0" axis="axisValues" fieldPosition="0"/>
    </format>
    <format dxfId="107">
      <pivotArea type="all" dataOnly="0" outline="0" fieldPosition="0"/>
    </format>
    <format dxfId="106">
      <pivotArea outline="0" collapsedLevelsAreSubtotals="1" fieldPosition="0"/>
    </format>
    <format dxfId="105">
      <pivotArea dataOnly="0" labelOnly="1" grandRow="1" outline="0" fieldPosition="0"/>
    </format>
    <format dxfId="104">
      <pivotArea dataOnly="0" labelOnly="1" outline="0" axis="axisValues" fieldPosition="0"/>
    </format>
    <format dxfId="103">
      <pivotArea collapsedLevelsAreSubtotals="1" fieldPosition="0">
        <references count="1">
          <reference field="0" count="21">
            <x v="1"/>
            <x v="2"/>
            <x v="3"/>
            <x v="4"/>
            <x v="5"/>
            <x v="6"/>
            <x v="7"/>
            <x v="8"/>
            <x v="9"/>
            <x v="10"/>
            <x v="11"/>
            <x v="12"/>
            <x v="13"/>
            <x v="14"/>
            <x v="15"/>
            <x v="16"/>
            <x v="17"/>
            <x v="18"/>
            <x v="19"/>
            <x v="20"/>
            <x v="21"/>
          </reference>
        </references>
      </pivotArea>
    </format>
    <format dxfId="102">
      <pivotArea outline="0" collapsedLevelsAreSubtotals="1" fieldPosition="0"/>
    </format>
    <format dxfId="101">
      <pivotArea dataOnly="0" labelOnly="1" outline="0" axis="axisValues" fieldPosition="0"/>
    </format>
    <format dxfId="100">
      <pivotArea field="0" type="button" dataOnly="0" labelOnly="1" outline="0" axis="axisRow" fieldPosition="0"/>
    </format>
    <format dxfId="99">
      <pivotArea dataOnly="0" labelOnly="1" outline="0" axis="axisValues" fieldPosition="0"/>
    </format>
    <format dxfId="98">
      <pivotArea dataOnly="0" labelOnly="1" outline="0" axis="axisValues" fieldPosition="0"/>
    </format>
    <format dxfId="97">
      <pivotArea field="0" type="button" dataOnly="0" labelOnly="1" outline="0" axis="axisRow" fieldPosition="0"/>
    </format>
    <format dxfId="96">
      <pivotArea outline="0" collapsedLevelsAreSubtotals="1" fieldPosition="0"/>
    </format>
    <format dxfId="95">
      <pivotArea type="all" dataOnly="0" outline="0" fieldPosition="0"/>
    </format>
    <format dxfId="94">
      <pivotArea outline="0" collapsedLevelsAreSubtotals="1" fieldPosition="0"/>
    </format>
    <format dxfId="93">
      <pivotArea field="0" type="button" dataOnly="0" labelOnly="1" outline="0" axis="axisRow" fieldPosition="0"/>
    </format>
    <format dxfId="92">
      <pivotArea dataOnly="0" labelOnly="1" fieldPosition="0">
        <references count="1">
          <reference field="0" count="0"/>
        </references>
      </pivotArea>
    </format>
    <format dxfId="91">
      <pivotArea dataOnly="0" labelOnly="1" grandRow="1" outline="0" fieldPosition="0"/>
    </format>
    <format dxfId="90">
      <pivotArea dataOnly="0" labelOnly="1" outline="0" axis="axisValues" fieldPosition="0"/>
    </format>
    <format dxfId="89">
      <pivotArea collapsedLevelsAreSubtotals="1" fieldPosition="0">
        <references count="1">
          <reference field="0" count="0"/>
        </references>
      </pivotArea>
    </format>
    <format dxfId="88">
      <pivotArea dataOnly="0" labelOnly="1" fieldPosition="0">
        <references count="1">
          <reference field="0" count="0"/>
        </references>
      </pivotArea>
    </format>
    <format dxfId="87">
      <pivotArea collapsedLevelsAreSubtotals="1" fieldPosition="0">
        <references count="1">
          <reference field="0" count="15">
            <x v="6"/>
            <x v="7"/>
            <x v="10"/>
            <x v="13"/>
            <x v="19"/>
            <x v="20"/>
            <x v="23"/>
            <x v="24"/>
            <x v="25"/>
            <x v="26"/>
            <x v="27"/>
            <x v="28"/>
            <x v="29"/>
            <x v="30"/>
            <x v="31"/>
          </reference>
        </references>
      </pivotArea>
    </format>
    <format dxfId="86">
      <pivotArea dataOnly="0" labelOnly="1" fieldPosition="0">
        <references count="1">
          <reference field="0" count="15">
            <x v="6"/>
            <x v="7"/>
            <x v="10"/>
            <x v="13"/>
            <x v="19"/>
            <x v="20"/>
            <x v="23"/>
            <x v="24"/>
            <x v="25"/>
            <x v="26"/>
            <x v="27"/>
            <x v="28"/>
            <x v="29"/>
            <x v="30"/>
            <x v="31"/>
          </reference>
        </references>
      </pivotArea>
    </format>
    <format dxfId="85">
      <pivotArea dataOnly="0" outline="0" fieldPosition="0">
        <references count="1">
          <reference field="9" count="2">
            <x v="1"/>
            <x v="2"/>
          </reference>
        </references>
      </pivotArea>
    </format>
    <format dxfId="84">
      <pivotArea field="0" type="button" dataOnly="0" labelOnly="1" outline="0" axis="axisRow" fieldPosition="0"/>
    </format>
    <format dxfId="83">
      <pivotArea dataOnly="0" labelOnly="1" fieldPosition="0">
        <references count="1">
          <reference field="9" count="0"/>
        </references>
      </pivotArea>
    </format>
    <format dxfId="82">
      <pivotArea dataOnly="0" labelOnly="1" grandCol="1" outline="0" fieldPosition="0"/>
    </format>
    <format dxfId="81">
      <pivotArea type="origin" dataOnly="0" labelOnly="1" outline="0" fieldPosition="0"/>
    </format>
    <format dxfId="80">
      <pivotArea field="9" type="button" dataOnly="0" labelOnly="1" outline="0" axis="axisCol" fieldPosition="0"/>
    </format>
    <format dxfId="79">
      <pivotArea type="topRight" dataOnly="0" labelOnly="1" outline="0" fieldPosition="0"/>
    </format>
    <format dxfId="78">
      <pivotArea field="0" type="button" dataOnly="0" labelOnly="1" outline="0" axis="axisRow" fieldPosition="0"/>
    </format>
    <format dxfId="77">
      <pivotArea dataOnly="0" labelOnly="1" fieldPosition="0">
        <references count="1">
          <reference field="9" count="0"/>
        </references>
      </pivotArea>
    </format>
    <format dxfId="76">
      <pivotArea dataOnly="0" labelOnly="1" grandCol="1" outline="0" fieldPosition="0"/>
    </format>
    <format dxfId="75">
      <pivotArea field="0" type="button" dataOnly="0" labelOnly="1" outline="0" axis="axisRow" fieldPosition="0"/>
    </format>
    <format dxfId="74">
      <pivotArea dataOnly="0" labelOnly="1" fieldPosition="0">
        <references count="1">
          <reference field="9" count="0"/>
        </references>
      </pivotArea>
    </format>
    <format dxfId="73">
      <pivotArea dataOnly="0" labelOnly="1" grandCol="1" outline="0" fieldPosition="0"/>
    </format>
    <format dxfId="72">
      <pivotArea type="origin" dataOnly="0" labelOnly="1" outline="0" fieldPosition="0"/>
    </format>
    <format dxfId="71">
      <pivotArea grandRow="1" outline="0" collapsedLevelsAreSubtotals="1" fieldPosition="0"/>
    </format>
    <format dxfId="70">
      <pivotArea field="0" type="button" dataOnly="0" labelOnly="1" outline="0" axis="axisRow" fieldPosition="0"/>
    </format>
    <format dxfId="69">
      <pivotArea dataOnly="0" labelOnly="1" fieldPosition="0">
        <references count="1">
          <reference field="9" count="0"/>
        </references>
      </pivotArea>
    </format>
    <format dxfId="68">
      <pivotArea dataOnly="0" labelOnly="1" grandCol="1" outline="0" fieldPosition="0"/>
    </format>
    <format dxfId="67">
      <pivotArea dataOnly="0" grandCol="1" outline="0" fieldPosition="0"/>
    </format>
  </formats>
  <chartFormats count="7">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2">
          <reference field="4294967294" count="1" selected="0">
            <x v="0"/>
          </reference>
          <reference field="9" count="1" selected="0">
            <x v="1"/>
          </reference>
        </references>
      </pivotArea>
    </chartFormat>
    <chartFormat chart="0" format="4" series="1">
      <pivotArea type="data" outline="0" fieldPosition="0">
        <references count="2">
          <reference field="4294967294" count="1" selected="0">
            <x v="0"/>
          </reference>
          <reference field="9" count="1" selected="0">
            <x v="2"/>
          </reference>
        </references>
      </pivotArea>
    </chartFormat>
    <chartFormat chart="0" format="5" series="1">
      <pivotArea type="data" outline="0" fieldPosition="0">
        <references count="2">
          <reference field="4294967294" count="1" selected="0">
            <x v="0"/>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0"/>
          </reference>
        </references>
      </pivotArea>
    </chartFormat>
    <chartFormat chart="0" format="6">
      <pivotArea type="data" outline="0" fieldPosition="0">
        <references count="3">
          <reference field="4294967294" count="1" selected="0">
            <x v="0"/>
          </reference>
          <reference field="0" count="1" selected="0">
            <x v="32"/>
          </reference>
          <reference field="9" count="1" selected="0">
            <x v="1"/>
          </reference>
        </references>
      </pivotArea>
    </chartFormat>
    <chartFormat chart="0" format="7">
      <pivotArea type="data" outline="0" fieldPosition="0">
        <references count="3">
          <reference field="4294967294" count="1" selected="0">
            <x v="0"/>
          </reference>
          <reference field="0" count="1" selected="0">
            <x v="31"/>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forms.office.com/Pages/ResponsePage.aspx?id=y6dR80r58E2WJ64DDM73xIqOPGQxgUNCq7DDpLpESgJUOVIwNVM2VjdGMEhXVFJCN05FSjlCTEY5TS4u" TargetMode="Externa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J25"/>
  <sheetViews>
    <sheetView topLeftCell="V18" workbookViewId="0">
      <selection activeCell="AJ24" sqref="AJ24"/>
    </sheetView>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36" width="19" style="1" customWidth="1"/>
    <col min="37" max="16384" width="11.42578125" style="1"/>
  </cols>
  <sheetData>
    <row r="1" spans="1:36" ht="38.25" x14ac:dyDescent="0.25">
      <c r="A1" s="4" t="s">
        <v>0</v>
      </c>
      <c r="B1" s="4" t="s">
        <v>1</v>
      </c>
      <c r="C1" s="5" t="s">
        <v>2</v>
      </c>
      <c r="D1" s="5" t="s">
        <v>3</v>
      </c>
      <c r="E1" s="5" t="s">
        <v>4</v>
      </c>
      <c r="F1" s="6" t="s">
        <v>5</v>
      </c>
      <c r="G1" s="6" t="s">
        <v>6</v>
      </c>
      <c r="H1" s="7" t="s">
        <v>7</v>
      </c>
      <c r="I1" s="7" t="s">
        <v>8</v>
      </c>
      <c r="J1" s="8" t="s">
        <v>9</v>
      </c>
      <c r="K1" s="8" t="s">
        <v>10</v>
      </c>
      <c r="L1" s="8" t="s">
        <v>11</v>
      </c>
      <c r="M1" s="9" t="s">
        <v>12</v>
      </c>
      <c r="N1" s="9" t="s">
        <v>13</v>
      </c>
      <c r="O1" s="10" t="s">
        <v>14</v>
      </c>
      <c r="P1" s="6" t="s">
        <v>15</v>
      </c>
      <c r="Q1" s="11" t="s">
        <v>16</v>
      </c>
      <c r="R1" s="11" t="s">
        <v>17</v>
      </c>
      <c r="S1" s="5" t="s">
        <v>18</v>
      </c>
      <c r="T1" s="12" t="s">
        <v>19</v>
      </c>
      <c r="U1" s="12" t="s">
        <v>20</v>
      </c>
      <c r="V1" s="5" t="s">
        <v>21</v>
      </c>
      <c r="W1" s="12" t="s">
        <v>22</v>
      </c>
      <c r="X1" s="8" t="s">
        <v>23</v>
      </c>
      <c r="Y1" s="8" t="s">
        <v>24</v>
      </c>
      <c r="Z1" s="8" t="s">
        <v>25</v>
      </c>
      <c r="AA1" s="13" t="s">
        <v>26</v>
      </c>
      <c r="AB1" s="8" t="s">
        <v>27</v>
      </c>
      <c r="AC1" s="8" t="s">
        <v>28</v>
      </c>
      <c r="AD1" s="14" t="s">
        <v>29</v>
      </c>
      <c r="AE1" s="15" t="s">
        <v>30</v>
      </c>
      <c r="AF1" s="15" t="s">
        <v>31</v>
      </c>
      <c r="AG1" s="5" t="s">
        <v>32</v>
      </c>
      <c r="AH1" s="46" t="s">
        <v>33</v>
      </c>
      <c r="AI1" s="46" t="s">
        <v>34</v>
      </c>
      <c r="AJ1" s="133" t="s">
        <v>262</v>
      </c>
    </row>
    <row r="2" spans="1:36" ht="90" x14ac:dyDescent="0.25">
      <c r="A2" s="16">
        <v>1</v>
      </c>
      <c r="B2" s="16" t="s">
        <v>35</v>
      </c>
      <c r="C2" s="17" t="s">
        <v>36</v>
      </c>
      <c r="D2" s="18" t="s">
        <v>37</v>
      </c>
      <c r="E2" s="19" t="s">
        <v>38</v>
      </c>
      <c r="F2" s="20" t="s">
        <v>39</v>
      </c>
      <c r="G2" s="21" t="s">
        <v>40</v>
      </c>
      <c r="H2" s="22" t="s">
        <v>41</v>
      </c>
      <c r="I2" s="23" t="s">
        <v>42</v>
      </c>
      <c r="J2" s="24" t="s">
        <v>43</v>
      </c>
      <c r="K2" s="18" t="s">
        <v>44</v>
      </c>
      <c r="L2" s="18" t="s">
        <v>45</v>
      </c>
      <c r="M2" s="22" t="s">
        <v>46</v>
      </c>
      <c r="N2" s="25" t="s">
        <v>47</v>
      </c>
      <c r="O2" s="18" t="e">
        <f>IF(#REF!="","",#REF!)</f>
        <v>#REF!</v>
      </c>
      <c r="P2" s="18" t="e">
        <f>IF(#REF!="","",#REF!)</f>
        <v>#REF!</v>
      </c>
      <c r="Q2" s="26" t="s">
        <v>48</v>
      </c>
      <c r="R2" s="26" t="s">
        <v>49</v>
      </c>
      <c r="S2" s="18" t="s">
        <v>50</v>
      </c>
      <c r="T2" s="26" t="s">
        <v>314</v>
      </c>
      <c r="U2" s="26" t="s">
        <v>51</v>
      </c>
      <c r="V2" s="18" t="s">
        <v>52</v>
      </c>
      <c r="W2" s="27" t="s">
        <v>53</v>
      </c>
      <c r="X2" s="18" t="s">
        <v>54</v>
      </c>
      <c r="Y2" s="28" t="s">
        <v>55</v>
      </c>
      <c r="Z2" s="18" t="s">
        <v>56</v>
      </c>
      <c r="AA2" s="28" t="s">
        <v>57</v>
      </c>
      <c r="AB2" s="18" t="s">
        <v>58</v>
      </c>
      <c r="AC2" s="18" t="s">
        <v>59</v>
      </c>
      <c r="AD2" s="29" t="s">
        <v>60</v>
      </c>
      <c r="AE2" s="22" t="s">
        <v>61</v>
      </c>
      <c r="AF2" s="22" t="s">
        <v>61</v>
      </c>
      <c r="AG2" s="17" t="s">
        <v>62</v>
      </c>
      <c r="AH2" s="47" t="e">
        <f>IF(#REF!="","",#REF!)</f>
        <v>#REF!</v>
      </c>
      <c r="AI2" s="56">
        <v>43585</v>
      </c>
      <c r="AJ2" s="47" t="s">
        <v>317</v>
      </c>
    </row>
    <row r="3" spans="1:36" ht="75" x14ac:dyDescent="0.25">
      <c r="A3" s="16">
        <v>2</v>
      </c>
      <c r="B3" s="16" t="s">
        <v>63</v>
      </c>
      <c r="C3" s="17" t="s">
        <v>64</v>
      </c>
      <c r="D3" s="18" t="s">
        <v>65</v>
      </c>
      <c r="E3" s="19" t="s">
        <v>38</v>
      </c>
      <c r="F3" s="20" t="s">
        <v>66</v>
      </c>
      <c r="G3" s="21" t="s">
        <v>67</v>
      </c>
      <c r="H3" s="22" t="s">
        <v>68</v>
      </c>
      <c r="I3" s="23" t="s">
        <v>69</v>
      </c>
      <c r="J3" s="30" t="s">
        <v>70</v>
      </c>
      <c r="K3" s="18" t="s">
        <v>71</v>
      </c>
      <c r="L3" s="18" t="s">
        <v>72</v>
      </c>
      <c r="M3" s="22" t="s">
        <v>73</v>
      </c>
      <c r="N3" s="25" t="s">
        <v>74</v>
      </c>
      <c r="O3" s="18" t="e">
        <f>IF(#REF!="","",#REF!)</f>
        <v>#REF!</v>
      </c>
      <c r="P3" s="18" t="e">
        <f>IF(#REF!="","",#REF!)</f>
        <v>#REF!</v>
      </c>
      <c r="Q3" s="26" t="s">
        <v>75</v>
      </c>
      <c r="R3" s="26" t="s">
        <v>76</v>
      </c>
      <c r="T3" s="26" t="s">
        <v>313</v>
      </c>
      <c r="U3" s="26" t="s">
        <v>77</v>
      </c>
      <c r="V3" s="18" t="s">
        <v>78</v>
      </c>
      <c r="W3" s="31" t="s">
        <v>79</v>
      </c>
      <c r="X3" s="18" t="s">
        <v>80</v>
      </c>
      <c r="Y3" s="28" t="s">
        <v>80</v>
      </c>
      <c r="Z3" s="18" t="s">
        <v>81</v>
      </c>
      <c r="AA3" s="28" t="s">
        <v>82</v>
      </c>
      <c r="AB3" s="18" t="s">
        <v>83</v>
      </c>
      <c r="AC3" s="18" t="s">
        <v>83</v>
      </c>
      <c r="AD3" s="32" t="s">
        <v>84</v>
      </c>
      <c r="AE3" s="22" t="s">
        <v>85</v>
      </c>
      <c r="AF3" s="22" t="s">
        <v>86</v>
      </c>
      <c r="AG3" s="17" t="s">
        <v>87</v>
      </c>
      <c r="AH3" s="47" t="e">
        <f>IF(#REF!="","",#REF!)</f>
        <v>#REF!</v>
      </c>
      <c r="AI3" s="56">
        <v>43708</v>
      </c>
      <c r="AJ3" s="47" t="s">
        <v>318</v>
      </c>
    </row>
    <row r="4" spans="1:36" ht="120" x14ac:dyDescent="0.25">
      <c r="B4" s="33"/>
      <c r="C4" s="17" t="s">
        <v>88</v>
      </c>
      <c r="D4" s="18" t="s">
        <v>89</v>
      </c>
      <c r="E4" s="19" t="s">
        <v>90</v>
      </c>
      <c r="F4" s="34" t="s">
        <v>91</v>
      </c>
      <c r="G4" s="21" t="s">
        <v>92</v>
      </c>
      <c r="H4" s="22" t="s">
        <v>93</v>
      </c>
      <c r="I4" s="23" t="s">
        <v>94</v>
      </c>
      <c r="J4" s="30" t="s">
        <v>95</v>
      </c>
      <c r="K4" s="18" t="s">
        <v>96</v>
      </c>
      <c r="L4" s="18" t="s">
        <v>97</v>
      </c>
      <c r="M4" s="22" t="s">
        <v>2</v>
      </c>
      <c r="N4" s="25" t="s">
        <v>98</v>
      </c>
      <c r="O4" s="18" t="e">
        <f>IF(#REF!="","",#REF!)</f>
        <v>#REF!</v>
      </c>
      <c r="P4" s="18" t="e">
        <f>IF(#REF!="","",#REF!)</f>
        <v>#REF!</v>
      </c>
      <c r="Q4" s="26" t="s">
        <v>99</v>
      </c>
      <c r="R4" s="26" t="s">
        <v>100</v>
      </c>
      <c r="T4" s="26" t="s">
        <v>312</v>
      </c>
      <c r="U4" s="26" t="s">
        <v>101</v>
      </c>
      <c r="W4" s="35" t="s">
        <v>102</v>
      </c>
      <c r="Z4" s="18" t="s">
        <v>103</v>
      </c>
      <c r="AA4" s="28" t="s">
        <v>104</v>
      </c>
      <c r="AB4" s="18" t="s">
        <v>105</v>
      </c>
      <c r="AC4" s="18" t="s">
        <v>106</v>
      </c>
      <c r="AD4" s="36" t="s">
        <v>107</v>
      </c>
      <c r="AF4" s="22" t="s">
        <v>85</v>
      </c>
      <c r="AG4" s="17" t="s">
        <v>108</v>
      </c>
      <c r="AH4" s="47" t="e">
        <f>IF(#REF!="","",#REF!)</f>
        <v>#REF!</v>
      </c>
      <c r="AI4" s="56">
        <v>43830</v>
      </c>
      <c r="AJ4" s="47" t="s">
        <v>319</v>
      </c>
    </row>
    <row r="5" spans="1:36" ht="75" x14ac:dyDescent="0.25">
      <c r="B5" s="37"/>
      <c r="C5" s="17" t="s">
        <v>109</v>
      </c>
      <c r="D5" s="18" t="s">
        <v>110</v>
      </c>
      <c r="E5" s="19" t="s">
        <v>111</v>
      </c>
      <c r="F5" s="34" t="s">
        <v>112</v>
      </c>
      <c r="G5" s="21" t="s">
        <v>113</v>
      </c>
      <c r="H5" s="22" t="s">
        <v>114</v>
      </c>
      <c r="I5" s="23" t="s">
        <v>90</v>
      </c>
      <c r="J5" s="24" t="s">
        <v>115</v>
      </c>
      <c r="K5" s="18" t="s">
        <v>116</v>
      </c>
      <c r="L5" s="18" t="s">
        <v>117</v>
      </c>
      <c r="M5" s="22" t="s">
        <v>94</v>
      </c>
      <c r="N5" s="25" t="s">
        <v>118</v>
      </c>
      <c r="O5" s="18" t="e">
        <f>IF(#REF!="","",#REF!)</f>
        <v>#REF!</v>
      </c>
      <c r="P5" s="18" t="e">
        <f>IF(#REF!="","",#REF!)</f>
        <v>#REF!</v>
      </c>
      <c r="Q5" s="26" t="s">
        <v>119</v>
      </c>
      <c r="R5" s="26" t="s">
        <v>120</v>
      </c>
      <c r="T5" s="26" t="s">
        <v>309</v>
      </c>
      <c r="U5" s="26" t="s">
        <v>121</v>
      </c>
      <c r="W5" s="38" t="s">
        <v>122</v>
      </c>
      <c r="AB5" s="18" t="s">
        <v>123</v>
      </c>
      <c r="AC5" s="18" t="s">
        <v>124</v>
      </c>
      <c r="AG5" s="17" t="s">
        <v>125</v>
      </c>
      <c r="AH5" s="47" t="e">
        <f>IF(#REF!="","",#REF!)</f>
        <v>#REF!</v>
      </c>
      <c r="AI5" s="57"/>
      <c r="AJ5" s="47" t="s">
        <v>256</v>
      </c>
    </row>
    <row r="6" spans="1:36" ht="60" x14ac:dyDescent="0.25">
      <c r="B6" s="37"/>
      <c r="C6" s="17" t="s">
        <v>126</v>
      </c>
      <c r="D6" s="18" t="s">
        <v>127</v>
      </c>
      <c r="E6" s="18" t="s">
        <v>128</v>
      </c>
      <c r="F6" s="34" t="s">
        <v>129</v>
      </c>
      <c r="G6" s="21" t="s">
        <v>130</v>
      </c>
      <c r="H6" s="22" t="s">
        <v>131</v>
      </c>
      <c r="I6" s="23" t="s">
        <v>132</v>
      </c>
      <c r="J6" s="30" t="s">
        <v>133</v>
      </c>
      <c r="K6" s="18" t="s">
        <v>134</v>
      </c>
      <c r="L6" s="18" t="s">
        <v>135</v>
      </c>
      <c r="M6" s="22" t="s">
        <v>136</v>
      </c>
      <c r="N6" s="25" t="s">
        <v>137</v>
      </c>
      <c r="O6" s="18" t="e">
        <f>IF(#REF!="","",#REF!)</f>
        <v>#REF!</v>
      </c>
      <c r="P6" s="18" t="e">
        <f>IF(#REF!="","",#REF!)</f>
        <v>#REF!</v>
      </c>
      <c r="Q6" s="26" t="s">
        <v>138</v>
      </c>
      <c r="R6" s="26" t="s">
        <v>139</v>
      </c>
      <c r="T6" s="26" t="s">
        <v>311</v>
      </c>
      <c r="U6" s="26" t="s">
        <v>310</v>
      </c>
      <c r="AG6" s="17" t="s">
        <v>385</v>
      </c>
      <c r="AH6" s="47" t="e">
        <f>IF(#REF!="","",#REF!)</f>
        <v>#REF!</v>
      </c>
      <c r="AI6" s="58"/>
      <c r="AJ6" s="47" t="s">
        <v>386</v>
      </c>
    </row>
    <row r="7" spans="1:36" ht="90" x14ac:dyDescent="0.25">
      <c r="B7" s="37"/>
      <c r="C7" s="17" t="s">
        <v>140</v>
      </c>
      <c r="D7" s="18" t="s">
        <v>141</v>
      </c>
      <c r="E7" s="18" t="s">
        <v>90</v>
      </c>
      <c r="F7" s="34" t="s">
        <v>142</v>
      </c>
      <c r="G7" s="21" t="s">
        <v>143</v>
      </c>
      <c r="H7" s="22" t="s">
        <v>144</v>
      </c>
      <c r="I7" s="23" t="s">
        <v>145</v>
      </c>
      <c r="J7" s="30" t="s">
        <v>146</v>
      </c>
      <c r="K7" s="18" t="s">
        <v>147</v>
      </c>
      <c r="L7" s="18" t="s">
        <v>148</v>
      </c>
      <c r="M7" s="22" t="s">
        <v>149</v>
      </c>
      <c r="N7" s="25" t="s">
        <v>150</v>
      </c>
      <c r="O7" s="18" t="e">
        <f>IF(#REF!="","",#REF!)</f>
        <v>#REF!</v>
      </c>
      <c r="P7" s="18" t="e">
        <f>IF(#REF!="","",#REF!)</f>
        <v>#REF!</v>
      </c>
      <c r="AG7" s="17" t="s">
        <v>151</v>
      </c>
      <c r="AH7" s="47" t="e">
        <f>IF(#REF!="","",#REF!)</f>
        <v>#REF!</v>
      </c>
      <c r="AI7" s="59"/>
      <c r="AJ7" s="47" t="s">
        <v>244</v>
      </c>
    </row>
    <row r="8" spans="1:36" ht="90" x14ac:dyDescent="0.25">
      <c r="B8" s="37"/>
      <c r="C8" s="17" t="s">
        <v>152</v>
      </c>
      <c r="D8" s="18" t="s">
        <v>153</v>
      </c>
      <c r="E8" s="18" t="s">
        <v>38</v>
      </c>
      <c r="F8" s="34" t="s">
        <v>154</v>
      </c>
      <c r="H8" s="22" t="s">
        <v>155</v>
      </c>
      <c r="I8" s="39"/>
      <c r="J8" s="30" t="s">
        <v>156</v>
      </c>
      <c r="K8" s="40" t="s">
        <v>157</v>
      </c>
      <c r="L8" s="18" t="s">
        <v>158</v>
      </c>
      <c r="M8" s="22" t="s">
        <v>159</v>
      </c>
      <c r="N8" s="23" t="s">
        <v>160</v>
      </c>
      <c r="O8" s="18" t="e">
        <f>IF(#REF!="","",#REF!)</f>
        <v>#REF!</v>
      </c>
      <c r="P8" s="18" t="e">
        <f>IF(#REF!="","",#REF!)</f>
        <v>#REF!</v>
      </c>
      <c r="AG8" s="17" t="s">
        <v>161</v>
      </c>
      <c r="AH8" s="47" t="e">
        <f>IF(#REF!="","",#REF!)</f>
        <v>#REF!</v>
      </c>
      <c r="AJ8" s="47" t="s">
        <v>250</v>
      </c>
    </row>
    <row r="9" spans="1:36" ht="90" x14ac:dyDescent="0.25">
      <c r="B9" s="37"/>
      <c r="C9" s="17" t="s">
        <v>162</v>
      </c>
      <c r="D9" s="18" t="s">
        <v>163</v>
      </c>
      <c r="E9" s="18" t="s">
        <v>90</v>
      </c>
      <c r="F9" s="34" t="s">
        <v>164</v>
      </c>
      <c r="H9" s="22" t="s">
        <v>165</v>
      </c>
      <c r="I9" s="41"/>
      <c r="J9" s="42" t="s">
        <v>166</v>
      </c>
      <c r="L9" s="18" t="s">
        <v>167</v>
      </c>
      <c r="O9" s="18" t="e">
        <f>IF(#REF!="","",#REF!)</f>
        <v>#REF!</v>
      </c>
      <c r="P9" s="18" t="e">
        <f>IF(#REF!="","",#REF!)</f>
        <v>#REF!</v>
      </c>
      <c r="AG9" s="17" t="s">
        <v>168</v>
      </c>
      <c r="AH9" s="47" t="e">
        <f>IF(#REF!="","",#REF!)</f>
        <v>#REF!</v>
      </c>
      <c r="AJ9" s="47" t="s">
        <v>320</v>
      </c>
    </row>
    <row r="10" spans="1:36" ht="75" x14ac:dyDescent="0.25">
      <c r="B10" s="37"/>
      <c r="C10" s="17" t="s">
        <v>169</v>
      </c>
      <c r="D10" s="18" t="s">
        <v>170</v>
      </c>
      <c r="E10" s="18" t="s">
        <v>128</v>
      </c>
      <c r="F10" s="34" t="s">
        <v>171</v>
      </c>
      <c r="H10" s="22" t="s">
        <v>172</v>
      </c>
      <c r="I10" s="43"/>
      <c r="L10" s="18" t="s">
        <v>173</v>
      </c>
      <c r="O10" s="18" t="e">
        <f>IF(#REF!="","",#REF!)</f>
        <v>#REF!</v>
      </c>
      <c r="P10" s="18" t="e">
        <f>IF(#REF!="","",#REF!)</f>
        <v>#REF!</v>
      </c>
      <c r="AG10" s="17" t="s">
        <v>174</v>
      </c>
      <c r="AH10" s="47" t="e">
        <f>IF(#REF!="","",#REF!)</f>
        <v>#REF!</v>
      </c>
      <c r="AJ10" s="47" t="s">
        <v>321</v>
      </c>
    </row>
    <row r="11" spans="1:36" ht="45" x14ac:dyDescent="0.25">
      <c r="B11" s="37"/>
      <c r="C11" s="17" t="s">
        <v>175</v>
      </c>
      <c r="D11" s="18" t="s">
        <v>176</v>
      </c>
      <c r="E11" s="18" t="s">
        <v>38</v>
      </c>
      <c r="L11" s="18" t="s">
        <v>177</v>
      </c>
      <c r="O11" s="18" t="e">
        <f>IF(#REF!="","",#REF!)</f>
        <v>#REF!</v>
      </c>
      <c r="P11" s="18" t="e">
        <f>IF(#REF!="","",#REF!)</f>
        <v>#REF!</v>
      </c>
      <c r="AG11" s="17" t="s">
        <v>178</v>
      </c>
      <c r="AH11" s="47" t="e">
        <f>IF(#REF!="","",#REF!)</f>
        <v>#REF!</v>
      </c>
      <c r="AJ11" s="47" t="s">
        <v>249</v>
      </c>
    </row>
    <row r="12" spans="1:36" ht="90" x14ac:dyDescent="0.25">
      <c r="B12" s="37"/>
      <c r="C12" s="17" t="s">
        <v>179</v>
      </c>
      <c r="D12" s="18" t="s">
        <v>180</v>
      </c>
      <c r="E12" s="18" t="s">
        <v>111</v>
      </c>
      <c r="L12" s="18" t="s">
        <v>181</v>
      </c>
      <c r="AG12" s="17" t="s">
        <v>168</v>
      </c>
      <c r="AH12" s="47" t="e">
        <f>IF(#REF!="","",#REF!)</f>
        <v>#REF!</v>
      </c>
      <c r="AJ12" s="47" t="s">
        <v>320</v>
      </c>
    </row>
    <row r="13" spans="1:36" ht="90" x14ac:dyDescent="0.25">
      <c r="B13" s="37"/>
      <c r="C13" s="17" t="s">
        <v>182</v>
      </c>
      <c r="D13" s="18" t="s">
        <v>183</v>
      </c>
      <c r="E13" s="18" t="s">
        <v>38</v>
      </c>
      <c r="L13" s="18" t="s">
        <v>184</v>
      </c>
      <c r="AG13" s="17" t="s">
        <v>185</v>
      </c>
      <c r="AH13" s="47" t="e">
        <f>IF(#REF!="","",#REF!)</f>
        <v>#REF!</v>
      </c>
      <c r="AJ13" s="47" t="s">
        <v>251</v>
      </c>
    </row>
    <row r="14" spans="1:36" ht="75" x14ac:dyDescent="0.25">
      <c r="B14" s="37"/>
      <c r="C14" s="17" t="s">
        <v>186</v>
      </c>
      <c r="D14" s="18" t="s">
        <v>187</v>
      </c>
      <c r="E14" s="18" t="s">
        <v>38</v>
      </c>
      <c r="L14" s="18" t="s">
        <v>188</v>
      </c>
      <c r="AG14" s="17" t="s">
        <v>189</v>
      </c>
      <c r="AH14" s="47" t="e">
        <f>IF(#REF!="","",#REF!)</f>
        <v>#REF!</v>
      </c>
      <c r="AJ14" s="1" t="s">
        <v>322</v>
      </c>
    </row>
    <row r="15" spans="1:36" ht="60" x14ac:dyDescent="0.25">
      <c r="B15" s="37"/>
      <c r="C15" s="17" t="s">
        <v>190</v>
      </c>
      <c r="D15" s="18" t="s">
        <v>191</v>
      </c>
      <c r="E15" s="18" t="s">
        <v>111</v>
      </c>
      <c r="L15" s="18" t="s">
        <v>192</v>
      </c>
      <c r="AG15" s="17" t="s">
        <v>193</v>
      </c>
      <c r="AH15" s="47" t="e">
        <f>IF(#REF!="","",#REF!)</f>
        <v>#REF!</v>
      </c>
      <c r="AJ15" s="47" t="s">
        <v>258</v>
      </c>
    </row>
    <row r="16" spans="1:36" ht="90" x14ac:dyDescent="0.25">
      <c r="B16" s="37"/>
      <c r="C16" s="17" t="s">
        <v>194</v>
      </c>
      <c r="D16" s="18" t="s">
        <v>195</v>
      </c>
      <c r="E16" s="18" t="s">
        <v>111</v>
      </c>
      <c r="L16" s="18" t="s">
        <v>196</v>
      </c>
      <c r="AG16" s="17" t="s">
        <v>197</v>
      </c>
      <c r="AH16" s="47" t="e">
        <f>IF(#REF!="","",#REF!)</f>
        <v>#REF!</v>
      </c>
      <c r="AJ16" s="47" t="s">
        <v>246</v>
      </c>
    </row>
    <row r="17" spans="2:36" ht="75" x14ac:dyDescent="0.25">
      <c r="B17" s="37"/>
      <c r="C17" s="17" t="s">
        <v>198</v>
      </c>
      <c r="D17" s="18" t="s">
        <v>199</v>
      </c>
      <c r="E17" s="18" t="s">
        <v>111</v>
      </c>
      <c r="L17" s="18" t="s">
        <v>200</v>
      </c>
      <c r="AG17" s="17" t="s">
        <v>201</v>
      </c>
      <c r="AJ17" s="47" t="s">
        <v>258</v>
      </c>
    </row>
    <row r="18" spans="2:36" ht="75" x14ac:dyDescent="0.25">
      <c r="B18" s="37"/>
      <c r="C18" s="17" t="s">
        <v>202</v>
      </c>
      <c r="D18" s="18" t="s">
        <v>203</v>
      </c>
      <c r="E18" s="18" t="s">
        <v>38</v>
      </c>
      <c r="L18" s="40" t="s">
        <v>204</v>
      </c>
      <c r="AG18" s="17" t="s">
        <v>205</v>
      </c>
      <c r="AJ18" s="47" t="s">
        <v>248</v>
      </c>
    </row>
    <row r="19" spans="2:36" ht="75" x14ac:dyDescent="0.25">
      <c r="B19" s="37"/>
      <c r="C19" s="17" t="s">
        <v>206</v>
      </c>
      <c r="D19" s="18" t="s">
        <v>207</v>
      </c>
      <c r="E19" s="18" t="s">
        <v>111</v>
      </c>
      <c r="L19" s="40" t="s">
        <v>208</v>
      </c>
      <c r="AG19" s="17" t="s">
        <v>193</v>
      </c>
      <c r="AJ19" s="47" t="s">
        <v>258</v>
      </c>
    </row>
    <row r="20" spans="2:36" ht="150" x14ac:dyDescent="0.25">
      <c r="B20" s="37"/>
      <c r="C20" s="17" t="s">
        <v>209</v>
      </c>
      <c r="D20" s="18" t="s">
        <v>210</v>
      </c>
      <c r="E20" s="18" t="s">
        <v>90</v>
      </c>
      <c r="AG20" s="17" t="s">
        <v>211</v>
      </c>
      <c r="AJ20" s="47" t="s">
        <v>246</v>
      </c>
    </row>
    <row r="21" spans="2:36" ht="45" x14ac:dyDescent="0.25">
      <c r="B21" s="37"/>
      <c r="C21" s="17" t="s">
        <v>212</v>
      </c>
      <c r="D21" s="18" t="s">
        <v>213</v>
      </c>
      <c r="E21" s="18" t="s">
        <v>111</v>
      </c>
      <c r="AG21" s="17" t="s">
        <v>214</v>
      </c>
      <c r="AJ21" s="47" t="s">
        <v>257</v>
      </c>
    </row>
    <row r="22" spans="2:36" ht="60" x14ac:dyDescent="0.25">
      <c r="B22" s="37"/>
      <c r="C22" s="17" t="s">
        <v>215</v>
      </c>
      <c r="D22" s="18" t="s">
        <v>216</v>
      </c>
      <c r="E22" s="18" t="s">
        <v>111</v>
      </c>
      <c r="AG22" s="17" t="s">
        <v>383</v>
      </c>
      <c r="AJ22" s="47" t="s">
        <v>384</v>
      </c>
    </row>
    <row r="23" spans="2:36" ht="51" x14ac:dyDescent="0.25">
      <c r="B23" s="37"/>
      <c r="C23" s="17" t="s">
        <v>217</v>
      </c>
      <c r="D23" s="18" t="s">
        <v>218</v>
      </c>
      <c r="E23" s="18" t="s">
        <v>38</v>
      </c>
      <c r="AG23" s="17" t="s">
        <v>219</v>
      </c>
      <c r="AJ23" s="47" t="s">
        <v>252</v>
      </c>
    </row>
    <row r="24" spans="2:36" ht="60" x14ac:dyDescent="0.25">
      <c r="C24" s="17" t="s">
        <v>279</v>
      </c>
      <c r="AJ24" s="47" t="s">
        <v>281</v>
      </c>
    </row>
    <row r="25" spans="2:36" ht="30" x14ac:dyDescent="0.25">
      <c r="C25" s="17" t="s">
        <v>280</v>
      </c>
      <c r="AJ25" s="47" t="s">
        <v>244</v>
      </c>
    </row>
  </sheetData>
  <conditionalFormatting sqref="AC16">
    <cfRule type="cellIs" priority="1" operator="equal">
      <formula>$W$4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B25"/>
  <sheetViews>
    <sheetView workbookViewId="0">
      <selection activeCell="D4" sqref="D4"/>
    </sheetView>
  </sheetViews>
  <sheetFormatPr baseColWidth="10" defaultRowHeight="15" x14ac:dyDescent="0.25"/>
  <cols>
    <col min="1" max="1" width="64" customWidth="1"/>
    <col min="2" max="2" width="72.42578125" customWidth="1"/>
  </cols>
  <sheetData>
    <row r="1" spans="1:2" x14ac:dyDescent="0.25">
      <c r="A1" s="5" t="s">
        <v>2</v>
      </c>
      <c r="B1" s="65" t="s">
        <v>262</v>
      </c>
    </row>
    <row r="2" spans="1:2" x14ac:dyDescent="0.25">
      <c r="A2" s="17" t="s">
        <v>140</v>
      </c>
      <c r="B2" t="s">
        <v>244</v>
      </c>
    </row>
    <row r="3" spans="1:2" x14ac:dyDescent="0.25">
      <c r="A3" s="17" t="s">
        <v>88</v>
      </c>
      <c r="B3" t="s">
        <v>245</v>
      </c>
    </row>
    <row r="4" spans="1:2" x14ac:dyDescent="0.25">
      <c r="A4" s="17" t="s">
        <v>209</v>
      </c>
      <c r="B4" t="s">
        <v>246</v>
      </c>
    </row>
    <row r="5" spans="1:2" x14ac:dyDescent="0.25">
      <c r="A5" s="17" t="s">
        <v>194</v>
      </c>
      <c r="B5" t="s">
        <v>246</v>
      </c>
    </row>
    <row r="6" spans="1:2" x14ac:dyDescent="0.25">
      <c r="A6" s="17" t="s">
        <v>162</v>
      </c>
      <c r="B6" t="s">
        <v>247</v>
      </c>
    </row>
    <row r="7" spans="1:2" ht="25.5" x14ac:dyDescent="0.25">
      <c r="A7" s="17" t="s">
        <v>179</v>
      </c>
      <c r="B7" t="s">
        <v>247</v>
      </c>
    </row>
    <row r="8" spans="1:2" x14ac:dyDescent="0.25">
      <c r="A8" s="17" t="s">
        <v>202</v>
      </c>
      <c r="B8" t="s">
        <v>248</v>
      </c>
    </row>
    <row r="9" spans="1:2" x14ac:dyDescent="0.25">
      <c r="A9" s="17" t="s">
        <v>175</v>
      </c>
      <c r="B9" t="s">
        <v>249</v>
      </c>
    </row>
    <row r="10" spans="1:2" x14ac:dyDescent="0.25">
      <c r="A10" s="17" t="s">
        <v>152</v>
      </c>
      <c r="B10" t="s">
        <v>250</v>
      </c>
    </row>
    <row r="11" spans="1:2" ht="25.5" x14ac:dyDescent="0.25">
      <c r="A11" s="17" t="s">
        <v>182</v>
      </c>
      <c r="B11" t="s">
        <v>251</v>
      </c>
    </row>
    <row r="12" spans="1:2" x14ac:dyDescent="0.25">
      <c r="A12" s="17" t="s">
        <v>217</v>
      </c>
      <c r="B12" t="s">
        <v>252</v>
      </c>
    </row>
    <row r="13" spans="1:2" x14ac:dyDescent="0.25">
      <c r="A13" s="17" t="s">
        <v>36</v>
      </c>
      <c r="B13" t="s">
        <v>253</v>
      </c>
    </row>
    <row r="14" spans="1:2" ht="38.25" x14ac:dyDescent="0.25">
      <c r="A14" s="17" t="s">
        <v>64</v>
      </c>
      <c r="B14" t="s">
        <v>254</v>
      </c>
    </row>
    <row r="15" spans="1:2" x14ac:dyDescent="0.25">
      <c r="A15" s="17" t="s">
        <v>186</v>
      </c>
      <c r="B15" t="s">
        <v>255</v>
      </c>
    </row>
    <row r="16" spans="1:2" x14ac:dyDescent="0.25">
      <c r="A16" s="17" t="s">
        <v>109</v>
      </c>
      <c r="B16" t="s">
        <v>256</v>
      </c>
    </row>
    <row r="17" spans="1:2" x14ac:dyDescent="0.25">
      <c r="A17" s="17" t="s">
        <v>212</v>
      </c>
      <c r="B17" t="s">
        <v>257</v>
      </c>
    </row>
    <row r="18" spans="1:2" x14ac:dyDescent="0.25">
      <c r="A18" s="17" t="s">
        <v>190</v>
      </c>
      <c r="B18" t="s">
        <v>258</v>
      </c>
    </row>
    <row r="19" spans="1:2" x14ac:dyDescent="0.25">
      <c r="A19" s="17" t="s">
        <v>206</v>
      </c>
      <c r="B19" t="s">
        <v>258</v>
      </c>
    </row>
    <row r="20" spans="1:2" x14ac:dyDescent="0.25">
      <c r="A20" s="17" t="s">
        <v>198</v>
      </c>
      <c r="B20" t="s">
        <v>258</v>
      </c>
    </row>
    <row r="21" spans="1:2" x14ac:dyDescent="0.25">
      <c r="A21" s="17" t="s">
        <v>215</v>
      </c>
      <c r="B21" t="s">
        <v>259</v>
      </c>
    </row>
    <row r="22" spans="1:2" x14ac:dyDescent="0.25">
      <c r="A22" s="17" t="s">
        <v>169</v>
      </c>
      <c r="B22" t="s">
        <v>260</v>
      </c>
    </row>
    <row r="23" spans="1:2" x14ac:dyDescent="0.25">
      <c r="A23" s="17" t="s">
        <v>126</v>
      </c>
      <c r="B23" t="s">
        <v>261</v>
      </c>
    </row>
    <row r="24" spans="1:2" x14ac:dyDescent="0.25">
      <c r="A24" s="17" t="s">
        <v>279</v>
      </c>
      <c r="B24" t="s">
        <v>281</v>
      </c>
    </row>
    <row r="25" spans="1:2" ht="25.5" x14ac:dyDescent="0.25">
      <c r="A25" s="17" t="s">
        <v>280</v>
      </c>
      <c r="B25" t="s">
        <v>244</v>
      </c>
    </row>
  </sheetData>
  <autoFilter ref="B1:G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3:C19"/>
  <sheetViews>
    <sheetView zoomScale="80" zoomScaleNormal="80" workbookViewId="0">
      <selection activeCell="A17" sqref="A17"/>
    </sheetView>
  </sheetViews>
  <sheetFormatPr baseColWidth="10" defaultColWidth="11.42578125" defaultRowHeight="15" x14ac:dyDescent="0.25"/>
  <cols>
    <col min="1" max="1" width="18.42578125" style="68" customWidth="1"/>
    <col min="2" max="2" width="56.5703125" style="68" bestFit="1" customWidth="1"/>
    <col min="3" max="3" width="16.7109375" style="68" bestFit="1" customWidth="1"/>
    <col min="4" max="4" width="23.140625" style="68" bestFit="1" customWidth="1"/>
    <col min="5" max="16384" width="11.42578125" style="68"/>
  </cols>
  <sheetData>
    <row r="3" spans="1:3" x14ac:dyDescent="0.25">
      <c r="A3" s="93" t="s">
        <v>242</v>
      </c>
      <c r="B3"/>
      <c r="C3"/>
    </row>
    <row r="4" spans="1:3" x14ac:dyDescent="0.25">
      <c r="A4" s="68" t="s">
        <v>63</v>
      </c>
      <c r="B4"/>
      <c r="C4"/>
    </row>
    <row r="5" spans="1:3" x14ac:dyDescent="0.25">
      <c r="A5" s="68" t="s">
        <v>243</v>
      </c>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5" tint="-0.249977111117893"/>
  </sheetPr>
  <dimension ref="A1:EU36"/>
  <sheetViews>
    <sheetView showGridLines="0" tabSelected="1" view="pageBreakPreview" zoomScale="85" zoomScaleNormal="60" zoomScaleSheetLayoutView="85" workbookViewId="0">
      <selection sqref="A1:AE1"/>
    </sheetView>
  </sheetViews>
  <sheetFormatPr baseColWidth="10" defaultColWidth="11.42578125" defaultRowHeight="12.75" x14ac:dyDescent="0.2"/>
  <cols>
    <col min="1" max="1" width="35.5703125" style="2" customWidth="1"/>
    <col min="2" max="2" width="30.7109375" style="2" customWidth="1"/>
    <col min="3" max="3" width="53.85546875" style="2" customWidth="1"/>
    <col min="4" max="4" width="25" style="2" customWidth="1"/>
    <col min="5" max="5" width="19" style="2" customWidth="1"/>
    <col min="6" max="6" width="53.85546875" style="2" customWidth="1"/>
    <col min="7" max="7" width="14.85546875" style="2" bestFit="1" customWidth="1"/>
    <col min="8" max="8" width="14.85546875" style="2" customWidth="1"/>
    <col min="9" max="9" width="57.5703125" style="2" customWidth="1"/>
    <col min="10" max="10" width="15.7109375" style="2" customWidth="1"/>
    <col min="11" max="11" width="19.42578125" style="2" customWidth="1"/>
    <col min="12" max="12" width="17.140625" style="2" customWidth="1"/>
    <col min="13" max="15" width="41" style="2" customWidth="1"/>
    <col min="16" max="16" width="44.85546875" style="2" customWidth="1"/>
    <col min="17" max="20" width="50.7109375" style="2" customWidth="1"/>
    <col min="21" max="21" width="5.28515625" style="2" customWidth="1"/>
    <col min="22" max="22" width="8.140625" style="2" customWidth="1"/>
    <col min="23" max="24" width="5.28515625" style="2" customWidth="1"/>
    <col min="25" max="25" width="18.85546875" style="2" customWidth="1"/>
    <col min="26" max="26" width="52.28515625" style="2" customWidth="1"/>
    <col min="27" max="27" width="5.28515625" style="2" customWidth="1"/>
    <col min="28" max="28" width="8.42578125" style="2" customWidth="1"/>
    <col min="29" max="29" width="5.28515625" style="2" customWidth="1"/>
    <col min="30" max="30" width="8.42578125" style="2" customWidth="1"/>
    <col min="31" max="31" width="18.85546875" style="2" customWidth="1"/>
    <col min="32" max="32" width="31.140625" style="2" customWidth="1"/>
    <col min="33" max="33" width="15.85546875" style="2" customWidth="1"/>
    <col min="34" max="34" width="70.85546875" style="2" customWidth="1"/>
    <col min="35" max="35" width="46.5703125" style="2" customWidth="1"/>
    <col min="36" max="36" width="30.7109375" style="2" customWidth="1"/>
    <col min="37" max="39" width="20.42578125" style="2" customWidth="1"/>
    <col min="40" max="42" width="70.7109375" style="2" customWidth="1"/>
    <col min="43" max="43" width="14.7109375" style="2" customWidth="1"/>
    <col min="44" max="44" width="23.42578125" style="2" customWidth="1"/>
    <col min="45" max="45" width="31.42578125" style="2" customWidth="1"/>
    <col min="46" max="46" width="14.7109375" style="2" customWidth="1"/>
    <col min="47" max="47" width="23.42578125" style="2" customWidth="1"/>
    <col min="48" max="48" width="31.42578125" style="2" customWidth="1"/>
    <col min="49" max="49" width="14.7109375" style="2" customWidth="1"/>
    <col min="50" max="50" width="23.42578125" style="2" customWidth="1"/>
    <col min="51" max="51" width="31.42578125" style="2" customWidth="1"/>
    <col min="52" max="52" width="14.7109375" style="2" customWidth="1"/>
    <col min="53" max="53" width="23.42578125" style="2" customWidth="1"/>
    <col min="54" max="54" width="31.42578125" style="2" customWidth="1"/>
    <col min="55" max="55" width="14.7109375" style="2" customWidth="1"/>
    <col min="56" max="56" width="23.42578125" style="2" customWidth="1"/>
    <col min="57" max="57" width="31.42578125" style="2" customWidth="1"/>
    <col min="58" max="58" width="14.7109375" style="2" customWidth="1"/>
    <col min="59" max="59" width="23.42578125" style="2" customWidth="1"/>
    <col min="60" max="60" width="31.42578125" style="2" customWidth="1"/>
    <col min="61" max="61" width="14.7109375" style="2" customWidth="1"/>
    <col min="62" max="62" width="23.42578125" style="2" customWidth="1"/>
    <col min="63" max="63" width="31.42578125" style="2" customWidth="1"/>
    <col min="64" max="64" width="14.7109375" style="2" customWidth="1"/>
    <col min="65" max="65" width="23.42578125" style="2" customWidth="1"/>
    <col min="66" max="66" width="31.42578125" style="2" customWidth="1"/>
    <col min="67" max="67" width="14.7109375" style="2" customWidth="1"/>
    <col min="68" max="68" width="23.42578125" style="2" customWidth="1"/>
    <col min="69" max="69" width="31.42578125" style="2" customWidth="1"/>
    <col min="70" max="70" width="14.7109375" style="2" customWidth="1"/>
    <col min="71" max="71" width="23.42578125" style="2" customWidth="1"/>
    <col min="72" max="72" width="31.42578125" style="2" customWidth="1"/>
    <col min="73" max="73" width="14.7109375" style="2" customWidth="1"/>
    <col min="74" max="74" width="23.42578125" style="2" customWidth="1"/>
    <col min="75" max="75" width="31.42578125" style="2" customWidth="1"/>
    <col min="76" max="76" width="14.7109375" style="2" customWidth="1"/>
    <col min="77" max="77" width="23.42578125" style="2" customWidth="1"/>
    <col min="78" max="78" width="31.42578125" style="2" customWidth="1"/>
    <col min="79" max="79" width="11.42578125" style="2" hidden="1" customWidth="1"/>
    <col min="80" max="81" width="22" style="2" hidden="1" customWidth="1"/>
    <col min="82" max="82" width="11.42578125" style="2" hidden="1" customWidth="1"/>
    <col min="83" max="83" width="16.28515625" style="2" hidden="1" customWidth="1"/>
    <col min="84" max="85" width="11.42578125" style="2" hidden="1" customWidth="1"/>
    <col min="86" max="86" width="16.28515625" style="2" hidden="1" customWidth="1"/>
    <col min="87" max="87" width="11.42578125" style="2" hidden="1" customWidth="1"/>
    <col min="88" max="88" width="15.140625" style="2" hidden="1" customWidth="1"/>
    <col min="89" max="89" width="26.42578125" style="2" hidden="1" customWidth="1"/>
    <col min="90" max="90" width="15" style="2" hidden="1" customWidth="1"/>
    <col min="91" max="91" width="11.42578125" style="2" hidden="1" customWidth="1"/>
    <col min="92" max="92" width="15" style="2" hidden="1" customWidth="1"/>
    <col min="93" max="93" width="17.140625" style="2" hidden="1" customWidth="1"/>
    <col min="94" max="94" width="15" style="2" hidden="1" customWidth="1"/>
    <col min="95" max="95" width="17.140625" style="2" hidden="1" customWidth="1"/>
    <col min="96" max="96" width="55.42578125" style="2" hidden="1" customWidth="1"/>
    <col min="97" max="97" width="17.140625" style="2" hidden="1" customWidth="1"/>
    <col min="98" max="98" width="55.42578125" style="2" hidden="1" customWidth="1"/>
    <col min="99" max="99" width="17.140625" style="2" hidden="1" customWidth="1"/>
    <col min="100" max="100" width="55.42578125" style="2" hidden="1" customWidth="1"/>
    <col min="101" max="101" width="17.140625" style="2" hidden="1" customWidth="1"/>
    <col min="102" max="102" width="55.42578125" style="2" hidden="1" customWidth="1"/>
    <col min="103" max="145" width="11.42578125" style="2" hidden="1" customWidth="1"/>
    <col min="146" max="146" width="15.28515625" style="2" hidden="1" customWidth="1"/>
    <col min="147" max="149" width="22.85546875" style="2" hidden="1" customWidth="1"/>
    <col min="150" max="150" width="21.140625" style="2" hidden="1" customWidth="1"/>
    <col min="151" max="151" width="11.42578125" style="2" hidden="1" customWidth="1"/>
    <col min="152" max="16384" width="11.42578125" style="2"/>
  </cols>
  <sheetData>
    <row r="1" spans="1:151" ht="81" customHeight="1" x14ac:dyDescent="0.2">
      <c r="A1" s="215" t="s">
        <v>323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123"/>
      <c r="AG1" s="124"/>
      <c r="AH1" s="123"/>
      <c r="AI1" s="123"/>
      <c r="AJ1" s="123"/>
      <c r="AK1" s="123"/>
      <c r="AL1" s="123"/>
      <c r="AM1" s="123"/>
      <c r="AN1" s="123"/>
      <c r="AO1" s="123"/>
      <c r="AP1" s="125"/>
      <c r="EP1" s="171">
        <v>45108</v>
      </c>
      <c r="EQ1" s="171">
        <v>45199</v>
      </c>
      <c r="ER1" s="176"/>
      <c r="ES1" s="175"/>
      <c r="ET1" s="175"/>
    </row>
    <row r="2" spans="1:151" ht="9.75" customHeight="1" x14ac:dyDescent="0.2">
      <c r="A2" s="241" t="s">
        <v>241</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100"/>
      <c r="AG2" s="101"/>
      <c r="AP2" s="126"/>
      <c r="EP2" s="201" t="s">
        <v>549</v>
      </c>
      <c r="EQ2" s="201" t="s">
        <v>550</v>
      </c>
      <c r="ES2" s="202"/>
    </row>
    <row r="3" spans="1:151" ht="9.75" customHeight="1" x14ac:dyDescent="0.2">
      <c r="A3" s="241"/>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100"/>
      <c r="AG3" s="101"/>
      <c r="AP3" s="126"/>
      <c r="EP3" s="201"/>
      <c r="EQ3" s="201"/>
      <c r="ES3" s="202"/>
    </row>
    <row r="4" spans="1:151" ht="9.75" customHeight="1" x14ac:dyDescent="0.2">
      <c r="A4" s="24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100"/>
      <c r="AG4" s="101"/>
      <c r="AP4" s="126"/>
      <c r="EP4" s="201"/>
      <c r="EQ4" s="201"/>
      <c r="ES4" s="202"/>
    </row>
    <row r="5" spans="1:151" ht="5.25" customHeight="1" thickBot="1" x14ac:dyDescent="0.25">
      <c r="A5" s="243"/>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3"/>
      <c r="AG5" s="102"/>
      <c r="AP5" s="126"/>
    </row>
    <row r="6" spans="1:151" ht="51" customHeight="1" thickBot="1" x14ac:dyDescent="0.25">
      <c r="A6" s="127" t="s">
        <v>229</v>
      </c>
      <c r="B6" s="110">
        <v>45275</v>
      </c>
      <c r="C6" s="3"/>
      <c r="D6" s="258" t="s">
        <v>778</v>
      </c>
      <c r="E6" s="259"/>
      <c r="F6" s="260"/>
      <c r="G6" s="195"/>
      <c r="H6" s="195"/>
      <c r="I6" s="195"/>
      <c r="J6" s="195"/>
      <c r="K6" s="195"/>
      <c r="L6" s="195"/>
      <c r="M6" s="128"/>
      <c r="N6" s="128"/>
      <c r="O6" s="128"/>
      <c r="P6" s="128"/>
      <c r="Q6" s="128"/>
      <c r="R6" s="128"/>
      <c r="S6" s="128"/>
      <c r="T6" s="128"/>
      <c r="U6" s="245" t="s">
        <v>777</v>
      </c>
      <c r="V6" s="246"/>
      <c r="W6" s="246"/>
      <c r="X6" s="246"/>
      <c r="Y6" s="246"/>
      <c r="Z6" s="246"/>
      <c r="AA6" s="246"/>
      <c r="AB6" s="246"/>
      <c r="AC6" s="246"/>
      <c r="AD6" s="246"/>
      <c r="AE6" s="246"/>
      <c r="AF6" s="247"/>
      <c r="AG6" s="50"/>
      <c r="AP6" s="126"/>
    </row>
    <row r="7" spans="1:151" ht="4.5" customHeight="1" thickBot="1" x14ac:dyDescent="0.25">
      <c r="A7" s="3"/>
      <c r="U7" s="248"/>
      <c r="V7" s="249"/>
      <c r="W7" s="249"/>
      <c r="X7" s="249"/>
      <c r="Y7" s="249"/>
      <c r="Z7" s="249"/>
      <c r="AA7" s="249"/>
      <c r="AB7" s="249"/>
      <c r="AC7" s="249"/>
      <c r="AD7" s="249"/>
      <c r="AE7" s="249"/>
      <c r="AF7" s="250"/>
      <c r="AG7" s="44"/>
      <c r="AP7" s="126"/>
    </row>
    <row r="8" spans="1:151" ht="5.25" customHeight="1" thickBot="1" x14ac:dyDescent="0.25">
      <c r="A8" s="129"/>
      <c r="AG8" s="44"/>
      <c r="AP8" s="126"/>
    </row>
    <row r="9" spans="1:151" ht="18" customHeight="1" x14ac:dyDescent="0.2">
      <c r="A9" s="130"/>
      <c r="B9" s="111"/>
      <c r="C9" s="130"/>
      <c r="D9" s="130"/>
      <c r="E9" s="111"/>
      <c r="F9" s="54"/>
      <c r="G9" s="114"/>
      <c r="H9" s="114"/>
      <c r="I9" s="114"/>
      <c r="J9" s="115"/>
      <c r="K9" s="54"/>
      <c r="L9" s="115"/>
      <c r="M9" s="217" t="s">
        <v>230</v>
      </c>
      <c r="N9" s="218"/>
      <c r="O9" s="219"/>
      <c r="P9" s="223" t="s">
        <v>231</v>
      </c>
      <c r="Q9" s="224"/>
      <c r="R9" s="224"/>
      <c r="S9" s="224"/>
      <c r="T9" s="225"/>
      <c r="U9" s="229"/>
      <c r="V9" s="229"/>
      <c r="W9" s="230" t="s">
        <v>232</v>
      </c>
      <c r="X9" s="230"/>
      <c r="Y9" s="230"/>
      <c r="Z9" s="231"/>
      <c r="AA9" s="235" t="s">
        <v>233</v>
      </c>
      <c r="AB9" s="236"/>
      <c r="AC9" s="236"/>
      <c r="AD9" s="236"/>
      <c r="AE9" s="236"/>
      <c r="AF9" s="237"/>
      <c r="AG9" s="203" t="s">
        <v>228</v>
      </c>
      <c r="AH9" s="204"/>
      <c r="AI9" s="204"/>
      <c r="AJ9" s="204"/>
      <c r="AK9" s="204"/>
      <c r="AL9" s="204"/>
      <c r="AM9" s="204"/>
      <c r="AN9" s="204"/>
      <c r="AO9" s="204"/>
      <c r="AP9" s="204"/>
      <c r="AQ9" s="205" t="s">
        <v>226</v>
      </c>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6"/>
    </row>
    <row r="10" spans="1:151" ht="21.95" customHeight="1" x14ac:dyDescent="0.2">
      <c r="A10" s="131"/>
      <c r="B10" s="112"/>
      <c r="C10" s="131"/>
      <c r="D10" s="131"/>
      <c r="E10" s="112"/>
      <c r="F10" s="118"/>
      <c r="G10" s="116"/>
      <c r="H10" s="116"/>
      <c r="I10" s="116"/>
      <c r="J10" s="117"/>
      <c r="K10" s="118"/>
      <c r="L10" s="117"/>
      <c r="M10" s="220"/>
      <c r="N10" s="221"/>
      <c r="O10" s="222"/>
      <c r="P10" s="226"/>
      <c r="Q10" s="227"/>
      <c r="R10" s="227"/>
      <c r="S10" s="227"/>
      <c r="T10" s="228"/>
      <c r="U10" s="119"/>
      <c r="V10" s="120"/>
      <c r="W10" s="232"/>
      <c r="X10" s="233"/>
      <c r="Y10" s="233"/>
      <c r="Z10" s="234"/>
      <c r="AA10" s="238"/>
      <c r="AB10" s="239"/>
      <c r="AC10" s="239"/>
      <c r="AD10" s="239"/>
      <c r="AE10" s="239"/>
      <c r="AF10" s="240"/>
      <c r="AG10" s="55"/>
      <c r="AH10" s="209" t="s">
        <v>536</v>
      </c>
      <c r="AI10" s="210"/>
      <c r="AJ10" s="210"/>
      <c r="AK10" s="210"/>
      <c r="AL10" s="210"/>
      <c r="AM10" s="211"/>
      <c r="AN10" s="212" t="s">
        <v>234</v>
      </c>
      <c r="AO10" s="213"/>
      <c r="AP10" s="214"/>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8"/>
      <c r="CD10" s="196" t="s">
        <v>449</v>
      </c>
      <c r="CE10" s="196"/>
      <c r="CF10" s="151" t="s">
        <v>446</v>
      </c>
      <c r="CG10" s="196" t="s">
        <v>450</v>
      </c>
      <c r="CH10" s="196"/>
      <c r="CI10" s="196" t="s">
        <v>451</v>
      </c>
      <c r="CJ10" s="196"/>
      <c r="CK10" s="196"/>
      <c r="CL10" s="196" t="s">
        <v>455</v>
      </c>
      <c r="CM10" s="196"/>
      <c r="CN10" s="196" t="s">
        <v>460</v>
      </c>
      <c r="CO10" s="196"/>
      <c r="CP10" s="196" t="s">
        <v>461</v>
      </c>
      <c r="CQ10" s="196"/>
      <c r="CR10" s="196" t="s">
        <v>463</v>
      </c>
      <c r="CS10" s="196"/>
      <c r="CT10" s="196" t="s">
        <v>507</v>
      </c>
      <c r="CU10" s="196"/>
      <c r="CV10" s="196" t="s">
        <v>505</v>
      </c>
      <c r="CW10" s="196"/>
      <c r="CX10" s="151" t="s">
        <v>508</v>
      </c>
      <c r="DK10" s="196" t="s">
        <v>513</v>
      </c>
      <c r="DL10" s="196"/>
      <c r="DM10" s="196"/>
      <c r="DN10" s="196"/>
      <c r="DO10" s="196"/>
      <c r="DP10" s="196"/>
      <c r="DQ10" s="196"/>
      <c r="DR10" s="196"/>
      <c r="EP10" s="174"/>
      <c r="EQ10" s="174" t="s">
        <v>547</v>
      </c>
      <c r="ER10" s="174"/>
      <c r="ES10" s="174"/>
      <c r="ET10" s="174"/>
      <c r="EU10" s="174"/>
    </row>
    <row r="11" spans="1:151" ht="132" customHeight="1" x14ac:dyDescent="0.2">
      <c r="A11" s="132" t="s">
        <v>282</v>
      </c>
      <c r="B11" s="113" t="s">
        <v>285</v>
      </c>
      <c r="C11" s="132" t="s">
        <v>286</v>
      </c>
      <c r="D11" s="132" t="s">
        <v>287</v>
      </c>
      <c r="E11" s="113" t="s">
        <v>288</v>
      </c>
      <c r="F11" s="104" t="s">
        <v>298</v>
      </c>
      <c r="G11" s="150" t="s">
        <v>533</v>
      </c>
      <c r="H11" s="150" t="s">
        <v>534</v>
      </c>
      <c r="I11" s="121" t="s">
        <v>289</v>
      </c>
      <c r="J11" s="104" t="s">
        <v>220</v>
      </c>
      <c r="K11" s="104" t="s">
        <v>299</v>
      </c>
      <c r="L11" s="104" t="s">
        <v>535</v>
      </c>
      <c r="M11" s="45" t="s">
        <v>221</v>
      </c>
      <c r="N11" s="45" t="s">
        <v>222</v>
      </c>
      <c r="O11" s="48" t="s">
        <v>290</v>
      </c>
      <c r="P11" s="45" t="s">
        <v>283</v>
      </c>
      <c r="Q11" s="45" t="s">
        <v>291</v>
      </c>
      <c r="R11" s="45" t="s">
        <v>236</v>
      </c>
      <c r="S11" s="45" t="s">
        <v>425</v>
      </c>
      <c r="T11" s="45" t="s">
        <v>292</v>
      </c>
      <c r="U11" s="52" t="s">
        <v>293</v>
      </c>
      <c r="V11" s="52" t="s">
        <v>300</v>
      </c>
      <c r="W11" s="52" t="s">
        <v>294</v>
      </c>
      <c r="X11" s="52" t="s">
        <v>301</v>
      </c>
      <c r="Y11" s="53" t="s">
        <v>295</v>
      </c>
      <c r="Z11" s="53" t="s">
        <v>237</v>
      </c>
      <c r="AA11" s="49" t="s">
        <v>296</v>
      </c>
      <c r="AB11" s="52" t="s">
        <v>302</v>
      </c>
      <c r="AC11" s="49" t="s">
        <v>303</v>
      </c>
      <c r="AD11" s="52" t="s">
        <v>304</v>
      </c>
      <c r="AE11" s="48" t="s">
        <v>297</v>
      </c>
      <c r="AF11" s="48" t="s">
        <v>237</v>
      </c>
      <c r="AG11" s="45" t="s">
        <v>238</v>
      </c>
      <c r="AH11" s="48" t="s">
        <v>305</v>
      </c>
      <c r="AI11" s="48" t="s">
        <v>537</v>
      </c>
      <c r="AJ11" s="48" t="s">
        <v>538</v>
      </c>
      <c r="AK11" s="48" t="s">
        <v>539</v>
      </c>
      <c r="AL11" s="48" t="s">
        <v>540</v>
      </c>
      <c r="AM11" s="48" t="s">
        <v>541</v>
      </c>
      <c r="AN11" s="48" t="s">
        <v>306</v>
      </c>
      <c r="AO11" s="48" t="s">
        <v>307</v>
      </c>
      <c r="AP11" s="48" t="s">
        <v>308</v>
      </c>
      <c r="AQ11" s="122" t="s">
        <v>239</v>
      </c>
      <c r="AR11" s="64" t="s">
        <v>240</v>
      </c>
      <c r="AS11" s="61" t="s">
        <v>227</v>
      </c>
      <c r="AT11" s="48" t="s">
        <v>239</v>
      </c>
      <c r="AU11" s="62" t="s">
        <v>240</v>
      </c>
      <c r="AV11" s="60" t="s">
        <v>227</v>
      </c>
      <c r="AW11" s="45" t="s">
        <v>239</v>
      </c>
      <c r="AX11" s="64" t="s">
        <v>240</v>
      </c>
      <c r="AY11" s="61" t="s">
        <v>227</v>
      </c>
      <c r="AZ11" s="48" t="s">
        <v>239</v>
      </c>
      <c r="BA11" s="62" t="s">
        <v>240</v>
      </c>
      <c r="BB11" s="60" t="s">
        <v>227</v>
      </c>
      <c r="BC11" s="45" t="s">
        <v>239</v>
      </c>
      <c r="BD11" s="64" t="s">
        <v>240</v>
      </c>
      <c r="BE11" s="61" t="s">
        <v>227</v>
      </c>
      <c r="BF11" s="48" t="s">
        <v>239</v>
      </c>
      <c r="BG11" s="62" t="s">
        <v>240</v>
      </c>
      <c r="BH11" s="60" t="s">
        <v>227</v>
      </c>
      <c r="BI11" s="45" t="s">
        <v>239</v>
      </c>
      <c r="BJ11" s="64" t="s">
        <v>240</v>
      </c>
      <c r="BK11" s="61" t="s">
        <v>227</v>
      </c>
      <c r="BL11" s="48" t="s">
        <v>239</v>
      </c>
      <c r="BM11" s="62" t="s">
        <v>240</v>
      </c>
      <c r="BN11" s="60" t="s">
        <v>227</v>
      </c>
      <c r="BO11" s="45" t="s">
        <v>239</v>
      </c>
      <c r="BP11" s="64" t="s">
        <v>240</v>
      </c>
      <c r="BQ11" s="61" t="s">
        <v>227</v>
      </c>
      <c r="BR11" s="48" t="s">
        <v>239</v>
      </c>
      <c r="BS11" s="62" t="s">
        <v>240</v>
      </c>
      <c r="BT11" s="60" t="s">
        <v>227</v>
      </c>
      <c r="BU11" s="45" t="s">
        <v>239</v>
      </c>
      <c r="BV11" s="64" t="s">
        <v>240</v>
      </c>
      <c r="BW11" s="61" t="s">
        <v>227</v>
      </c>
      <c r="BX11" s="48" t="s">
        <v>239</v>
      </c>
      <c r="BY11" s="64" t="s">
        <v>240</v>
      </c>
      <c r="BZ11" s="63" t="s">
        <v>227</v>
      </c>
      <c r="CA11" s="2" t="s">
        <v>390</v>
      </c>
      <c r="CB11" s="48" t="s">
        <v>503</v>
      </c>
      <c r="CC11" s="48" t="s">
        <v>504</v>
      </c>
      <c r="CD11" s="48" t="s">
        <v>445</v>
      </c>
      <c r="CE11" s="48" t="s">
        <v>431</v>
      </c>
      <c r="CF11" s="149" t="s">
        <v>447</v>
      </c>
      <c r="CG11" s="48" t="s">
        <v>450</v>
      </c>
      <c r="CH11" s="48" t="s">
        <v>431</v>
      </c>
      <c r="CI11" s="48" t="s">
        <v>450</v>
      </c>
      <c r="CJ11" s="48" t="s">
        <v>431</v>
      </c>
      <c r="CK11" s="48" t="s">
        <v>530</v>
      </c>
      <c r="CL11" s="48" t="s">
        <v>456</v>
      </c>
      <c r="CM11" s="48" t="s">
        <v>431</v>
      </c>
      <c r="CN11" s="48" t="s">
        <v>459</v>
      </c>
      <c r="CO11" s="48" t="s">
        <v>431</v>
      </c>
      <c r="CP11" s="48" t="s">
        <v>462</v>
      </c>
      <c r="CQ11" s="48" t="s">
        <v>431</v>
      </c>
      <c r="CR11" s="48" t="s">
        <v>481</v>
      </c>
      <c r="CS11" s="48" t="s">
        <v>431</v>
      </c>
      <c r="CT11" s="48" t="s">
        <v>481</v>
      </c>
      <c r="CU11" s="48" t="s">
        <v>431</v>
      </c>
      <c r="CV11" s="48" t="s">
        <v>481</v>
      </c>
      <c r="CW11" s="48" t="s">
        <v>431</v>
      </c>
      <c r="CX11" s="48" t="s">
        <v>509</v>
      </c>
      <c r="CZ11" s="151" t="s">
        <v>512</v>
      </c>
      <c r="DA11" s="196" t="s">
        <v>511</v>
      </c>
      <c r="DB11" s="196"/>
      <c r="DC11" s="196"/>
      <c r="DD11" s="196"/>
      <c r="DE11" s="196"/>
      <c r="DF11" s="196"/>
      <c r="DG11" s="196"/>
      <c r="DH11" s="151" t="s">
        <v>512</v>
      </c>
      <c r="DI11" s="151" t="s">
        <v>512</v>
      </c>
      <c r="DK11" s="151" t="s">
        <v>514</v>
      </c>
      <c r="DL11" s="151" t="s">
        <v>515</v>
      </c>
      <c r="DM11" s="151" t="s">
        <v>516</v>
      </c>
      <c r="DN11" s="151" t="s">
        <v>517</v>
      </c>
      <c r="DO11" s="151" t="s">
        <v>518</v>
      </c>
      <c r="DP11" s="151" t="s">
        <v>531</v>
      </c>
      <c r="DQ11" s="151" t="s">
        <v>519</v>
      </c>
      <c r="DR11" s="151" t="s">
        <v>520</v>
      </c>
      <c r="DS11" s="151" t="s">
        <v>521</v>
      </c>
      <c r="DT11" s="151" t="s">
        <v>522</v>
      </c>
      <c r="DU11" s="151" t="s">
        <v>523</v>
      </c>
      <c r="DV11" s="151" t="s">
        <v>524</v>
      </c>
      <c r="DW11" s="151" t="s">
        <v>525</v>
      </c>
      <c r="DX11" s="151" t="s">
        <v>526</v>
      </c>
      <c r="DY11" s="151" t="s">
        <v>527</v>
      </c>
      <c r="DZ11" s="151" t="s">
        <v>528</v>
      </c>
      <c r="EA11" s="151" t="s">
        <v>526</v>
      </c>
      <c r="EB11" s="197" t="s">
        <v>529</v>
      </c>
      <c r="EC11" s="197"/>
      <c r="ED11" s="197"/>
      <c r="EE11" s="197"/>
      <c r="EF11" s="197"/>
      <c r="EG11" s="197"/>
      <c r="EH11" s="197"/>
      <c r="EI11" s="197"/>
      <c r="EJ11" s="197"/>
      <c r="EK11" s="197"/>
      <c r="EL11" s="197"/>
      <c r="EM11" s="197"/>
      <c r="EN11" s="197"/>
      <c r="EP11" s="45" t="s">
        <v>548</v>
      </c>
      <c r="EQ11" s="45" t="s">
        <v>551</v>
      </c>
      <c r="ER11" s="45" t="s">
        <v>543</v>
      </c>
      <c r="ES11" s="45" t="s">
        <v>544</v>
      </c>
      <c r="ET11" s="45" t="s">
        <v>545</v>
      </c>
      <c r="EU11" s="45" t="s">
        <v>546</v>
      </c>
    </row>
    <row r="12" spans="1:151" ht="399.95" customHeight="1" x14ac:dyDescent="0.2">
      <c r="A12" s="177" t="s">
        <v>272</v>
      </c>
      <c r="B12" s="158" t="s">
        <v>387</v>
      </c>
      <c r="C12" s="158" t="s">
        <v>557</v>
      </c>
      <c r="D12" s="177" t="s">
        <v>558</v>
      </c>
      <c r="E12" s="178" t="s">
        <v>388</v>
      </c>
      <c r="F12" s="158" t="s">
        <v>389</v>
      </c>
      <c r="G12" s="178" t="s">
        <v>542</v>
      </c>
      <c r="H12" s="178" t="s">
        <v>542</v>
      </c>
      <c r="I12" s="154" t="s">
        <v>559</v>
      </c>
      <c r="J12" s="177" t="s">
        <v>63</v>
      </c>
      <c r="K12" s="178" t="s">
        <v>329</v>
      </c>
      <c r="L12" s="158" t="s">
        <v>735</v>
      </c>
      <c r="M12" s="164" t="s">
        <v>560</v>
      </c>
      <c r="N12" s="158" t="s">
        <v>339</v>
      </c>
      <c r="O12" s="158" t="s">
        <v>562</v>
      </c>
      <c r="P12" s="158" t="s">
        <v>330</v>
      </c>
      <c r="Q12" s="158" t="s">
        <v>325</v>
      </c>
      <c r="R12" s="158" t="s">
        <v>331</v>
      </c>
      <c r="S12" s="158" t="s">
        <v>426</v>
      </c>
      <c r="T12" s="181" t="s">
        <v>561</v>
      </c>
      <c r="U12" s="179" t="s">
        <v>311</v>
      </c>
      <c r="V12" s="180">
        <v>0.2</v>
      </c>
      <c r="W12" s="179" t="s">
        <v>77</v>
      </c>
      <c r="X12" s="180">
        <v>0.8</v>
      </c>
      <c r="Y12" s="66" t="s">
        <v>270</v>
      </c>
      <c r="Z12" s="158" t="s">
        <v>340</v>
      </c>
      <c r="AA12" s="179" t="s">
        <v>311</v>
      </c>
      <c r="AB12" s="182">
        <v>6.2233919999999977E-3</v>
      </c>
      <c r="AC12" s="179" t="s">
        <v>77</v>
      </c>
      <c r="AD12" s="182">
        <v>0.8</v>
      </c>
      <c r="AE12" s="66" t="s">
        <v>270</v>
      </c>
      <c r="AF12" s="158" t="s">
        <v>341</v>
      </c>
      <c r="AG12" s="177" t="s">
        <v>328</v>
      </c>
      <c r="AH12" s="181" t="s">
        <v>563</v>
      </c>
      <c r="AI12" s="181" t="s">
        <v>564</v>
      </c>
      <c r="AJ12" s="181" t="s">
        <v>542</v>
      </c>
      <c r="AK12" s="181" t="s">
        <v>542</v>
      </c>
      <c r="AL12" s="183" t="s">
        <v>565</v>
      </c>
      <c r="AM12" s="181" t="s">
        <v>566</v>
      </c>
      <c r="AN12" s="181" t="s">
        <v>554</v>
      </c>
      <c r="AO12" s="181" t="s">
        <v>555</v>
      </c>
      <c r="AP12" s="181" t="s">
        <v>556</v>
      </c>
      <c r="AQ12" s="159">
        <v>45254</v>
      </c>
      <c r="AR12" s="160" t="s">
        <v>567</v>
      </c>
      <c r="AS12" s="161" t="s">
        <v>568</v>
      </c>
      <c r="AT12" s="162"/>
      <c r="AU12" s="163"/>
      <c r="AV12" s="164"/>
      <c r="AW12" s="162"/>
      <c r="AX12" s="160"/>
      <c r="AY12" s="161"/>
      <c r="AZ12" s="162"/>
      <c r="BA12" s="163"/>
      <c r="BB12" s="164"/>
      <c r="BC12" s="162"/>
      <c r="BD12" s="160"/>
      <c r="BE12" s="161"/>
      <c r="BF12" s="162"/>
      <c r="BG12" s="163"/>
      <c r="BH12" s="164"/>
      <c r="BI12" s="162"/>
      <c r="BJ12" s="160"/>
      <c r="BK12" s="161"/>
      <c r="BL12" s="162"/>
      <c r="BM12" s="163"/>
      <c r="BN12" s="164"/>
      <c r="BO12" s="162"/>
      <c r="BP12" s="160"/>
      <c r="BQ12" s="161"/>
      <c r="BR12" s="162"/>
      <c r="BS12" s="163"/>
      <c r="BT12" s="164"/>
      <c r="BU12" s="162"/>
      <c r="BV12" s="160"/>
      <c r="BW12" s="161"/>
      <c r="BX12" s="162"/>
      <c r="BY12" s="163"/>
      <c r="BZ12" s="165"/>
      <c r="CA12" s="2">
        <f t="shared" ref="CA12:CA31" si="0">COUNTBLANK(A12:BZ12)</f>
        <v>33</v>
      </c>
      <c r="CB12" s="51" t="s">
        <v>506</v>
      </c>
      <c r="CC12" s="51" t="s">
        <v>492</v>
      </c>
      <c r="CD12" s="51" t="s">
        <v>433</v>
      </c>
      <c r="CE12" s="51" t="s">
        <v>434</v>
      </c>
      <c r="CF12" s="51" t="s">
        <v>432</v>
      </c>
      <c r="CG12" s="51" t="s">
        <v>432</v>
      </c>
      <c r="CH12" s="51" t="s">
        <v>448</v>
      </c>
      <c r="CI12" s="51" t="s">
        <v>432</v>
      </c>
      <c r="CJ12" s="51" t="s">
        <v>453</v>
      </c>
      <c r="CK12" s="51"/>
      <c r="CL12" s="51" t="s">
        <v>452</v>
      </c>
      <c r="CM12" s="51" t="s">
        <v>457</v>
      </c>
      <c r="CN12" s="51" t="s">
        <v>452</v>
      </c>
      <c r="CO12" s="51" t="s">
        <v>452</v>
      </c>
      <c r="CP12" s="51" t="s">
        <v>452</v>
      </c>
      <c r="CQ12" s="51" t="s">
        <v>452</v>
      </c>
      <c r="CR12" s="51" t="s">
        <v>479</v>
      </c>
      <c r="CS12" s="51" t="s">
        <v>452</v>
      </c>
      <c r="CT12" s="51"/>
      <c r="CU12" s="51"/>
      <c r="CV12" s="51"/>
      <c r="CW12" s="51"/>
      <c r="CX12" s="51" t="s">
        <v>452</v>
      </c>
      <c r="CZ12" s="153" t="str">
        <f t="shared" ref="CZ12:CZ31" si="1">J12</f>
        <v>Corrupción</v>
      </c>
      <c r="DA12" s="200" t="str">
        <f t="shared" ref="DA12:DA31" si="2">I12</f>
        <v>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v>
      </c>
      <c r="DB12" s="200"/>
      <c r="DC12" s="200"/>
      <c r="DD12" s="200"/>
      <c r="DE12" s="200"/>
      <c r="DF12" s="200"/>
      <c r="DG12" s="200"/>
      <c r="DH12" s="153" t="str">
        <f t="shared" ref="DH12:DH31" si="3">Y12</f>
        <v>Alto</v>
      </c>
      <c r="DI12" s="153" t="str">
        <f t="shared" ref="DI12:DI19" si="4">AE12</f>
        <v>Alto</v>
      </c>
      <c r="DK12" s="149" t="e">
        <f>SUM(LEN(#REF!)-LEN(SUBSTITUTE(#REF!,"- Preventivo","")))/LEN("- Preventivo")</f>
        <v>#REF!</v>
      </c>
      <c r="DL12" s="149" t="e">
        <f t="shared" ref="DL12:DL31" si="5">SUMIFS($DK$12:$DK$31,$A$12:$A$31,A12)</f>
        <v>#REF!</v>
      </c>
      <c r="DM12" s="149" t="e">
        <f>SUM(LEN(#REF!)-LEN(SUBSTITUTE(#REF!,"- Detectivo","")))/LEN("- Detectivo")</f>
        <v>#REF!</v>
      </c>
      <c r="DN12" s="149" t="e">
        <f t="shared" ref="DN12:DN31" si="6">SUMIFS($DM$12:$DM$31,$A$12:$A$31,A12)</f>
        <v>#REF!</v>
      </c>
      <c r="DO12" s="149" t="e">
        <f>SUM(LEN(#REF!)-LEN(SUBSTITUTE(#REF!,"- Correctivo","")))/LEN("- Correctivo")</f>
        <v>#REF!</v>
      </c>
      <c r="DP12" s="149" t="e">
        <f t="shared" ref="DP12:DP31" si="7">SUMIFS($DO$12:$DO$31,$A$12:$A$31,A12)</f>
        <v>#REF!</v>
      </c>
      <c r="DQ12" s="149" t="e">
        <f t="shared" ref="DQ12:DQ27" si="8">DK12+DM12+DO12</f>
        <v>#REF!</v>
      </c>
      <c r="DR12" s="149" t="e">
        <f t="shared" ref="DR12:DR31" si="9">SUMIFS($DQ$12:$DQ$31,$A$12:$A$31,A12)</f>
        <v>#REF!</v>
      </c>
      <c r="DS12" s="149" t="e">
        <f>SUM(LEN(#REF!)-LEN(SUBSTITUTE(#REF!,"- Documentado","")))/LEN("- Documentado")</f>
        <v>#REF!</v>
      </c>
      <c r="DT12" s="149" t="e">
        <f>SUM(LEN(#REF!)-LEN(SUBSTITUTE(#REF!,"- Documentado","")))/LEN("- Documentado")</f>
        <v>#REF!</v>
      </c>
      <c r="DU12" s="149" t="e">
        <f t="shared" ref="DU12:DU31" si="10">SUMIFS($DS$12:$DS$31,$A$12:$A$31,A12)+SUMIFS($DT$12:$DT$31,$A$12:$A$31,A12)</f>
        <v>#REF!</v>
      </c>
      <c r="DV12" s="149" t="e">
        <f>SUM(LEN(#REF!)-LEN(SUBSTITUTE(#REF!,"- Continua","")))/LEN("- Continua")</f>
        <v>#REF!</v>
      </c>
      <c r="DW12" s="149" t="e">
        <f>SUM(LEN(#REF!)-LEN(SUBSTITUTE(#REF!,"- Continua","")))/LEN("- Continua")</f>
        <v>#REF!</v>
      </c>
      <c r="DX12" s="149" t="e">
        <f t="shared" ref="DX12:DX31" si="11">SUMIFS($DV$12:$DV$31,$A$12:$A$31,A12)+SUMIFS($DW$12:$DW$31,$A$12:$A$31,A12)</f>
        <v>#REF!</v>
      </c>
      <c r="DY12" s="149" t="e">
        <f>SUM(LEN(#REF!)-LEN(SUBSTITUTE(#REF!,"- Con registro","")))/LEN("- Con registro")</f>
        <v>#REF!</v>
      </c>
      <c r="DZ12" s="149" t="e">
        <f>SUM(LEN(#REF!)-LEN(SUBSTITUTE(#REF!,"- Con registro","")))/LEN("- Con registro")</f>
        <v>#REF!</v>
      </c>
      <c r="EA12" s="149" t="e">
        <f t="shared" ref="EA12:EA31" si="12">SUMIFS($DY$12:$DY$31,$A$12:$A$31,A12)+SUMIFS($DZ$12:$DZ$31,$A$12:$A$31,A12)</f>
        <v>#REF!</v>
      </c>
      <c r="EB12" s="152" t="e">
        <f t="shared" ref="EB12:EB27" si="13">CONCATENATE("El proceso estableció ",DR12," controles frente a los riesgos identificados, de los cuales:
")</f>
        <v>#REF!</v>
      </c>
      <c r="EC12" s="152" t="e">
        <f t="shared" ref="EC12:EC27" si="14">CONCATENATE("- ",DL12," son preventivos, ",DN12," detectivos y ",DP12," correctivos.
")</f>
        <v>#REF!</v>
      </c>
      <c r="ED12" s="184" t="e">
        <f t="shared" ref="ED12:ED27" si="15">CONCATENATE("- ",DU12," están documentados, ",DX12," se aplican continuamente de acuerdo con la periodicidad establecida y en ",EA12," se deja registro de la aplicación.")</f>
        <v>#REF!</v>
      </c>
      <c r="EE12" s="198" t="e">
        <f t="shared" ref="EE12:EE27" si="16">CONCATENATE(EB12,EC12,ED12)</f>
        <v>#REF!</v>
      </c>
      <c r="EF12" s="198"/>
      <c r="EG12" s="198"/>
      <c r="EH12" s="198"/>
      <c r="EI12" s="198"/>
      <c r="EJ12" s="198"/>
      <c r="EK12" s="198"/>
      <c r="EL12" s="198"/>
      <c r="EM12" s="198"/>
      <c r="EN12" s="198"/>
      <c r="EP12" s="172">
        <f t="shared" ref="EP12:EP27" si="17">IF(AQ12&gt;=$EP$1,AQ12,IF(AT12&gt;=$EP$1,AT12,IF(AW12&gt;=$EP$1,AW12,IF(AZ12&gt;=$EP$1,AZ12,IF(BC12&gt;=$EP$1,BC12,IF(BF12&gt;=$EP$1,BF12,IF(BI12&gt;=$EP$1,BI12,IF(BL12&gt;=$EP$1,BL12,IF(BO12&gt;=$EP$1,BO12,IF(BR12&gt;=$EP$1,BR12,IF(BU12&gt;=$EP$1,BU12,IF(BX12&gt;=$EP$1,BX12,""))))))))))))</f>
        <v>45254</v>
      </c>
      <c r="EQ12" s="173">
        <f t="shared" ref="EQ12:EQ27" si="18">IF(EP12="","",$B$6)</f>
        <v>45275</v>
      </c>
      <c r="ER12" s="149" t="str">
        <f t="shared" ref="ER12:ER27" si="19">IF(EQ12="","","Riesgos")</f>
        <v>Riesgos</v>
      </c>
      <c r="ES12" s="149" t="str">
        <f t="shared" ref="ES12:ES31" si="20">IF(ER12="","",CONCATENATE("ID_",G12,": ",I12))</f>
        <v>ID_-: Posibilidad de afectación reputacional por sanción de un ente control u otro ente regulador en materia disciplinaria, debido a decisiones ajustadas a intereses propios o de terceros al evaluar y tramitar los procesos disciplinario, que genere la configuración y decreto de la prescripción y/o caducidad en beneficio de un tercero.</v>
      </c>
      <c r="ET12" s="149" t="str">
        <f t="shared" ref="ET12:ET31" si="21">IF(ES12="","",CONCATENATE("Ajuste en ",VLOOKUP(EP12,AQ12:BZ12,(MATCH(EP12,AQ12:BZ12,10)+1))," en el Mapa de riesgos de ",A12))</f>
        <v>Ajuste en 
Establecimiento de controles
Tratamiento del riesgo en el Mapa de riesgos de Control Disciplinario</v>
      </c>
      <c r="EU12" s="149" t="str">
        <f t="shared" ref="EU12:EU31" si="22">IF(ET12="","",CONCATENATE("Solicitud de cambio realizada y aprobada por la ",L12," a través del Aplicativo DARUMA"))</f>
        <v>Solicitud de cambio realizada y aprobada por la Oficina de Control Disciplinario Interno, Oficina Jurídica y Despacho de la Secretaría General a través del Aplicativo DARUMA</v>
      </c>
    </row>
    <row r="13" spans="1:151" ht="399.95" customHeight="1" x14ac:dyDescent="0.2">
      <c r="A13" s="177" t="s">
        <v>273</v>
      </c>
      <c r="B13" s="158" t="s">
        <v>391</v>
      </c>
      <c r="C13" s="158" t="s">
        <v>569</v>
      </c>
      <c r="D13" s="177" t="s">
        <v>174</v>
      </c>
      <c r="E13" s="178" t="s">
        <v>388</v>
      </c>
      <c r="F13" s="158" t="s">
        <v>392</v>
      </c>
      <c r="G13" s="178" t="s">
        <v>542</v>
      </c>
      <c r="H13" s="178" t="s">
        <v>542</v>
      </c>
      <c r="I13" s="154" t="s">
        <v>734</v>
      </c>
      <c r="J13" s="177" t="s">
        <v>63</v>
      </c>
      <c r="K13" s="178" t="s">
        <v>329</v>
      </c>
      <c r="L13" s="158" t="s">
        <v>321</v>
      </c>
      <c r="M13" s="164" t="s">
        <v>345</v>
      </c>
      <c r="N13" s="158" t="s">
        <v>344</v>
      </c>
      <c r="O13" s="158" t="s">
        <v>346</v>
      </c>
      <c r="P13" s="158" t="s">
        <v>330</v>
      </c>
      <c r="Q13" s="158" t="s">
        <v>325</v>
      </c>
      <c r="R13" s="158" t="s">
        <v>331</v>
      </c>
      <c r="S13" s="158" t="s">
        <v>426</v>
      </c>
      <c r="T13" s="158" t="s">
        <v>561</v>
      </c>
      <c r="U13" s="179" t="s">
        <v>311</v>
      </c>
      <c r="V13" s="180">
        <v>0.2</v>
      </c>
      <c r="W13" s="179" t="s">
        <v>77</v>
      </c>
      <c r="X13" s="180">
        <v>0.8</v>
      </c>
      <c r="Y13" s="66" t="s">
        <v>270</v>
      </c>
      <c r="Z13" s="158" t="s">
        <v>340</v>
      </c>
      <c r="AA13" s="179" t="s">
        <v>311</v>
      </c>
      <c r="AB13" s="182">
        <v>8.3999999999999991E-2</v>
      </c>
      <c r="AC13" s="179" t="s">
        <v>77</v>
      </c>
      <c r="AD13" s="182">
        <v>0.8</v>
      </c>
      <c r="AE13" s="66" t="s">
        <v>270</v>
      </c>
      <c r="AF13" s="158" t="s">
        <v>341</v>
      </c>
      <c r="AG13" s="177" t="s">
        <v>328</v>
      </c>
      <c r="AH13" s="181" t="s">
        <v>570</v>
      </c>
      <c r="AI13" s="181" t="s">
        <v>571</v>
      </c>
      <c r="AJ13" s="181" t="s">
        <v>542</v>
      </c>
      <c r="AK13" s="181" t="s">
        <v>542</v>
      </c>
      <c r="AL13" s="183" t="s">
        <v>572</v>
      </c>
      <c r="AM13" s="183" t="s">
        <v>573</v>
      </c>
      <c r="AN13" s="158" t="s">
        <v>574</v>
      </c>
      <c r="AO13" s="158" t="s">
        <v>575</v>
      </c>
      <c r="AP13" s="158" t="s">
        <v>576</v>
      </c>
      <c r="AQ13" s="159">
        <v>45261</v>
      </c>
      <c r="AR13" s="160" t="s">
        <v>577</v>
      </c>
      <c r="AS13" s="161" t="s">
        <v>578</v>
      </c>
      <c r="AT13" s="162"/>
      <c r="AU13" s="163"/>
      <c r="AV13" s="164"/>
      <c r="AW13" s="162"/>
      <c r="AX13" s="160"/>
      <c r="AY13" s="161"/>
      <c r="AZ13" s="162"/>
      <c r="BA13" s="163"/>
      <c r="BB13" s="164"/>
      <c r="BC13" s="162"/>
      <c r="BD13" s="160"/>
      <c r="BE13" s="161"/>
      <c r="BF13" s="162"/>
      <c r="BG13" s="163"/>
      <c r="BH13" s="164"/>
      <c r="BI13" s="162"/>
      <c r="BJ13" s="160"/>
      <c r="BK13" s="161"/>
      <c r="BL13" s="162"/>
      <c r="BM13" s="163"/>
      <c r="BN13" s="164"/>
      <c r="BO13" s="162"/>
      <c r="BP13" s="160"/>
      <c r="BQ13" s="161"/>
      <c r="BR13" s="162"/>
      <c r="BS13" s="163"/>
      <c r="BT13" s="164"/>
      <c r="BU13" s="162"/>
      <c r="BV13" s="160"/>
      <c r="BW13" s="161"/>
      <c r="BX13" s="162"/>
      <c r="BY13" s="163"/>
      <c r="BZ13" s="165"/>
      <c r="CA13" s="2">
        <f t="shared" si="0"/>
        <v>33</v>
      </c>
      <c r="CB13" s="51" t="s">
        <v>490</v>
      </c>
      <c r="CC13" s="51" t="s">
        <v>501</v>
      </c>
      <c r="CD13" s="142" t="s">
        <v>435</v>
      </c>
      <c r="CE13" s="51" t="s">
        <v>452</v>
      </c>
      <c r="CF13" s="51" t="s">
        <v>432</v>
      </c>
      <c r="CG13" s="51" t="s">
        <v>432</v>
      </c>
      <c r="CH13" s="51" t="s">
        <v>448</v>
      </c>
      <c r="CI13" s="51" t="s">
        <v>432</v>
      </c>
      <c r="CJ13" s="51" t="s">
        <v>452</v>
      </c>
      <c r="CK13" s="51"/>
      <c r="CL13" s="51" t="s">
        <v>458</v>
      </c>
      <c r="CM13" s="51" t="s">
        <v>457</v>
      </c>
      <c r="CN13" s="51" t="s">
        <v>452</v>
      </c>
      <c r="CO13" s="51" t="s">
        <v>452</v>
      </c>
      <c r="CP13" s="51" t="s">
        <v>452</v>
      </c>
      <c r="CQ13" s="51" t="s">
        <v>452</v>
      </c>
      <c r="CR13" s="51" t="s">
        <v>480</v>
      </c>
      <c r="CS13" s="51" t="s">
        <v>452</v>
      </c>
      <c r="CT13" s="51" t="s">
        <v>452</v>
      </c>
      <c r="CU13" s="51" t="s">
        <v>452</v>
      </c>
      <c r="CV13" s="51" t="s">
        <v>452</v>
      </c>
      <c r="CW13" s="51" t="s">
        <v>452</v>
      </c>
      <c r="CX13" s="51" t="s">
        <v>452</v>
      </c>
      <c r="CZ13" s="153" t="str">
        <f t="shared" si="1"/>
        <v>Corrupción</v>
      </c>
      <c r="DA13" s="200" t="str">
        <f t="shared" si="2"/>
        <v>Posibilidad de afectación reputacional por sanción disciplinaria de una instancia competente o de un ente de control o regulador, debido a resultados y conclusiones ajustadas a intereses propios o de un tercero, como producto de las evaluaciones de auditoría practicadas.</v>
      </c>
      <c r="DB13" s="200"/>
      <c r="DC13" s="200"/>
      <c r="DD13" s="200"/>
      <c r="DE13" s="200"/>
      <c r="DF13" s="200"/>
      <c r="DG13" s="200"/>
      <c r="DH13" s="153" t="str">
        <f t="shared" si="3"/>
        <v>Alto</v>
      </c>
      <c r="DI13" s="153" t="str">
        <f t="shared" si="4"/>
        <v>Alto</v>
      </c>
      <c r="DK13" s="149" t="e">
        <f>SUM(LEN(#REF!)-LEN(SUBSTITUTE(#REF!,"- Preventivo","")))/LEN("- Preventivo")</f>
        <v>#REF!</v>
      </c>
      <c r="DL13" s="149" t="e">
        <f t="shared" si="5"/>
        <v>#REF!</v>
      </c>
      <c r="DM13" s="149" t="e">
        <f>SUM(LEN(#REF!)-LEN(SUBSTITUTE(#REF!,"- Detectivo","")))/LEN("- Detectivo")</f>
        <v>#REF!</v>
      </c>
      <c r="DN13" s="149" t="e">
        <f t="shared" si="6"/>
        <v>#REF!</v>
      </c>
      <c r="DO13" s="149" t="e">
        <f>SUM(LEN(#REF!)-LEN(SUBSTITUTE(#REF!,"- Correctivo","")))/LEN("- Correctivo")</f>
        <v>#REF!</v>
      </c>
      <c r="DP13" s="149" t="e">
        <f t="shared" si="7"/>
        <v>#REF!</v>
      </c>
      <c r="DQ13" s="149" t="e">
        <f t="shared" si="8"/>
        <v>#REF!</v>
      </c>
      <c r="DR13" s="149" t="e">
        <f t="shared" si="9"/>
        <v>#REF!</v>
      </c>
      <c r="DS13" s="149" t="e">
        <f>SUM(LEN(#REF!)-LEN(SUBSTITUTE(#REF!,"- Documentado","")))/LEN("- Documentado")</f>
        <v>#REF!</v>
      </c>
      <c r="DT13" s="149" t="e">
        <f>SUM(LEN(#REF!)-LEN(SUBSTITUTE(#REF!,"- Documentado","")))/LEN("- Documentado")</f>
        <v>#REF!</v>
      </c>
      <c r="DU13" s="149" t="e">
        <f t="shared" si="10"/>
        <v>#REF!</v>
      </c>
      <c r="DV13" s="149" t="e">
        <f>SUM(LEN(#REF!)-LEN(SUBSTITUTE(#REF!,"- Continua","")))/LEN("- Continua")</f>
        <v>#REF!</v>
      </c>
      <c r="DW13" s="149" t="e">
        <f>SUM(LEN(#REF!)-LEN(SUBSTITUTE(#REF!,"- Continua","")))/LEN("- Continua")</f>
        <v>#REF!</v>
      </c>
      <c r="DX13" s="149" t="e">
        <f t="shared" si="11"/>
        <v>#REF!</v>
      </c>
      <c r="DY13" s="149" t="e">
        <f>SUM(LEN(#REF!)-LEN(SUBSTITUTE(#REF!,"- Con registro","")))/LEN("- Con registro")</f>
        <v>#REF!</v>
      </c>
      <c r="DZ13" s="149" t="e">
        <f>SUM(LEN(#REF!)-LEN(SUBSTITUTE(#REF!,"- Con registro","")))/LEN("- Con registro")</f>
        <v>#REF!</v>
      </c>
      <c r="EA13" s="149" t="e">
        <f t="shared" si="12"/>
        <v>#REF!</v>
      </c>
      <c r="EB13" s="152" t="e">
        <f t="shared" si="13"/>
        <v>#REF!</v>
      </c>
      <c r="EC13" s="152" t="e">
        <f t="shared" si="14"/>
        <v>#REF!</v>
      </c>
      <c r="ED13" s="184" t="e">
        <f t="shared" si="15"/>
        <v>#REF!</v>
      </c>
      <c r="EE13" s="198" t="e">
        <f t="shared" si="16"/>
        <v>#REF!</v>
      </c>
      <c r="EF13" s="198"/>
      <c r="EG13" s="198"/>
      <c r="EH13" s="198"/>
      <c r="EI13" s="198"/>
      <c r="EJ13" s="198"/>
      <c r="EK13" s="198"/>
      <c r="EL13" s="198"/>
      <c r="EM13" s="198"/>
      <c r="EN13" s="198"/>
      <c r="EP13" s="172">
        <f t="shared" si="17"/>
        <v>45261</v>
      </c>
      <c r="EQ13" s="173">
        <f t="shared" si="18"/>
        <v>45275</v>
      </c>
      <c r="ER13" s="149" t="str">
        <f t="shared" si="19"/>
        <v>Riesgos</v>
      </c>
      <c r="ES13" s="149" t="str">
        <f t="shared" si="20"/>
        <v>ID_-: Posibilidad de afectación reputacional por sanción disciplinaria de una instancia competente o de un ente de control o regulador, debido a resultados y conclusiones ajustadas a intereses propios o de un tercero, como producto de las evaluaciones de auditoría practicadas.</v>
      </c>
      <c r="ET13" s="149" t="str">
        <f t="shared" si="21"/>
        <v>Ajuste en Identificación del riesgo
Establecimiento de controles
Tratamiento del riesgo en el Mapa de riesgos de Evaluación del Sistema de Control Interno</v>
      </c>
      <c r="EU13" s="149" t="str">
        <f t="shared" si="22"/>
        <v>Solicitud de cambio realizada y aprobada por la Oficina de Control Interno a través del Aplicativo DARUMA</v>
      </c>
    </row>
    <row r="14" spans="1:151" ht="399.95" customHeight="1" x14ac:dyDescent="0.2">
      <c r="A14" s="177" t="s">
        <v>393</v>
      </c>
      <c r="B14" s="158" t="s">
        <v>579</v>
      </c>
      <c r="C14" s="158" t="s">
        <v>394</v>
      </c>
      <c r="D14" s="177" t="s">
        <v>424</v>
      </c>
      <c r="E14" s="178" t="s">
        <v>38</v>
      </c>
      <c r="F14" s="158" t="s">
        <v>395</v>
      </c>
      <c r="G14" s="178" t="s">
        <v>542</v>
      </c>
      <c r="H14" s="178" t="s">
        <v>542</v>
      </c>
      <c r="I14" s="154" t="s">
        <v>362</v>
      </c>
      <c r="J14" s="177" t="s">
        <v>63</v>
      </c>
      <c r="K14" s="178" t="s">
        <v>326</v>
      </c>
      <c r="L14" s="158" t="s">
        <v>251</v>
      </c>
      <c r="M14" s="164" t="s">
        <v>580</v>
      </c>
      <c r="N14" s="158" t="s">
        <v>581</v>
      </c>
      <c r="O14" s="158" t="s">
        <v>582</v>
      </c>
      <c r="P14" s="158" t="s">
        <v>330</v>
      </c>
      <c r="Q14" s="158" t="s">
        <v>583</v>
      </c>
      <c r="R14" s="158" t="s">
        <v>347</v>
      </c>
      <c r="S14" s="158" t="s">
        <v>426</v>
      </c>
      <c r="T14" s="158" t="s">
        <v>561</v>
      </c>
      <c r="U14" s="179" t="s">
        <v>311</v>
      </c>
      <c r="V14" s="180">
        <v>0.2</v>
      </c>
      <c r="W14" s="179" t="s">
        <v>51</v>
      </c>
      <c r="X14" s="180">
        <v>1</v>
      </c>
      <c r="Y14" s="66" t="s">
        <v>271</v>
      </c>
      <c r="Z14" s="158" t="s">
        <v>363</v>
      </c>
      <c r="AA14" s="179" t="s">
        <v>311</v>
      </c>
      <c r="AB14" s="182">
        <v>1.2700799999999998E-2</v>
      </c>
      <c r="AC14" s="179" t="s">
        <v>51</v>
      </c>
      <c r="AD14" s="182">
        <v>1</v>
      </c>
      <c r="AE14" s="66" t="s">
        <v>271</v>
      </c>
      <c r="AF14" s="158" t="s">
        <v>364</v>
      </c>
      <c r="AG14" s="177" t="s">
        <v>328</v>
      </c>
      <c r="AH14" s="181" t="s">
        <v>584</v>
      </c>
      <c r="AI14" s="181" t="s">
        <v>585</v>
      </c>
      <c r="AJ14" s="181" t="s">
        <v>542</v>
      </c>
      <c r="AK14" s="181" t="s">
        <v>542</v>
      </c>
      <c r="AL14" s="183" t="s">
        <v>586</v>
      </c>
      <c r="AM14" s="183" t="s">
        <v>587</v>
      </c>
      <c r="AN14" s="158" t="s">
        <v>588</v>
      </c>
      <c r="AO14" s="158" t="s">
        <v>589</v>
      </c>
      <c r="AP14" s="158" t="s">
        <v>590</v>
      </c>
      <c r="AQ14" s="159">
        <v>45266</v>
      </c>
      <c r="AR14" s="160" t="s">
        <v>332</v>
      </c>
      <c r="AS14" s="161" t="s">
        <v>591</v>
      </c>
      <c r="AT14" s="162"/>
      <c r="AU14" s="163"/>
      <c r="AV14" s="164"/>
      <c r="AW14" s="162"/>
      <c r="AX14" s="160"/>
      <c r="AY14" s="161"/>
      <c r="AZ14" s="162"/>
      <c r="BA14" s="163"/>
      <c r="BB14" s="164"/>
      <c r="BC14" s="162"/>
      <c r="BD14" s="160"/>
      <c r="BE14" s="161"/>
      <c r="BF14" s="162"/>
      <c r="BG14" s="163"/>
      <c r="BH14" s="164"/>
      <c r="BI14" s="162"/>
      <c r="BJ14" s="160"/>
      <c r="BK14" s="161"/>
      <c r="BL14" s="162"/>
      <c r="BM14" s="163"/>
      <c r="BN14" s="164"/>
      <c r="BO14" s="162"/>
      <c r="BP14" s="160"/>
      <c r="BQ14" s="161"/>
      <c r="BR14" s="162"/>
      <c r="BS14" s="163"/>
      <c r="BT14" s="164"/>
      <c r="BU14" s="162"/>
      <c r="BV14" s="160"/>
      <c r="BW14" s="161"/>
      <c r="BX14" s="162"/>
      <c r="BY14" s="163"/>
      <c r="BZ14" s="165"/>
      <c r="CA14" s="2">
        <f t="shared" si="0"/>
        <v>33</v>
      </c>
      <c r="CB14" s="51" t="s">
        <v>497</v>
      </c>
      <c r="CC14" s="51" t="s">
        <v>498</v>
      </c>
      <c r="CD14" s="51" t="s">
        <v>436</v>
      </c>
      <c r="CE14" s="51" t="s">
        <v>452</v>
      </c>
      <c r="CF14" s="51" t="s">
        <v>432</v>
      </c>
      <c r="CG14" s="51" t="s">
        <v>432</v>
      </c>
      <c r="CH14" s="51" t="s">
        <v>448</v>
      </c>
      <c r="CI14" s="51" t="s">
        <v>432</v>
      </c>
      <c r="CJ14" s="51" t="s">
        <v>452</v>
      </c>
      <c r="CK14" s="51"/>
      <c r="CL14" s="51" t="s">
        <v>452</v>
      </c>
      <c r="CM14" s="51" t="s">
        <v>457</v>
      </c>
      <c r="CN14" s="51" t="s">
        <v>452</v>
      </c>
      <c r="CO14" s="51" t="s">
        <v>452</v>
      </c>
      <c r="CP14" s="51" t="s">
        <v>452</v>
      </c>
      <c r="CQ14" s="51" t="s">
        <v>452</v>
      </c>
      <c r="CR14" s="51" t="s">
        <v>465</v>
      </c>
      <c r="CS14" s="51" t="s">
        <v>452</v>
      </c>
      <c r="CT14" s="51" t="s">
        <v>452</v>
      </c>
      <c r="CU14" s="51" t="s">
        <v>452</v>
      </c>
      <c r="CV14" s="51" t="s">
        <v>452</v>
      </c>
      <c r="CW14" s="51" t="s">
        <v>452</v>
      </c>
      <c r="CX14" s="51" t="s">
        <v>452</v>
      </c>
      <c r="CZ14" s="153" t="str">
        <f t="shared" si="1"/>
        <v>Corrupción</v>
      </c>
      <c r="DA14" s="200" t="str">
        <f t="shared" si="2"/>
        <v>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DB14" s="200"/>
      <c r="DC14" s="200"/>
      <c r="DD14" s="200"/>
      <c r="DE14" s="200"/>
      <c r="DF14" s="200"/>
      <c r="DG14" s="200"/>
      <c r="DH14" s="153" t="str">
        <f t="shared" si="3"/>
        <v>Extremo</v>
      </c>
      <c r="DI14" s="153" t="str">
        <f t="shared" si="4"/>
        <v>Extremo</v>
      </c>
      <c r="DK14" s="149" t="e">
        <f>SUM(LEN(#REF!)-LEN(SUBSTITUTE(#REF!,"- Preventivo","")))/LEN("- Preventivo")</f>
        <v>#REF!</v>
      </c>
      <c r="DL14" s="149" t="e">
        <f t="shared" si="5"/>
        <v>#REF!</v>
      </c>
      <c r="DM14" s="149" t="e">
        <f>SUM(LEN(#REF!)-LEN(SUBSTITUTE(#REF!,"- Detectivo","")))/LEN("- Detectivo")</f>
        <v>#REF!</v>
      </c>
      <c r="DN14" s="149" t="e">
        <f t="shared" si="6"/>
        <v>#REF!</v>
      </c>
      <c r="DO14" s="149" t="e">
        <f>SUM(LEN(#REF!)-LEN(SUBSTITUTE(#REF!,"- Correctivo","")))/LEN("- Correctivo")</f>
        <v>#REF!</v>
      </c>
      <c r="DP14" s="149" t="e">
        <f t="shared" si="7"/>
        <v>#REF!</v>
      </c>
      <c r="DQ14" s="149" t="e">
        <f t="shared" si="8"/>
        <v>#REF!</v>
      </c>
      <c r="DR14" s="149" t="e">
        <f t="shared" si="9"/>
        <v>#REF!</v>
      </c>
      <c r="DS14" s="149" t="e">
        <f>SUM(LEN(#REF!)-LEN(SUBSTITUTE(#REF!,"- Documentado","")))/LEN("- Documentado")</f>
        <v>#REF!</v>
      </c>
      <c r="DT14" s="149" t="e">
        <f>SUM(LEN(#REF!)-LEN(SUBSTITUTE(#REF!,"- Documentado","")))/LEN("- Documentado")</f>
        <v>#REF!</v>
      </c>
      <c r="DU14" s="149" t="e">
        <f t="shared" si="10"/>
        <v>#REF!</v>
      </c>
      <c r="DV14" s="149" t="e">
        <f>SUM(LEN(#REF!)-LEN(SUBSTITUTE(#REF!,"- Continua","")))/LEN("- Continua")</f>
        <v>#REF!</v>
      </c>
      <c r="DW14" s="149" t="e">
        <f>SUM(LEN(#REF!)-LEN(SUBSTITUTE(#REF!,"- Continua","")))/LEN("- Continua")</f>
        <v>#REF!</v>
      </c>
      <c r="DX14" s="149" t="e">
        <f t="shared" si="11"/>
        <v>#REF!</v>
      </c>
      <c r="DY14" s="149" t="e">
        <f>SUM(LEN(#REF!)-LEN(SUBSTITUTE(#REF!,"- Con registro","")))/LEN("- Con registro")</f>
        <v>#REF!</v>
      </c>
      <c r="DZ14" s="149" t="e">
        <f>SUM(LEN(#REF!)-LEN(SUBSTITUTE(#REF!,"- Con registro","")))/LEN("- Con registro")</f>
        <v>#REF!</v>
      </c>
      <c r="EA14" s="149" t="e">
        <f t="shared" si="12"/>
        <v>#REF!</v>
      </c>
      <c r="EB14" s="152" t="e">
        <f t="shared" si="13"/>
        <v>#REF!</v>
      </c>
      <c r="EC14" s="152" t="e">
        <f t="shared" si="14"/>
        <v>#REF!</v>
      </c>
      <c r="ED14" s="184" t="e">
        <f t="shared" si="15"/>
        <v>#REF!</v>
      </c>
      <c r="EE14" s="198" t="e">
        <f t="shared" si="16"/>
        <v>#REF!</v>
      </c>
      <c r="EF14" s="198"/>
      <c r="EG14" s="198"/>
      <c r="EH14" s="198"/>
      <c r="EI14" s="198"/>
      <c r="EJ14" s="198"/>
      <c r="EK14" s="198"/>
      <c r="EL14" s="198"/>
      <c r="EM14" s="198"/>
      <c r="EN14" s="198"/>
      <c r="EP14" s="172">
        <f t="shared" si="17"/>
        <v>45266</v>
      </c>
      <c r="EQ14" s="173">
        <f t="shared" si="18"/>
        <v>45275</v>
      </c>
      <c r="ER14" s="149" t="str">
        <f t="shared" si="19"/>
        <v>Riesgos</v>
      </c>
      <c r="ES14" s="149" t="str">
        <f t="shared" si="20"/>
        <v>ID_-: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v>
      </c>
      <c r="ET14" s="149" t="str">
        <f t="shared" si="21"/>
        <v>Ajuste en Identificación del riesgo
Tratamiento del riesgo en el Mapa de riesgos de Fortalecimiento de la Gestión Pública</v>
      </c>
      <c r="EU14" s="149" t="str">
        <f t="shared" si="22"/>
        <v>Solicitud de cambio realizada y aprobada por la Dirección Distrital de Archivo de Bogotá a través del Aplicativo DARUMA</v>
      </c>
    </row>
    <row r="15" spans="1:151" ht="399.95" customHeight="1" x14ac:dyDescent="0.2">
      <c r="A15" s="177" t="s">
        <v>393</v>
      </c>
      <c r="B15" s="158" t="s">
        <v>579</v>
      </c>
      <c r="C15" s="158" t="s">
        <v>394</v>
      </c>
      <c r="D15" s="177" t="s">
        <v>424</v>
      </c>
      <c r="E15" s="178" t="s">
        <v>38</v>
      </c>
      <c r="F15" s="158" t="s">
        <v>396</v>
      </c>
      <c r="G15" s="178" t="s">
        <v>542</v>
      </c>
      <c r="H15" s="178" t="s">
        <v>542</v>
      </c>
      <c r="I15" s="154" t="s">
        <v>592</v>
      </c>
      <c r="J15" s="177" t="s">
        <v>63</v>
      </c>
      <c r="K15" s="178" t="s">
        <v>326</v>
      </c>
      <c r="L15" s="158" t="s">
        <v>251</v>
      </c>
      <c r="M15" s="164" t="s">
        <v>593</v>
      </c>
      <c r="N15" s="158" t="s">
        <v>594</v>
      </c>
      <c r="O15" s="158" t="s">
        <v>365</v>
      </c>
      <c r="P15" s="158" t="s">
        <v>330</v>
      </c>
      <c r="Q15" s="158" t="s">
        <v>325</v>
      </c>
      <c r="R15" s="158" t="s">
        <v>347</v>
      </c>
      <c r="S15" s="158" t="s">
        <v>426</v>
      </c>
      <c r="T15" s="158" t="s">
        <v>561</v>
      </c>
      <c r="U15" s="179" t="s">
        <v>311</v>
      </c>
      <c r="V15" s="180">
        <v>0.2</v>
      </c>
      <c r="W15" s="179" t="s">
        <v>77</v>
      </c>
      <c r="X15" s="180">
        <v>0.8</v>
      </c>
      <c r="Y15" s="66" t="s">
        <v>270</v>
      </c>
      <c r="Z15" s="158" t="s">
        <v>595</v>
      </c>
      <c r="AA15" s="179" t="s">
        <v>311</v>
      </c>
      <c r="AB15" s="182">
        <v>3.5279999999999992E-2</v>
      </c>
      <c r="AC15" s="179" t="s">
        <v>77</v>
      </c>
      <c r="AD15" s="182">
        <v>0.8</v>
      </c>
      <c r="AE15" s="66" t="s">
        <v>270</v>
      </c>
      <c r="AF15" s="158" t="s">
        <v>341</v>
      </c>
      <c r="AG15" s="177" t="s">
        <v>328</v>
      </c>
      <c r="AH15" s="158" t="s">
        <v>596</v>
      </c>
      <c r="AI15" s="158" t="s">
        <v>597</v>
      </c>
      <c r="AJ15" s="158" t="s">
        <v>542</v>
      </c>
      <c r="AK15" s="158" t="s">
        <v>542</v>
      </c>
      <c r="AL15" s="158" t="s">
        <v>598</v>
      </c>
      <c r="AM15" s="158" t="s">
        <v>587</v>
      </c>
      <c r="AN15" s="158" t="s">
        <v>599</v>
      </c>
      <c r="AO15" s="158" t="s">
        <v>600</v>
      </c>
      <c r="AP15" s="158" t="s">
        <v>601</v>
      </c>
      <c r="AQ15" s="159">
        <v>45266</v>
      </c>
      <c r="AR15" s="160" t="s">
        <v>602</v>
      </c>
      <c r="AS15" s="161" t="s">
        <v>603</v>
      </c>
      <c r="AT15" s="162"/>
      <c r="AU15" s="163"/>
      <c r="AV15" s="164"/>
      <c r="AW15" s="162"/>
      <c r="AX15" s="160"/>
      <c r="AY15" s="161"/>
      <c r="AZ15" s="162"/>
      <c r="BA15" s="163"/>
      <c r="BB15" s="164"/>
      <c r="BC15" s="162"/>
      <c r="BD15" s="160"/>
      <c r="BE15" s="161"/>
      <c r="BF15" s="162"/>
      <c r="BG15" s="163"/>
      <c r="BH15" s="164"/>
      <c r="BI15" s="162"/>
      <c r="BJ15" s="160"/>
      <c r="BK15" s="161"/>
      <c r="BL15" s="162"/>
      <c r="BM15" s="163"/>
      <c r="BN15" s="164"/>
      <c r="BO15" s="162"/>
      <c r="BP15" s="160"/>
      <c r="BQ15" s="161"/>
      <c r="BR15" s="162"/>
      <c r="BS15" s="163"/>
      <c r="BT15" s="164"/>
      <c r="BU15" s="162"/>
      <c r="BV15" s="160"/>
      <c r="BW15" s="161"/>
      <c r="BX15" s="162"/>
      <c r="BY15" s="163"/>
      <c r="BZ15" s="165"/>
      <c r="CA15" s="2">
        <f t="shared" si="0"/>
        <v>33</v>
      </c>
      <c r="CB15" s="51" t="s">
        <v>497</v>
      </c>
      <c r="CC15" s="51" t="s">
        <v>498</v>
      </c>
      <c r="CD15" s="51" t="s">
        <v>436</v>
      </c>
      <c r="CE15" s="51" t="s">
        <v>452</v>
      </c>
      <c r="CF15" s="51" t="s">
        <v>432</v>
      </c>
      <c r="CG15" s="51" t="s">
        <v>432</v>
      </c>
      <c r="CH15" s="51" t="s">
        <v>448</v>
      </c>
      <c r="CI15" s="51" t="s">
        <v>432</v>
      </c>
      <c r="CJ15" s="51" t="s">
        <v>452</v>
      </c>
      <c r="CK15" s="51"/>
      <c r="CL15" s="51" t="s">
        <v>452</v>
      </c>
      <c r="CM15" s="51" t="s">
        <v>452</v>
      </c>
      <c r="CN15" s="51" t="s">
        <v>452</v>
      </c>
      <c r="CO15" s="51" t="s">
        <v>452</v>
      </c>
      <c r="CP15" s="51" t="s">
        <v>452</v>
      </c>
      <c r="CQ15" s="51" t="s">
        <v>452</v>
      </c>
      <c r="CR15" s="51" t="s">
        <v>464</v>
      </c>
      <c r="CS15" s="51" t="s">
        <v>452</v>
      </c>
      <c r="CT15" s="51"/>
      <c r="CU15" s="51"/>
      <c r="CV15" s="51"/>
      <c r="CW15" s="51"/>
      <c r="CX15" s="51" t="s">
        <v>452</v>
      </c>
      <c r="CZ15" s="153" t="str">
        <f t="shared" si="1"/>
        <v>Corrupción</v>
      </c>
      <c r="DA15" s="200" t="str">
        <f t="shared" si="2"/>
        <v>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v>
      </c>
      <c r="DB15" s="200"/>
      <c r="DC15" s="200"/>
      <c r="DD15" s="200"/>
      <c r="DE15" s="200"/>
      <c r="DF15" s="200"/>
      <c r="DG15" s="200"/>
      <c r="DH15" s="153" t="str">
        <f t="shared" si="3"/>
        <v>Alto</v>
      </c>
      <c r="DI15" s="153" t="str">
        <f t="shared" si="4"/>
        <v>Alto</v>
      </c>
      <c r="DK15" s="149" t="e">
        <f>SUM(LEN(#REF!)-LEN(SUBSTITUTE(#REF!,"- Preventivo","")))/LEN("- Preventivo")</f>
        <v>#REF!</v>
      </c>
      <c r="DL15" s="149" t="e">
        <f t="shared" si="5"/>
        <v>#REF!</v>
      </c>
      <c r="DM15" s="149" t="e">
        <f>SUM(LEN(#REF!)-LEN(SUBSTITUTE(#REF!,"- Detectivo","")))/LEN("- Detectivo")</f>
        <v>#REF!</v>
      </c>
      <c r="DN15" s="149" t="e">
        <f t="shared" si="6"/>
        <v>#REF!</v>
      </c>
      <c r="DO15" s="149" t="e">
        <f>SUM(LEN(#REF!)-LEN(SUBSTITUTE(#REF!,"- Correctivo","")))/LEN("- Correctivo")</f>
        <v>#REF!</v>
      </c>
      <c r="DP15" s="149" t="e">
        <f t="shared" si="7"/>
        <v>#REF!</v>
      </c>
      <c r="DQ15" s="149" t="e">
        <f t="shared" si="8"/>
        <v>#REF!</v>
      </c>
      <c r="DR15" s="149" t="e">
        <f t="shared" si="9"/>
        <v>#REF!</v>
      </c>
      <c r="DS15" s="149" t="e">
        <f>SUM(LEN(#REF!)-LEN(SUBSTITUTE(#REF!,"- Documentado","")))/LEN("- Documentado")</f>
        <v>#REF!</v>
      </c>
      <c r="DT15" s="149" t="e">
        <f>SUM(LEN(#REF!)-LEN(SUBSTITUTE(#REF!,"- Documentado","")))/LEN("- Documentado")</f>
        <v>#REF!</v>
      </c>
      <c r="DU15" s="149" t="e">
        <f t="shared" si="10"/>
        <v>#REF!</v>
      </c>
      <c r="DV15" s="149" t="e">
        <f>SUM(LEN(#REF!)-LEN(SUBSTITUTE(#REF!,"- Continua","")))/LEN("- Continua")</f>
        <v>#REF!</v>
      </c>
      <c r="DW15" s="149" t="e">
        <f>SUM(LEN(#REF!)-LEN(SUBSTITUTE(#REF!,"- Continua","")))/LEN("- Continua")</f>
        <v>#REF!</v>
      </c>
      <c r="DX15" s="149" t="e">
        <f t="shared" si="11"/>
        <v>#REF!</v>
      </c>
      <c r="DY15" s="149" t="e">
        <f>SUM(LEN(#REF!)-LEN(SUBSTITUTE(#REF!,"- Con registro","")))/LEN("- Con registro")</f>
        <v>#REF!</v>
      </c>
      <c r="DZ15" s="149" t="e">
        <f>SUM(LEN(#REF!)-LEN(SUBSTITUTE(#REF!,"- Con registro","")))/LEN("- Con registro")</f>
        <v>#REF!</v>
      </c>
      <c r="EA15" s="149" t="e">
        <f t="shared" si="12"/>
        <v>#REF!</v>
      </c>
      <c r="EB15" s="152" t="e">
        <f t="shared" si="13"/>
        <v>#REF!</v>
      </c>
      <c r="EC15" s="152" t="e">
        <f t="shared" si="14"/>
        <v>#REF!</v>
      </c>
      <c r="ED15" s="184" t="e">
        <f t="shared" si="15"/>
        <v>#REF!</v>
      </c>
      <c r="EE15" s="198" t="e">
        <f t="shared" si="16"/>
        <v>#REF!</v>
      </c>
      <c r="EF15" s="198"/>
      <c r="EG15" s="198"/>
      <c r="EH15" s="198"/>
      <c r="EI15" s="198"/>
      <c r="EJ15" s="198"/>
      <c r="EK15" s="198"/>
      <c r="EL15" s="198"/>
      <c r="EM15" s="198"/>
      <c r="EN15" s="198"/>
      <c r="EP15" s="172">
        <f t="shared" si="17"/>
        <v>45266</v>
      </c>
      <c r="EQ15" s="173">
        <f t="shared" si="18"/>
        <v>45275</v>
      </c>
      <c r="ER15" s="149" t="str">
        <f t="shared" si="19"/>
        <v>Riesgos</v>
      </c>
      <c r="ES15" s="149" t="str">
        <f t="shared" si="20"/>
        <v>ID_-: Posibilidad de afectación reputacional por sanción de un ente de control u otro ente regulador en materia disciplinaria, debido a decisiones ajustadas a intereses propios o de terceros con la modificación y/o ocultamiento de datos para la emisión de conceptos técnicos de revisión y evaluación de TRD y TVD de la Subdirección del Sistema Distrital de Archivos a cambio de dádivas</v>
      </c>
      <c r="ET15" s="149" t="str">
        <f t="shared" si="21"/>
        <v>Ajuste en Identificación del riesgo
Establecimiento de controles
Evaluación de controles
Tratamiento del riesgo en el Mapa de riesgos de Fortalecimiento de la Gestión Pública</v>
      </c>
      <c r="EU15" s="149" t="str">
        <f t="shared" si="22"/>
        <v>Solicitud de cambio realizada y aprobada por la Dirección Distrital de Archivo de Bogotá a través del Aplicativo DARUMA</v>
      </c>
    </row>
    <row r="16" spans="1:151" ht="399.95" customHeight="1" x14ac:dyDescent="0.2">
      <c r="A16" s="177" t="s">
        <v>397</v>
      </c>
      <c r="B16" s="158" t="s">
        <v>605</v>
      </c>
      <c r="C16" s="158" t="s">
        <v>606</v>
      </c>
      <c r="D16" s="177" t="s">
        <v>125</v>
      </c>
      <c r="E16" s="178" t="s">
        <v>398</v>
      </c>
      <c r="F16" s="158" t="s">
        <v>607</v>
      </c>
      <c r="G16" s="178" t="s">
        <v>542</v>
      </c>
      <c r="H16" s="178" t="s">
        <v>542</v>
      </c>
      <c r="I16" s="154" t="s">
        <v>617</v>
      </c>
      <c r="J16" s="177" t="s">
        <v>63</v>
      </c>
      <c r="K16" s="178" t="s">
        <v>326</v>
      </c>
      <c r="L16" s="158" t="s">
        <v>256</v>
      </c>
      <c r="M16" s="164" t="s">
        <v>335</v>
      </c>
      <c r="N16" s="158" t="s">
        <v>334</v>
      </c>
      <c r="O16" s="158" t="s">
        <v>333</v>
      </c>
      <c r="P16" s="158" t="s">
        <v>330</v>
      </c>
      <c r="Q16" s="158" t="s">
        <v>325</v>
      </c>
      <c r="R16" s="158" t="s">
        <v>331</v>
      </c>
      <c r="S16" s="158" t="s">
        <v>427</v>
      </c>
      <c r="T16" s="158" t="s">
        <v>608</v>
      </c>
      <c r="U16" s="179" t="s">
        <v>311</v>
      </c>
      <c r="V16" s="180">
        <v>0.2</v>
      </c>
      <c r="W16" s="179" t="s">
        <v>51</v>
      </c>
      <c r="X16" s="180">
        <v>1</v>
      </c>
      <c r="Y16" s="66" t="s">
        <v>271</v>
      </c>
      <c r="Z16" s="158" t="s">
        <v>618</v>
      </c>
      <c r="AA16" s="179" t="s">
        <v>311</v>
      </c>
      <c r="AB16" s="182">
        <v>5.04E-2</v>
      </c>
      <c r="AC16" s="179" t="s">
        <v>51</v>
      </c>
      <c r="AD16" s="182">
        <v>1</v>
      </c>
      <c r="AE16" s="66" t="s">
        <v>271</v>
      </c>
      <c r="AF16" s="158" t="s">
        <v>619</v>
      </c>
      <c r="AG16" s="177" t="s">
        <v>328</v>
      </c>
      <c r="AH16" s="181" t="s">
        <v>609</v>
      </c>
      <c r="AI16" s="181" t="s">
        <v>610</v>
      </c>
      <c r="AJ16" s="181" t="s">
        <v>542</v>
      </c>
      <c r="AK16" s="181" t="s">
        <v>542</v>
      </c>
      <c r="AL16" s="181" t="s">
        <v>598</v>
      </c>
      <c r="AM16" s="181" t="s">
        <v>633</v>
      </c>
      <c r="AN16" s="158" t="s">
        <v>620</v>
      </c>
      <c r="AO16" s="158" t="s">
        <v>612</v>
      </c>
      <c r="AP16" s="158" t="s">
        <v>621</v>
      </c>
      <c r="AQ16" s="159">
        <v>45266</v>
      </c>
      <c r="AR16" s="160" t="s">
        <v>343</v>
      </c>
      <c r="AS16" s="161" t="s">
        <v>611</v>
      </c>
      <c r="AT16" s="162"/>
      <c r="AU16" s="163"/>
      <c r="AV16" s="164"/>
      <c r="AW16" s="162"/>
      <c r="AX16" s="160"/>
      <c r="AY16" s="161"/>
      <c r="AZ16" s="162"/>
      <c r="BA16" s="163"/>
      <c r="BB16" s="164"/>
      <c r="BC16" s="162"/>
      <c r="BD16" s="160"/>
      <c r="BE16" s="161"/>
      <c r="BF16" s="162"/>
      <c r="BG16" s="163"/>
      <c r="BH16" s="164"/>
      <c r="BI16" s="162"/>
      <c r="BJ16" s="160"/>
      <c r="BK16" s="161"/>
      <c r="BL16" s="162"/>
      <c r="BM16" s="163"/>
      <c r="BN16" s="164"/>
      <c r="BO16" s="162"/>
      <c r="BP16" s="160"/>
      <c r="BQ16" s="161"/>
      <c r="BR16" s="162"/>
      <c r="BS16" s="163"/>
      <c r="BT16" s="164"/>
      <c r="BU16" s="162"/>
      <c r="BV16" s="160"/>
      <c r="BW16" s="161"/>
      <c r="BX16" s="162"/>
      <c r="BY16" s="163"/>
      <c r="BZ16" s="165"/>
      <c r="CA16" s="2">
        <f t="shared" si="0"/>
        <v>33</v>
      </c>
      <c r="CB16" s="51" t="s">
        <v>552</v>
      </c>
      <c r="CC16" s="51" t="s">
        <v>485</v>
      </c>
      <c r="CD16" s="51" t="s">
        <v>437</v>
      </c>
      <c r="CE16" s="51" t="s">
        <v>452</v>
      </c>
      <c r="CF16" s="51" t="s">
        <v>432</v>
      </c>
      <c r="CG16" s="51" t="s">
        <v>432</v>
      </c>
      <c r="CH16" s="51" t="s">
        <v>448</v>
      </c>
      <c r="CI16" s="51" t="s">
        <v>432</v>
      </c>
      <c r="CJ16" s="51" t="s">
        <v>452</v>
      </c>
      <c r="CK16" s="51"/>
      <c r="CL16" s="51" t="s">
        <v>452</v>
      </c>
      <c r="CM16" s="51" t="s">
        <v>457</v>
      </c>
      <c r="CN16" s="51" t="s">
        <v>452</v>
      </c>
      <c r="CO16" s="51" t="s">
        <v>452</v>
      </c>
      <c r="CP16" s="51" t="s">
        <v>452</v>
      </c>
      <c r="CQ16" s="51" t="s">
        <v>452</v>
      </c>
      <c r="CR16" s="51" t="s">
        <v>467</v>
      </c>
      <c r="CS16" s="51" t="s">
        <v>452</v>
      </c>
      <c r="CT16" s="51" t="s">
        <v>452</v>
      </c>
      <c r="CU16" s="51" t="s">
        <v>452</v>
      </c>
      <c r="CV16" s="51" t="s">
        <v>452</v>
      </c>
      <c r="CW16" s="51" t="s">
        <v>452</v>
      </c>
      <c r="CX16" s="51" t="s">
        <v>452</v>
      </c>
      <c r="CZ16" s="153" t="str">
        <f t="shared" si="1"/>
        <v>Corrupción</v>
      </c>
      <c r="DA16" s="200" t="str">
        <f t="shared" si="2"/>
        <v xml:space="preserve">Posibilidad de afectación reputacional por pérdida de la confianza ciudadana en la gestión contractual de la Entidad, debido a decisiones ajustadas a intereses propios o de terceros durante la etapa precontractual con el fin de celebrar un contrato </v>
      </c>
      <c r="DB16" s="200"/>
      <c r="DC16" s="200"/>
      <c r="DD16" s="200"/>
      <c r="DE16" s="200"/>
      <c r="DF16" s="200"/>
      <c r="DG16" s="200"/>
      <c r="DH16" s="153" t="str">
        <f t="shared" si="3"/>
        <v>Extremo</v>
      </c>
      <c r="DI16" s="153" t="str">
        <f t="shared" si="4"/>
        <v>Extremo</v>
      </c>
      <c r="DK16" s="149" t="e">
        <f>SUM(LEN(#REF!)-LEN(SUBSTITUTE(#REF!,"- Preventivo","")))/LEN("- Preventivo")</f>
        <v>#REF!</v>
      </c>
      <c r="DL16" s="149" t="e">
        <f t="shared" si="5"/>
        <v>#REF!</v>
      </c>
      <c r="DM16" s="149" t="e">
        <f>SUM(LEN(#REF!)-LEN(SUBSTITUTE(#REF!,"- Detectivo","")))/LEN("- Detectivo")</f>
        <v>#REF!</v>
      </c>
      <c r="DN16" s="149" t="e">
        <f t="shared" si="6"/>
        <v>#REF!</v>
      </c>
      <c r="DO16" s="149" t="e">
        <f>SUM(LEN(#REF!)-LEN(SUBSTITUTE(#REF!,"- Correctivo","")))/LEN("- Correctivo")</f>
        <v>#REF!</v>
      </c>
      <c r="DP16" s="149" t="e">
        <f t="shared" si="7"/>
        <v>#REF!</v>
      </c>
      <c r="DQ16" s="149" t="e">
        <f t="shared" si="8"/>
        <v>#REF!</v>
      </c>
      <c r="DR16" s="149" t="e">
        <f t="shared" si="9"/>
        <v>#REF!</v>
      </c>
      <c r="DS16" s="149" t="e">
        <f>SUM(LEN(#REF!)-LEN(SUBSTITUTE(#REF!,"- Documentado","")))/LEN("- Documentado")</f>
        <v>#REF!</v>
      </c>
      <c r="DT16" s="149" t="e">
        <f>SUM(LEN(#REF!)-LEN(SUBSTITUTE(#REF!,"- Documentado","")))/LEN("- Documentado")</f>
        <v>#REF!</v>
      </c>
      <c r="DU16" s="149" t="e">
        <f t="shared" si="10"/>
        <v>#REF!</v>
      </c>
      <c r="DV16" s="149" t="e">
        <f>SUM(LEN(#REF!)-LEN(SUBSTITUTE(#REF!,"- Continua","")))/LEN("- Continua")</f>
        <v>#REF!</v>
      </c>
      <c r="DW16" s="149" t="e">
        <f>SUM(LEN(#REF!)-LEN(SUBSTITUTE(#REF!,"- Continua","")))/LEN("- Continua")</f>
        <v>#REF!</v>
      </c>
      <c r="DX16" s="149" t="e">
        <f t="shared" si="11"/>
        <v>#REF!</v>
      </c>
      <c r="DY16" s="149" t="e">
        <f>SUM(LEN(#REF!)-LEN(SUBSTITUTE(#REF!,"- Con registro","")))/LEN("- Con registro")</f>
        <v>#REF!</v>
      </c>
      <c r="DZ16" s="149" t="e">
        <f>SUM(LEN(#REF!)-LEN(SUBSTITUTE(#REF!,"- Con registro","")))/LEN("- Con registro")</f>
        <v>#REF!</v>
      </c>
      <c r="EA16" s="149" t="e">
        <f t="shared" si="12"/>
        <v>#REF!</v>
      </c>
      <c r="EB16" s="152" t="e">
        <f t="shared" si="13"/>
        <v>#REF!</v>
      </c>
      <c r="EC16" s="152" t="e">
        <f t="shared" si="14"/>
        <v>#REF!</v>
      </c>
      <c r="ED16" s="184" t="e">
        <f t="shared" si="15"/>
        <v>#REF!</v>
      </c>
      <c r="EE16" s="198" t="e">
        <f t="shared" si="16"/>
        <v>#REF!</v>
      </c>
      <c r="EF16" s="198"/>
      <c r="EG16" s="198"/>
      <c r="EH16" s="198"/>
      <c r="EI16" s="198"/>
      <c r="EJ16" s="198"/>
      <c r="EK16" s="198"/>
      <c r="EL16" s="198"/>
      <c r="EM16" s="198"/>
      <c r="EN16" s="198"/>
      <c r="EP16" s="172">
        <f t="shared" si="17"/>
        <v>45266</v>
      </c>
      <c r="EQ16" s="173">
        <f t="shared" si="18"/>
        <v>45275</v>
      </c>
      <c r="ER16" s="149" t="str">
        <f t="shared" si="19"/>
        <v>Riesgos</v>
      </c>
      <c r="ES16" s="149" t="str">
        <f t="shared" si="20"/>
        <v xml:space="preserve">ID_-: Posibilidad de afectación reputacional por pérdida de la confianza ciudadana en la gestión contractual de la Entidad, debido a decisiones ajustadas a intereses propios o de terceros durante la etapa precontractual con el fin de celebrar un contrato </v>
      </c>
      <c r="ET16" s="149" t="str">
        <f t="shared" si="21"/>
        <v>Ajuste en 
Análisis antes de controles
Tratamiento del riesgo en el Mapa de riesgos de Gestión de Contratación</v>
      </c>
      <c r="EU16" s="149" t="str">
        <f t="shared" si="22"/>
        <v>Solicitud de cambio realizada y aprobada por la Dirección de Contratación a través del Aplicativo DARUMA</v>
      </c>
    </row>
    <row r="17" spans="1:151" ht="399.95" customHeight="1" x14ac:dyDescent="0.2">
      <c r="A17" s="177" t="s">
        <v>397</v>
      </c>
      <c r="B17" s="158" t="s">
        <v>605</v>
      </c>
      <c r="C17" s="158" t="s">
        <v>606</v>
      </c>
      <c r="D17" s="177" t="s">
        <v>125</v>
      </c>
      <c r="E17" s="178" t="s">
        <v>398</v>
      </c>
      <c r="F17" s="158" t="s">
        <v>399</v>
      </c>
      <c r="G17" s="178" t="s">
        <v>542</v>
      </c>
      <c r="H17" s="178" t="s">
        <v>542</v>
      </c>
      <c r="I17" s="154" t="s">
        <v>622</v>
      </c>
      <c r="J17" s="177" t="s">
        <v>63</v>
      </c>
      <c r="K17" s="178" t="s">
        <v>326</v>
      </c>
      <c r="L17" s="158" t="s">
        <v>256</v>
      </c>
      <c r="M17" s="164" t="s">
        <v>337</v>
      </c>
      <c r="N17" s="158" t="s">
        <v>334</v>
      </c>
      <c r="O17" s="158" t="s">
        <v>338</v>
      </c>
      <c r="P17" s="158" t="s">
        <v>330</v>
      </c>
      <c r="Q17" s="158" t="s">
        <v>325</v>
      </c>
      <c r="R17" s="158" t="s">
        <v>331</v>
      </c>
      <c r="S17" s="158" t="s">
        <v>426</v>
      </c>
      <c r="T17" s="158" t="s">
        <v>561</v>
      </c>
      <c r="U17" s="179" t="s">
        <v>311</v>
      </c>
      <c r="V17" s="180">
        <v>0.2</v>
      </c>
      <c r="W17" s="179" t="s">
        <v>51</v>
      </c>
      <c r="X17" s="180">
        <v>1</v>
      </c>
      <c r="Y17" s="66" t="s">
        <v>271</v>
      </c>
      <c r="Z17" s="158" t="s">
        <v>618</v>
      </c>
      <c r="AA17" s="179" t="s">
        <v>311</v>
      </c>
      <c r="AB17" s="182">
        <v>8.3999999999999991E-2</v>
      </c>
      <c r="AC17" s="179" t="s">
        <v>51</v>
      </c>
      <c r="AD17" s="182">
        <v>1</v>
      </c>
      <c r="AE17" s="66" t="s">
        <v>271</v>
      </c>
      <c r="AF17" s="158" t="s">
        <v>619</v>
      </c>
      <c r="AG17" s="177" t="s">
        <v>328</v>
      </c>
      <c r="AH17" s="181" t="s">
        <v>613</v>
      </c>
      <c r="AI17" s="181" t="s">
        <v>614</v>
      </c>
      <c r="AJ17" s="158" t="s">
        <v>542</v>
      </c>
      <c r="AK17" s="181" t="s">
        <v>542</v>
      </c>
      <c r="AL17" s="181" t="s">
        <v>615</v>
      </c>
      <c r="AM17" s="181" t="s">
        <v>616</v>
      </c>
      <c r="AN17" s="158" t="s">
        <v>623</v>
      </c>
      <c r="AO17" s="158" t="s">
        <v>612</v>
      </c>
      <c r="AP17" s="158" t="s">
        <v>624</v>
      </c>
      <c r="AQ17" s="159">
        <v>45266</v>
      </c>
      <c r="AR17" s="160" t="s">
        <v>343</v>
      </c>
      <c r="AS17" s="161" t="s">
        <v>611</v>
      </c>
      <c r="AT17" s="162"/>
      <c r="AU17" s="163"/>
      <c r="AV17" s="164"/>
      <c r="AW17" s="162"/>
      <c r="AX17" s="160"/>
      <c r="AY17" s="161"/>
      <c r="AZ17" s="162"/>
      <c r="BA17" s="163"/>
      <c r="BB17" s="164"/>
      <c r="BC17" s="162"/>
      <c r="BD17" s="160"/>
      <c r="BE17" s="161"/>
      <c r="BF17" s="162"/>
      <c r="BG17" s="163"/>
      <c r="BH17" s="164"/>
      <c r="BI17" s="162"/>
      <c r="BJ17" s="160"/>
      <c r="BK17" s="161"/>
      <c r="BL17" s="162"/>
      <c r="BM17" s="163"/>
      <c r="BN17" s="164"/>
      <c r="BO17" s="162"/>
      <c r="BP17" s="160"/>
      <c r="BQ17" s="161"/>
      <c r="BR17" s="162"/>
      <c r="BS17" s="163"/>
      <c r="BT17" s="164"/>
      <c r="BU17" s="162"/>
      <c r="BV17" s="160"/>
      <c r="BW17" s="161"/>
      <c r="BX17" s="162"/>
      <c r="BY17" s="163"/>
      <c r="BZ17" s="165"/>
      <c r="CA17" s="2">
        <f t="shared" si="0"/>
        <v>33</v>
      </c>
      <c r="CB17" s="51" t="s">
        <v>552</v>
      </c>
      <c r="CC17" s="51" t="s">
        <v>485</v>
      </c>
      <c r="CD17" s="51" t="s">
        <v>437</v>
      </c>
      <c r="CE17" s="51" t="s">
        <v>452</v>
      </c>
      <c r="CF17" s="51" t="s">
        <v>432</v>
      </c>
      <c r="CG17" s="51" t="s">
        <v>432</v>
      </c>
      <c r="CH17" s="51" t="s">
        <v>448</v>
      </c>
      <c r="CI17" s="51" t="s">
        <v>432</v>
      </c>
      <c r="CJ17" s="51" t="s">
        <v>452</v>
      </c>
      <c r="CK17" s="51"/>
      <c r="CL17" s="51" t="s">
        <v>452</v>
      </c>
      <c r="CM17" s="51" t="s">
        <v>457</v>
      </c>
      <c r="CN17" s="51" t="s">
        <v>452</v>
      </c>
      <c r="CO17" s="51" t="s">
        <v>452</v>
      </c>
      <c r="CP17" s="51" t="s">
        <v>452</v>
      </c>
      <c r="CQ17" s="51" t="s">
        <v>452</v>
      </c>
      <c r="CR17" s="51" t="s">
        <v>466</v>
      </c>
      <c r="CS17" s="51" t="s">
        <v>452</v>
      </c>
      <c r="CT17" s="51" t="s">
        <v>452</v>
      </c>
      <c r="CU17" s="51" t="s">
        <v>452</v>
      </c>
      <c r="CV17" s="51" t="s">
        <v>452</v>
      </c>
      <c r="CW17" s="51" t="s">
        <v>452</v>
      </c>
      <c r="CX17" s="51" t="s">
        <v>452</v>
      </c>
      <c r="CZ17" s="153" t="str">
        <f t="shared" si="1"/>
        <v>Corrupción</v>
      </c>
      <c r="DA17" s="200" t="str">
        <f t="shared" si="2"/>
        <v xml:space="preserve">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v>
      </c>
      <c r="DB17" s="200"/>
      <c r="DC17" s="200"/>
      <c r="DD17" s="200"/>
      <c r="DE17" s="200"/>
      <c r="DF17" s="200"/>
      <c r="DG17" s="200"/>
      <c r="DH17" s="153" t="str">
        <f t="shared" si="3"/>
        <v>Extremo</v>
      </c>
      <c r="DI17" s="153" t="str">
        <f t="shared" si="4"/>
        <v>Extremo</v>
      </c>
      <c r="DK17" s="149" t="e">
        <f>SUM(LEN(#REF!)-LEN(SUBSTITUTE(#REF!,"- Preventivo","")))/LEN("- Preventivo")</f>
        <v>#REF!</v>
      </c>
      <c r="DL17" s="149" t="e">
        <f t="shared" si="5"/>
        <v>#REF!</v>
      </c>
      <c r="DM17" s="149" t="e">
        <f>SUM(LEN(#REF!)-LEN(SUBSTITUTE(#REF!,"- Detectivo","")))/LEN("- Detectivo")</f>
        <v>#REF!</v>
      </c>
      <c r="DN17" s="149" t="e">
        <f t="shared" si="6"/>
        <v>#REF!</v>
      </c>
      <c r="DO17" s="149" t="e">
        <f>SUM(LEN(#REF!)-LEN(SUBSTITUTE(#REF!,"- Correctivo","")))/LEN("- Correctivo")</f>
        <v>#REF!</v>
      </c>
      <c r="DP17" s="149" t="e">
        <f t="shared" si="7"/>
        <v>#REF!</v>
      </c>
      <c r="DQ17" s="149" t="e">
        <f t="shared" si="8"/>
        <v>#REF!</v>
      </c>
      <c r="DR17" s="149" t="e">
        <f t="shared" si="9"/>
        <v>#REF!</v>
      </c>
      <c r="DS17" s="149" t="e">
        <f>SUM(LEN(#REF!)-LEN(SUBSTITUTE(#REF!,"- Documentado","")))/LEN("- Documentado")</f>
        <v>#REF!</v>
      </c>
      <c r="DT17" s="149" t="e">
        <f>SUM(LEN(#REF!)-LEN(SUBSTITUTE(#REF!,"- Documentado","")))/LEN("- Documentado")</f>
        <v>#REF!</v>
      </c>
      <c r="DU17" s="149" t="e">
        <f t="shared" si="10"/>
        <v>#REF!</v>
      </c>
      <c r="DV17" s="149" t="e">
        <f>SUM(LEN(#REF!)-LEN(SUBSTITUTE(#REF!,"- Continua","")))/LEN("- Continua")</f>
        <v>#REF!</v>
      </c>
      <c r="DW17" s="149" t="e">
        <f>SUM(LEN(#REF!)-LEN(SUBSTITUTE(#REF!,"- Continua","")))/LEN("- Continua")</f>
        <v>#REF!</v>
      </c>
      <c r="DX17" s="149" t="e">
        <f t="shared" si="11"/>
        <v>#REF!</v>
      </c>
      <c r="DY17" s="149" t="e">
        <f>SUM(LEN(#REF!)-LEN(SUBSTITUTE(#REF!,"- Con registro","")))/LEN("- Con registro")</f>
        <v>#REF!</v>
      </c>
      <c r="DZ17" s="149" t="e">
        <f>SUM(LEN(#REF!)-LEN(SUBSTITUTE(#REF!,"- Con registro","")))/LEN("- Con registro")</f>
        <v>#REF!</v>
      </c>
      <c r="EA17" s="149" t="e">
        <f t="shared" si="12"/>
        <v>#REF!</v>
      </c>
      <c r="EB17" s="152" t="e">
        <f t="shared" si="13"/>
        <v>#REF!</v>
      </c>
      <c r="EC17" s="152" t="e">
        <f t="shared" si="14"/>
        <v>#REF!</v>
      </c>
      <c r="ED17" s="184" t="e">
        <f t="shared" si="15"/>
        <v>#REF!</v>
      </c>
      <c r="EE17" s="198" t="e">
        <f t="shared" si="16"/>
        <v>#REF!</v>
      </c>
      <c r="EF17" s="198"/>
      <c r="EG17" s="198"/>
      <c r="EH17" s="198"/>
      <c r="EI17" s="198"/>
      <c r="EJ17" s="198"/>
      <c r="EK17" s="198"/>
      <c r="EL17" s="198"/>
      <c r="EM17" s="198"/>
      <c r="EN17" s="198"/>
      <c r="EP17" s="172">
        <f t="shared" si="17"/>
        <v>45266</v>
      </c>
      <c r="EQ17" s="173">
        <f t="shared" si="18"/>
        <v>45275</v>
      </c>
      <c r="ER17" s="149" t="str">
        <f t="shared" si="19"/>
        <v>Riesgos</v>
      </c>
      <c r="ES17" s="149" t="str">
        <f t="shared" si="20"/>
        <v xml:space="preserve">ID_-: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v>
      </c>
      <c r="ET17" s="149" t="str">
        <f t="shared" si="21"/>
        <v>Ajuste en 
Análisis antes de controles
Tratamiento del riesgo en el Mapa de riesgos de Gestión de Contratación</v>
      </c>
      <c r="EU17" s="149" t="str">
        <f t="shared" si="22"/>
        <v>Solicitud de cambio realizada y aprobada por la Dirección de Contratación a través del Aplicativo DARUMA</v>
      </c>
    </row>
    <row r="18" spans="1:151" ht="399.95" customHeight="1" x14ac:dyDescent="0.2">
      <c r="A18" s="177" t="s">
        <v>190</v>
      </c>
      <c r="B18" s="158" t="s">
        <v>625</v>
      </c>
      <c r="C18" s="158" t="s">
        <v>400</v>
      </c>
      <c r="D18" s="177" t="s">
        <v>626</v>
      </c>
      <c r="E18" s="178" t="s">
        <v>398</v>
      </c>
      <c r="F18" s="158" t="s">
        <v>629</v>
      </c>
      <c r="G18" s="178" t="s">
        <v>542</v>
      </c>
      <c r="H18" s="178" t="s">
        <v>542</v>
      </c>
      <c r="I18" s="154" t="s">
        <v>348</v>
      </c>
      <c r="J18" s="177" t="s">
        <v>63</v>
      </c>
      <c r="K18" s="178" t="s">
        <v>326</v>
      </c>
      <c r="L18" s="158" t="s">
        <v>258</v>
      </c>
      <c r="M18" s="164" t="s">
        <v>349</v>
      </c>
      <c r="N18" s="158" t="s">
        <v>350</v>
      </c>
      <c r="O18" s="158" t="s">
        <v>351</v>
      </c>
      <c r="P18" s="158" t="s">
        <v>330</v>
      </c>
      <c r="Q18" s="158" t="s">
        <v>325</v>
      </c>
      <c r="R18" s="158" t="s">
        <v>327</v>
      </c>
      <c r="S18" s="158" t="s">
        <v>426</v>
      </c>
      <c r="T18" s="158" t="s">
        <v>561</v>
      </c>
      <c r="U18" s="179" t="s">
        <v>311</v>
      </c>
      <c r="V18" s="180">
        <v>0.2</v>
      </c>
      <c r="W18" s="179" t="s">
        <v>77</v>
      </c>
      <c r="X18" s="180">
        <v>0.8</v>
      </c>
      <c r="Y18" s="66" t="s">
        <v>270</v>
      </c>
      <c r="Z18" s="158" t="s">
        <v>340</v>
      </c>
      <c r="AA18" s="179" t="s">
        <v>311</v>
      </c>
      <c r="AB18" s="182">
        <v>1.48176E-2</v>
      </c>
      <c r="AC18" s="179" t="s">
        <v>77</v>
      </c>
      <c r="AD18" s="182">
        <v>0.8</v>
      </c>
      <c r="AE18" s="66" t="s">
        <v>270</v>
      </c>
      <c r="AF18" s="158" t="s">
        <v>630</v>
      </c>
      <c r="AG18" s="177" t="s">
        <v>328</v>
      </c>
      <c r="AH18" s="181" t="s">
        <v>631</v>
      </c>
      <c r="AI18" s="181" t="s">
        <v>632</v>
      </c>
      <c r="AJ18" s="158" t="s">
        <v>542</v>
      </c>
      <c r="AK18" s="181" t="s">
        <v>542</v>
      </c>
      <c r="AL18" s="181" t="s">
        <v>598</v>
      </c>
      <c r="AM18" s="181" t="s">
        <v>633</v>
      </c>
      <c r="AN18" s="158" t="s">
        <v>634</v>
      </c>
      <c r="AO18" s="158" t="s">
        <v>628</v>
      </c>
      <c r="AP18" s="158" t="s">
        <v>635</v>
      </c>
      <c r="AQ18" s="159">
        <v>45267</v>
      </c>
      <c r="AR18" s="160" t="s">
        <v>343</v>
      </c>
      <c r="AS18" s="161" t="s">
        <v>636</v>
      </c>
      <c r="AT18" s="162"/>
      <c r="AU18" s="163"/>
      <c r="AV18" s="164"/>
      <c r="AW18" s="162"/>
      <c r="AX18" s="160"/>
      <c r="AY18" s="161"/>
      <c r="AZ18" s="162"/>
      <c r="BA18" s="163"/>
      <c r="BB18" s="164"/>
      <c r="BC18" s="162"/>
      <c r="BD18" s="160"/>
      <c r="BE18" s="161"/>
      <c r="BF18" s="162"/>
      <c r="BG18" s="163"/>
      <c r="BH18" s="164"/>
      <c r="BI18" s="162"/>
      <c r="BJ18" s="160"/>
      <c r="BK18" s="161"/>
      <c r="BL18" s="162"/>
      <c r="BM18" s="163"/>
      <c r="BN18" s="164"/>
      <c r="BO18" s="162"/>
      <c r="BP18" s="160"/>
      <c r="BQ18" s="161"/>
      <c r="BR18" s="162"/>
      <c r="BS18" s="163"/>
      <c r="BT18" s="164"/>
      <c r="BU18" s="162"/>
      <c r="BV18" s="160"/>
      <c r="BW18" s="161"/>
      <c r="BX18" s="162"/>
      <c r="BY18" s="163"/>
      <c r="BZ18" s="165"/>
      <c r="CA18" s="2">
        <f t="shared" si="0"/>
        <v>33</v>
      </c>
      <c r="CB18" s="51"/>
      <c r="CC18" s="51" t="s">
        <v>553</v>
      </c>
      <c r="CD18" s="51" t="s">
        <v>438</v>
      </c>
      <c r="CE18" s="51" t="s">
        <v>434</v>
      </c>
      <c r="CF18" s="51" t="s">
        <v>432</v>
      </c>
      <c r="CG18" s="51" t="s">
        <v>432</v>
      </c>
      <c r="CH18" s="51" t="s">
        <v>448</v>
      </c>
      <c r="CI18" s="51" t="s">
        <v>432</v>
      </c>
      <c r="CJ18" s="51" t="s">
        <v>452</v>
      </c>
      <c r="CK18" s="51"/>
      <c r="CL18" s="51" t="s">
        <v>452</v>
      </c>
      <c r="CM18" s="51" t="s">
        <v>457</v>
      </c>
      <c r="CN18" s="51" t="s">
        <v>452</v>
      </c>
      <c r="CO18" s="51" t="s">
        <v>452</v>
      </c>
      <c r="CP18" s="51" t="s">
        <v>452</v>
      </c>
      <c r="CQ18" s="51" t="s">
        <v>452</v>
      </c>
      <c r="CR18" s="51" t="s">
        <v>468</v>
      </c>
      <c r="CS18" s="51" t="s">
        <v>452</v>
      </c>
      <c r="CT18" s="51" t="s">
        <v>452</v>
      </c>
      <c r="CU18" s="51" t="s">
        <v>452</v>
      </c>
      <c r="CV18" s="51" t="s">
        <v>452</v>
      </c>
      <c r="CW18" s="51" t="s">
        <v>452</v>
      </c>
      <c r="CX18" s="51" t="s">
        <v>452</v>
      </c>
      <c r="CZ18" s="153" t="str">
        <f t="shared" si="1"/>
        <v>Corrupción</v>
      </c>
      <c r="DA18" s="200" t="str">
        <f t="shared" si="2"/>
        <v>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DB18" s="200"/>
      <c r="DC18" s="200"/>
      <c r="DD18" s="200"/>
      <c r="DE18" s="200"/>
      <c r="DF18" s="200"/>
      <c r="DG18" s="200"/>
      <c r="DH18" s="153" t="str">
        <f t="shared" si="3"/>
        <v>Alto</v>
      </c>
      <c r="DI18" s="153" t="str">
        <f t="shared" si="4"/>
        <v>Alto</v>
      </c>
      <c r="DK18" s="149" t="e">
        <f>SUM(LEN(#REF!)-LEN(SUBSTITUTE(#REF!,"- Preventivo","")))/LEN("- Preventivo")</f>
        <v>#REF!</v>
      </c>
      <c r="DL18" s="149" t="e">
        <f t="shared" si="5"/>
        <v>#REF!</v>
      </c>
      <c r="DM18" s="149" t="e">
        <f>SUM(LEN(#REF!)-LEN(SUBSTITUTE(#REF!,"- Detectivo","")))/LEN("- Detectivo")</f>
        <v>#REF!</v>
      </c>
      <c r="DN18" s="149" t="e">
        <f t="shared" si="6"/>
        <v>#REF!</v>
      </c>
      <c r="DO18" s="149" t="e">
        <f>SUM(LEN(#REF!)-LEN(SUBSTITUTE(#REF!,"- Correctivo","")))/LEN("- Correctivo")</f>
        <v>#REF!</v>
      </c>
      <c r="DP18" s="149" t="e">
        <f t="shared" si="7"/>
        <v>#REF!</v>
      </c>
      <c r="DQ18" s="149" t="e">
        <f t="shared" si="8"/>
        <v>#REF!</v>
      </c>
      <c r="DR18" s="149" t="e">
        <f t="shared" si="9"/>
        <v>#REF!</v>
      </c>
      <c r="DS18" s="149" t="e">
        <f>SUM(LEN(#REF!)-LEN(SUBSTITUTE(#REF!,"- Documentado","")))/LEN("- Documentado")</f>
        <v>#REF!</v>
      </c>
      <c r="DT18" s="149" t="e">
        <f>SUM(LEN(#REF!)-LEN(SUBSTITUTE(#REF!,"- Documentado","")))/LEN("- Documentado")</f>
        <v>#REF!</v>
      </c>
      <c r="DU18" s="149" t="e">
        <f t="shared" si="10"/>
        <v>#REF!</v>
      </c>
      <c r="DV18" s="149" t="e">
        <f>SUM(LEN(#REF!)-LEN(SUBSTITUTE(#REF!,"- Continua","")))/LEN("- Continua")</f>
        <v>#REF!</v>
      </c>
      <c r="DW18" s="149" t="e">
        <f>SUM(LEN(#REF!)-LEN(SUBSTITUTE(#REF!,"- Continua","")))/LEN("- Continua")</f>
        <v>#REF!</v>
      </c>
      <c r="DX18" s="149" t="e">
        <f t="shared" si="11"/>
        <v>#REF!</v>
      </c>
      <c r="DY18" s="149" t="e">
        <f>SUM(LEN(#REF!)-LEN(SUBSTITUTE(#REF!,"- Con registro","")))/LEN("- Con registro")</f>
        <v>#REF!</v>
      </c>
      <c r="DZ18" s="149" t="e">
        <f>SUM(LEN(#REF!)-LEN(SUBSTITUTE(#REF!,"- Con registro","")))/LEN("- Con registro")</f>
        <v>#REF!</v>
      </c>
      <c r="EA18" s="149" t="e">
        <f t="shared" si="12"/>
        <v>#REF!</v>
      </c>
      <c r="EB18" s="152" t="e">
        <f t="shared" si="13"/>
        <v>#REF!</v>
      </c>
      <c r="EC18" s="152" t="e">
        <f t="shared" si="14"/>
        <v>#REF!</v>
      </c>
      <c r="ED18" s="184" t="e">
        <f t="shared" si="15"/>
        <v>#REF!</v>
      </c>
      <c r="EE18" s="198" t="e">
        <f t="shared" si="16"/>
        <v>#REF!</v>
      </c>
      <c r="EF18" s="198"/>
      <c r="EG18" s="198"/>
      <c r="EH18" s="198"/>
      <c r="EI18" s="198"/>
      <c r="EJ18" s="198"/>
      <c r="EK18" s="198"/>
      <c r="EL18" s="198"/>
      <c r="EM18" s="198"/>
      <c r="EN18" s="198"/>
      <c r="EP18" s="172">
        <f t="shared" si="17"/>
        <v>45267</v>
      </c>
      <c r="EQ18" s="173">
        <f t="shared" si="18"/>
        <v>45275</v>
      </c>
      <c r="ER18" s="149" t="str">
        <f t="shared" si="19"/>
        <v>Riesgos</v>
      </c>
      <c r="ES18" s="149" t="str">
        <f t="shared" si="20"/>
        <v>ID_-: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v>
      </c>
      <c r="ET18" s="149" t="str">
        <f t="shared" si="21"/>
        <v>Ajuste en 
Análisis antes de controles
Tratamiento del riesgo en el Mapa de riesgos de Gestión de Recursos Físicos</v>
      </c>
      <c r="EU18" s="149" t="str">
        <f t="shared" si="22"/>
        <v>Solicitud de cambio realizada y aprobada por la Subdirección de Servicios Administrativos a través del Aplicativo DARUMA</v>
      </c>
    </row>
    <row r="19" spans="1:151" ht="399.95" customHeight="1" x14ac:dyDescent="0.2">
      <c r="A19" s="177" t="s">
        <v>190</v>
      </c>
      <c r="B19" s="158" t="s">
        <v>625</v>
      </c>
      <c r="C19" s="158" t="s">
        <v>400</v>
      </c>
      <c r="D19" s="177" t="s">
        <v>626</v>
      </c>
      <c r="E19" s="178" t="s">
        <v>398</v>
      </c>
      <c r="F19" s="158" t="s">
        <v>637</v>
      </c>
      <c r="G19" s="178" t="s">
        <v>542</v>
      </c>
      <c r="H19" s="178" t="s">
        <v>542</v>
      </c>
      <c r="I19" s="154" t="s">
        <v>638</v>
      </c>
      <c r="J19" s="177" t="s">
        <v>63</v>
      </c>
      <c r="K19" s="178" t="s">
        <v>326</v>
      </c>
      <c r="L19" s="158" t="s">
        <v>258</v>
      </c>
      <c r="M19" s="164" t="s">
        <v>349</v>
      </c>
      <c r="N19" s="158" t="s">
        <v>350</v>
      </c>
      <c r="O19" s="158" t="s">
        <v>352</v>
      </c>
      <c r="P19" s="158" t="s">
        <v>330</v>
      </c>
      <c r="Q19" s="158" t="s">
        <v>325</v>
      </c>
      <c r="R19" s="158" t="s">
        <v>627</v>
      </c>
      <c r="S19" s="158" t="s">
        <v>426</v>
      </c>
      <c r="T19" s="158" t="s">
        <v>561</v>
      </c>
      <c r="U19" s="179" t="s">
        <v>311</v>
      </c>
      <c r="V19" s="180">
        <v>0.2</v>
      </c>
      <c r="W19" s="179" t="s">
        <v>77</v>
      </c>
      <c r="X19" s="180">
        <v>0.8</v>
      </c>
      <c r="Y19" s="66" t="s">
        <v>270</v>
      </c>
      <c r="Z19" s="158" t="s">
        <v>340</v>
      </c>
      <c r="AA19" s="179" t="s">
        <v>311</v>
      </c>
      <c r="AB19" s="182">
        <v>2.1167999999999999E-2</v>
      </c>
      <c r="AC19" s="179" t="s">
        <v>77</v>
      </c>
      <c r="AD19" s="182">
        <v>0.8</v>
      </c>
      <c r="AE19" s="66" t="s">
        <v>270</v>
      </c>
      <c r="AF19" s="158" t="s">
        <v>341</v>
      </c>
      <c r="AG19" s="177" t="s">
        <v>328</v>
      </c>
      <c r="AH19" s="181" t="s">
        <v>639</v>
      </c>
      <c r="AI19" s="181" t="s">
        <v>632</v>
      </c>
      <c r="AJ19" s="181" t="s">
        <v>542</v>
      </c>
      <c r="AK19" s="181" t="s">
        <v>542</v>
      </c>
      <c r="AL19" s="181" t="s">
        <v>598</v>
      </c>
      <c r="AM19" s="181" t="s">
        <v>633</v>
      </c>
      <c r="AN19" s="158" t="s">
        <v>640</v>
      </c>
      <c r="AO19" s="158" t="s">
        <v>641</v>
      </c>
      <c r="AP19" s="158" t="s">
        <v>642</v>
      </c>
      <c r="AQ19" s="159">
        <v>45267</v>
      </c>
      <c r="AR19" s="160" t="s">
        <v>343</v>
      </c>
      <c r="AS19" s="161" t="s">
        <v>636</v>
      </c>
      <c r="AT19" s="162"/>
      <c r="AU19" s="163"/>
      <c r="AV19" s="164"/>
      <c r="AW19" s="162"/>
      <c r="AX19" s="160"/>
      <c r="AY19" s="161"/>
      <c r="AZ19" s="162"/>
      <c r="BA19" s="163"/>
      <c r="BB19" s="164"/>
      <c r="BC19" s="162"/>
      <c r="BD19" s="160"/>
      <c r="BE19" s="161"/>
      <c r="BF19" s="162"/>
      <c r="BG19" s="163"/>
      <c r="BH19" s="164"/>
      <c r="BI19" s="162"/>
      <c r="BJ19" s="160"/>
      <c r="BK19" s="161"/>
      <c r="BL19" s="162"/>
      <c r="BM19" s="163"/>
      <c r="BN19" s="164"/>
      <c r="BO19" s="162"/>
      <c r="BP19" s="160"/>
      <c r="BQ19" s="161"/>
      <c r="BR19" s="162"/>
      <c r="BS19" s="163"/>
      <c r="BT19" s="164"/>
      <c r="BU19" s="162"/>
      <c r="BV19" s="160"/>
      <c r="BW19" s="161"/>
      <c r="BX19" s="162"/>
      <c r="BY19" s="163"/>
      <c r="BZ19" s="165"/>
      <c r="CA19" s="2">
        <f t="shared" si="0"/>
        <v>33</v>
      </c>
      <c r="CB19" s="51"/>
      <c r="CC19" s="51" t="s">
        <v>553</v>
      </c>
      <c r="CD19" s="51" t="s">
        <v>438</v>
      </c>
      <c r="CE19" s="51" t="s">
        <v>434</v>
      </c>
      <c r="CF19" s="51" t="s">
        <v>432</v>
      </c>
      <c r="CG19" s="51" t="s">
        <v>432</v>
      </c>
      <c r="CH19" s="51" t="s">
        <v>448</v>
      </c>
      <c r="CI19" s="51" t="s">
        <v>432</v>
      </c>
      <c r="CJ19" s="51" t="s">
        <v>452</v>
      </c>
      <c r="CK19" s="51"/>
      <c r="CL19" s="51" t="s">
        <v>452</v>
      </c>
      <c r="CM19" s="51" t="s">
        <v>457</v>
      </c>
      <c r="CN19" s="51" t="s">
        <v>452</v>
      </c>
      <c r="CO19" s="51" t="s">
        <v>452</v>
      </c>
      <c r="CP19" s="51" t="s">
        <v>452</v>
      </c>
      <c r="CQ19" s="51" t="s">
        <v>452</v>
      </c>
      <c r="CR19" s="51" t="s">
        <v>468</v>
      </c>
      <c r="CS19" s="51" t="s">
        <v>452</v>
      </c>
      <c r="CT19" s="51" t="s">
        <v>452</v>
      </c>
      <c r="CU19" s="51" t="s">
        <v>452</v>
      </c>
      <c r="CV19" s="51" t="s">
        <v>452</v>
      </c>
      <c r="CW19" s="51" t="s">
        <v>452</v>
      </c>
      <c r="CX19" s="51" t="s">
        <v>452</v>
      </c>
      <c r="CZ19" s="153" t="str">
        <f t="shared" si="1"/>
        <v>Corrupción</v>
      </c>
      <c r="DA19" s="200" t="str">
        <f t="shared" si="2"/>
        <v>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DB19" s="200"/>
      <c r="DC19" s="200"/>
      <c r="DD19" s="200"/>
      <c r="DE19" s="200"/>
      <c r="DF19" s="200"/>
      <c r="DG19" s="200"/>
      <c r="DH19" s="153" t="str">
        <f t="shared" si="3"/>
        <v>Alto</v>
      </c>
      <c r="DI19" s="153" t="str">
        <f t="shared" si="4"/>
        <v>Alto</v>
      </c>
      <c r="DK19" s="149" t="e">
        <f>SUM(LEN(#REF!)-LEN(SUBSTITUTE(#REF!,"- Preventivo","")))/LEN("- Preventivo")</f>
        <v>#REF!</v>
      </c>
      <c r="DL19" s="149" t="e">
        <f t="shared" si="5"/>
        <v>#REF!</v>
      </c>
      <c r="DM19" s="149" t="e">
        <f>SUM(LEN(#REF!)-LEN(SUBSTITUTE(#REF!,"- Detectivo","")))/LEN("- Detectivo")</f>
        <v>#REF!</v>
      </c>
      <c r="DN19" s="149" t="e">
        <f t="shared" si="6"/>
        <v>#REF!</v>
      </c>
      <c r="DO19" s="149" t="e">
        <f>SUM(LEN(#REF!)-LEN(SUBSTITUTE(#REF!,"- Correctivo","")))/LEN("- Correctivo")</f>
        <v>#REF!</v>
      </c>
      <c r="DP19" s="149" t="e">
        <f t="shared" si="7"/>
        <v>#REF!</v>
      </c>
      <c r="DQ19" s="149" t="e">
        <f t="shared" si="8"/>
        <v>#REF!</v>
      </c>
      <c r="DR19" s="149" t="e">
        <f t="shared" si="9"/>
        <v>#REF!</v>
      </c>
      <c r="DS19" s="149" t="e">
        <f>SUM(LEN(#REF!)-LEN(SUBSTITUTE(#REF!,"- Documentado","")))/LEN("- Documentado")</f>
        <v>#REF!</v>
      </c>
      <c r="DT19" s="149" t="e">
        <f>SUM(LEN(#REF!)-LEN(SUBSTITUTE(#REF!,"- Documentado","")))/LEN("- Documentado")</f>
        <v>#REF!</v>
      </c>
      <c r="DU19" s="149" t="e">
        <f t="shared" si="10"/>
        <v>#REF!</v>
      </c>
      <c r="DV19" s="149" t="e">
        <f>SUM(LEN(#REF!)-LEN(SUBSTITUTE(#REF!,"- Continua","")))/LEN("- Continua")</f>
        <v>#REF!</v>
      </c>
      <c r="DW19" s="149" t="e">
        <f>SUM(LEN(#REF!)-LEN(SUBSTITUTE(#REF!,"- Continua","")))/LEN("- Continua")</f>
        <v>#REF!</v>
      </c>
      <c r="DX19" s="149" t="e">
        <f t="shared" si="11"/>
        <v>#REF!</v>
      </c>
      <c r="DY19" s="149" t="e">
        <f>SUM(LEN(#REF!)-LEN(SUBSTITUTE(#REF!,"- Con registro","")))/LEN("- Con registro")</f>
        <v>#REF!</v>
      </c>
      <c r="DZ19" s="149" t="e">
        <f>SUM(LEN(#REF!)-LEN(SUBSTITUTE(#REF!,"- Con registro","")))/LEN("- Con registro")</f>
        <v>#REF!</v>
      </c>
      <c r="EA19" s="149" t="e">
        <f t="shared" si="12"/>
        <v>#REF!</v>
      </c>
      <c r="EB19" s="152" t="e">
        <f t="shared" si="13"/>
        <v>#REF!</v>
      </c>
      <c r="EC19" s="152" t="e">
        <f t="shared" si="14"/>
        <v>#REF!</v>
      </c>
      <c r="ED19" s="184" t="e">
        <f t="shared" si="15"/>
        <v>#REF!</v>
      </c>
      <c r="EE19" s="198" t="e">
        <f t="shared" si="16"/>
        <v>#REF!</v>
      </c>
      <c r="EF19" s="198"/>
      <c r="EG19" s="198"/>
      <c r="EH19" s="198"/>
      <c r="EI19" s="198"/>
      <c r="EJ19" s="198"/>
      <c r="EK19" s="198"/>
      <c r="EL19" s="198"/>
      <c r="EM19" s="198"/>
      <c r="EN19" s="198"/>
      <c r="EP19" s="172">
        <f t="shared" si="17"/>
        <v>45267</v>
      </c>
      <c r="EQ19" s="173">
        <f t="shared" si="18"/>
        <v>45275</v>
      </c>
      <c r="ER19" s="149" t="str">
        <f t="shared" si="19"/>
        <v>Riesgos</v>
      </c>
      <c r="ES19" s="149" t="str">
        <f t="shared" si="20"/>
        <v>ID_-: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v>
      </c>
      <c r="ET19" s="149" t="str">
        <f t="shared" si="21"/>
        <v>Ajuste en 
Análisis antes de controles
Tratamiento del riesgo en el Mapa de riesgos de Gestión de Recursos Físicos</v>
      </c>
      <c r="EU19" s="149" t="str">
        <f t="shared" si="22"/>
        <v>Solicitud de cambio realizada y aprobada por la Subdirección de Servicios Administrativos a través del Aplicativo DARUMA</v>
      </c>
    </row>
    <row r="20" spans="1:151" ht="399.95" customHeight="1" x14ac:dyDescent="0.2">
      <c r="A20" s="177" t="s">
        <v>423</v>
      </c>
      <c r="B20" s="158" t="s">
        <v>401</v>
      </c>
      <c r="C20" s="158" t="s">
        <v>643</v>
      </c>
      <c r="D20" s="177" t="s">
        <v>626</v>
      </c>
      <c r="E20" s="178" t="s">
        <v>398</v>
      </c>
      <c r="F20" s="158" t="s">
        <v>402</v>
      </c>
      <c r="G20" s="178" t="s">
        <v>542</v>
      </c>
      <c r="H20" s="178" t="s">
        <v>542</v>
      </c>
      <c r="I20" s="154" t="s">
        <v>403</v>
      </c>
      <c r="J20" s="177" t="s">
        <v>63</v>
      </c>
      <c r="K20" s="178" t="s">
        <v>326</v>
      </c>
      <c r="L20" s="158" t="s">
        <v>258</v>
      </c>
      <c r="M20" s="164" t="s">
        <v>367</v>
      </c>
      <c r="N20" s="158" t="s">
        <v>368</v>
      </c>
      <c r="O20" s="158" t="s">
        <v>369</v>
      </c>
      <c r="P20" s="158" t="s">
        <v>330</v>
      </c>
      <c r="Q20" s="158" t="s">
        <v>325</v>
      </c>
      <c r="R20" s="158" t="s">
        <v>331</v>
      </c>
      <c r="S20" s="158" t="s">
        <v>426</v>
      </c>
      <c r="T20" s="158" t="s">
        <v>561</v>
      </c>
      <c r="U20" s="179" t="s">
        <v>311</v>
      </c>
      <c r="V20" s="180">
        <v>0.2</v>
      </c>
      <c r="W20" s="179" t="s">
        <v>77</v>
      </c>
      <c r="X20" s="180">
        <v>0.8</v>
      </c>
      <c r="Y20" s="66" t="s">
        <v>270</v>
      </c>
      <c r="Z20" s="158" t="s">
        <v>644</v>
      </c>
      <c r="AA20" s="179" t="s">
        <v>311</v>
      </c>
      <c r="AB20" s="182">
        <v>2.4695999999999999E-2</v>
      </c>
      <c r="AC20" s="179" t="s">
        <v>77</v>
      </c>
      <c r="AD20" s="182">
        <v>0.8</v>
      </c>
      <c r="AE20" s="66" t="s">
        <v>270</v>
      </c>
      <c r="AF20" s="158" t="s">
        <v>370</v>
      </c>
      <c r="AG20" s="177" t="s">
        <v>328</v>
      </c>
      <c r="AH20" s="158" t="s">
        <v>645</v>
      </c>
      <c r="AI20" s="158" t="s">
        <v>737</v>
      </c>
      <c r="AJ20" s="158" t="s">
        <v>542</v>
      </c>
      <c r="AK20" s="158" t="s">
        <v>542</v>
      </c>
      <c r="AL20" s="158" t="s">
        <v>664</v>
      </c>
      <c r="AM20" s="158" t="s">
        <v>665</v>
      </c>
      <c r="AN20" s="158" t="s">
        <v>646</v>
      </c>
      <c r="AO20" s="158" t="s">
        <v>647</v>
      </c>
      <c r="AP20" s="158" t="s">
        <v>648</v>
      </c>
      <c r="AQ20" s="159">
        <v>45264</v>
      </c>
      <c r="AR20" s="160" t="s">
        <v>336</v>
      </c>
      <c r="AS20" s="161" t="s">
        <v>649</v>
      </c>
      <c r="AT20" s="162"/>
      <c r="AU20" s="163"/>
      <c r="AV20" s="164"/>
      <c r="AW20" s="162"/>
      <c r="AX20" s="160"/>
      <c r="AY20" s="161"/>
      <c r="AZ20" s="162"/>
      <c r="BA20" s="163"/>
      <c r="BB20" s="164"/>
      <c r="BC20" s="162"/>
      <c r="BD20" s="160"/>
      <c r="BE20" s="161"/>
      <c r="BF20" s="162"/>
      <c r="BG20" s="163"/>
      <c r="BH20" s="164"/>
      <c r="BI20" s="162"/>
      <c r="BJ20" s="160"/>
      <c r="BK20" s="161"/>
      <c r="BL20" s="162"/>
      <c r="BM20" s="163"/>
      <c r="BN20" s="164"/>
      <c r="BO20" s="162"/>
      <c r="BP20" s="160"/>
      <c r="BQ20" s="161"/>
      <c r="BR20" s="162"/>
      <c r="BS20" s="163"/>
      <c r="BT20" s="164"/>
      <c r="BU20" s="162"/>
      <c r="BV20" s="160"/>
      <c r="BW20" s="161"/>
      <c r="BX20" s="162"/>
      <c r="BY20" s="163"/>
      <c r="BZ20" s="165"/>
      <c r="CA20" s="2">
        <f t="shared" si="0"/>
        <v>33</v>
      </c>
      <c r="CB20" s="51" t="s">
        <v>488</v>
      </c>
      <c r="CC20" s="51" t="s">
        <v>553</v>
      </c>
      <c r="CD20" s="51" t="s">
        <v>439</v>
      </c>
      <c r="CE20" s="51" t="s">
        <v>434</v>
      </c>
      <c r="CF20" s="51" t="s">
        <v>432</v>
      </c>
      <c r="CG20" s="51" t="s">
        <v>432</v>
      </c>
      <c r="CH20" s="51" t="s">
        <v>448</v>
      </c>
      <c r="CI20" s="51" t="s">
        <v>432</v>
      </c>
      <c r="CJ20" s="51" t="s">
        <v>452</v>
      </c>
      <c r="CK20" s="51"/>
      <c r="CL20" s="51" t="s">
        <v>452</v>
      </c>
      <c r="CM20" s="51" t="s">
        <v>452</v>
      </c>
      <c r="CN20" s="51" t="s">
        <v>452</v>
      </c>
      <c r="CO20" s="51" t="s">
        <v>510</v>
      </c>
      <c r="CP20" s="51" t="s">
        <v>452</v>
      </c>
      <c r="CQ20" s="51" t="s">
        <v>510</v>
      </c>
      <c r="CR20" s="51" t="s">
        <v>469</v>
      </c>
      <c r="CS20" s="51" t="s">
        <v>452</v>
      </c>
      <c r="CT20" s="51" t="s">
        <v>452</v>
      </c>
      <c r="CU20" s="51" t="s">
        <v>452</v>
      </c>
      <c r="CV20" s="51" t="s">
        <v>452</v>
      </c>
      <c r="CW20" s="51" t="s">
        <v>452</v>
      </c>
      <c r="CX20" s="51" t="s">
        <v>452</v>
      </c>
      <c r="CZ20" s="153" t="str">
        <f t="shared" si="1"/>
        <v>Corrupción</v>
      </c>
      <c r="DA20" s="200" t="str">
        <f t="shared" si="2"/>
        <v>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DB20" s="200"/>
      <c r="DC20" s="200"/>
      <c r="DD20" s="200"/>
      <c r="DE20" s="200"/>
      <c r="DF20" s="200"/>
      <c r="DG20" s="200"/>
      <c r="DH20" s="153" t="str">
        <f t="shared" si="3"/>
        <v>Alto</v>
      </c>
      <c r="DI20" s="153" t="str">
        <f t="shared" ref="DI20:DI26" si="23">AE20</f>
        <v>Alto</v>
      </c>
      <c r="DK20" s="149" t="e">
        <f>SUM(LEN(#REF!)-LEN(SUBSTITUTE(#REF!,"- Preventivo","")))/LEN("- Preventivo")</f>
        <v>#REF!</v>
      </c>
      <c r="DL20" s="149" t="e">
        <f t="shared" si="5"/>
        <v>#REF!</v>
      </c>
      <c r="DM20" s="149" t="e">
        <f>SUM(LEN(#REF!)-LEN(SUBSTITUTE(#REF!,"- Detectivo","")))/LEN("- Detectivo")</f>
        <v>#REF!</v>
      </c>
      <c r="DN20" s="149" t="e">
        <f t="shared" si="6"/>
        <v>#REF!</v>
      </c>
      <c r="DO20" s="149" t="e">
        <f>SUM(LEN(#REF!)-LEN(SUBSTITUTE(#REF!,"- Correctivo","")))/LEN("- Correctivo")</f>
        <v>#REF!</v>
      </c>
      <c r="DP20" s="149" t="e">
        <f t="shared" si="7"/>
        <v>#REF!</v>
      </c>
      <c r="DQ20" s="149" t="e">
        <f t="shared" si="8"/>
        <v>#REF!</v>
      </c>
      <c r="DR20" s="149" t="e">
        <f t="shared" si="9"/>
        <v>#REF!</v>
      </c>
      <c r="DS20" s="149" t="e">
        <f>SUM(LEN(#REF!)-LEN(SUBSTITUTE(#REF!,"- Documentado","")))/LEN("- Documentado")</f>
        <v>#REF!</v>
      </c>
      <c r="DT20" s="149" t="e">
        <f>SUM(LEN(#REF!)-LEN(SUBSTITUTE(#REF!,"- Documentado","")))/LEN("- Documentado")</f>
        <v>#REF!</v>
      </c>
      <c r="DU20" s="149" t="e">
        <f t="shared" si="10"/>
        <v>#REF!</v>
      </c>
      <c r="DV20" s="149" t="e">
        <f>SUM(LEN(#REF!)-LEN(SUBSTITUTE(#REF!,"- Continua","")))/LEN("- Continua")</f>
        <v>#REF!</v>
      </c>
      <c r="DW20" s="149" t="e">
        <f>SUM(LEN(#REF!)-LEN(SUBSTITUTE(#REF!,"- Continua","")))/LEN("- Continua")</f>
        <v>#REF!</v>
      </c>
      <c r="DX20" s="149" t="e">
        <f t="shared" si="11"/>
        <v>#REF!</v>
      </c>
      <c r="DY20" s="149" t="e">
        <f>SUM(LEN(#REF!)-LEN(SUBSTITUTE(#REF!,"- Con registro","")))/LEN("- Con registro")</f>
        <v>#REF!</v>
      </c>
      <c r="DZ20" s="149" t="e">
        <f>SUM(LEN(#REF!)-LEN(SUBSTITUTE(#REF!,"- Con registro","")))/LEN("- Con registro")</f>
        <v>#REF!</v>
      </c>
      <c r="EA20" s="149" t="e">
        <f t="shared" si="12"/>
        <v>#REF!</v>
      </c>
      <c r="EB20" s="152" t="e">
        <f t="shared" si="13"/>
        <v>#REF!</v>
      </c>
      <c r="EC20" s="152" t="e">
        <f t="shared" si="14"/>
        <v>#REF!</v>
      </c>
      <c r="ED20" s="184" t="e">
        <f t="shared" si="15"/>
        <v>#REF!</v>
      </c>
      <c r="EE20" s="198" t="e">
        <f t="shared" si="16"/>
        <v>#REF!</v>
      </c>
      <c r="EF20" s="198"/>
      <c r="EG20" s="198"/>
      <c r="EH20" s="198"/>
      <c r="EI20" s="198"/>
      <c r="EJ20" s="198"/>
      <c r="EK20" s="198"/>
      <c r="EL20" s="198"/>
      <c r="EM20" s="198"/>
      <c r="EN20" s="198"/>
      <c r="EP20" s="172">
        <f t="shared" si="17"/>
        <v>45264</v>
      </c>
      <c r="EQ20" s="173">
        <f t="shared" si="18"/>
        <v>45275</v>
      </c>
      <c r="ER20" s="149" t="str">
        <f t="shared" si="19"/>
        <v>Riesgos</v>
      </c>
      <c r="ES20" s="149" t="str">
        <f t="shared" si="20"/>
        <v>ID_-: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v>
      </c>
      <c r="ET20" s="149" t="str">
        <f t="shared" si="21"/>
        <v>Ajuste en 
Tratamiento del riesgo en el Mapa de riesgos de Gestión de Servicios Administrativos y Tecnológicos</v>
      </c>
      <c r="EU20" s="149" t="str">
        <f t="shared" si="22"/>
        <v>Solicitud de cambio realizada y aprobada por la Subdirección de Servicios Administrativos a través del Aplicativo DARUMA</v>
      </c>
    </row>
    <row r="21" spans="1:151" ht="399.95" customHeight="1" x14ac:dyDescent="0.2">
      <c r="A21" s="177" t="s">
        <v>423</v>
      </c>
      <c r="B21" s="158" t="s">
        <v>401</v>
      </c>
      <c r="C21" s="158" t="s">
        <v>643</v>
      </c>
      <c r="D21" s="177" t="s">
        <v>626</v>
      </c>
      <c r="E21" s="178" t="s">
        <v>398</v>
      </c>
      <c r="F21" s="158" t="s">
        <v>404</v>
      </c>
      <c r="G21" s="178" t="s">
        <v>542</v>
      </c>
      <c r="H21" s="178" t="s">
        <v>542</v>
      </c>
      <c r="I21" s="154" t="s">
        <v>405</v>
      </c>
      <c r="J21" s="177" t="s">
        <v>63</v>
      </c>
      <c r="K21" s="178" t="s">
        <v>326</v>
      </c>
      <c r="L21" s="158" t="s">
        <v>430</v>
      </c>
      <c r="M21" s="164" t="s">
        <v>650</v>
      </c>
      <c r="N21" s="158" t="s">
        <v>406</v>
      </c>
      <c r="O21" s="158" t="s">
        <v>651</v>
      </c>
      <c r="P21" s="158" t="s">
        <v>330</v>
      </c>
      <c r="Q21" s="158" t="s">
        <v>325</v>
      </c>
      <c r="R21" s="158" t="s">
        <v>331</v>
      </c>
      <c r="S21" s="158" t="s">
        <v>426</v>
      </c>
      <c r="T21" s="158" t="s">
        <v>561</v>
      </c>
      <c r="U21" s="179" t="s">
        <v>311</v>
      </c>
      <c r="V21" s="180">
        <v>0.2</v>
      </c>
      <c r="W21" s="179" t="s">
        <v>77</v>
      </c>
      <c r="X21" s="180">
        <v>0.8</v>
      </c>
      <c r="Y21" s="66" t="s">
        <v>270</v>
      </c>
      <c r="Z21" s="158" t="s">
        <v>371</v>
      </c>
      <c r="AA21" s="179" t="s">
        <v>311</v>
      </c>
      <c r="AB21" s="182">
        <v>8.3999999999999991E-2</v>
      </c>
      <c r="AC21" s="179" t="s">
        <v>77</v>
      </c>
      <c r="AD21" s="182">
        <v>0.8</v>
      </c>
      <c r="AE21" s="66" t="s">
        <v>270</v>
      </c>
      <c r="AF21" s="158" t="s">
        <v>652</v>
      </c>
      <c r="AG21" s="177" t="s">
        <v>328</v>
      </c>
      <c r="AH21" s="181" t="s">
        <v>653</v>
      </c>
      <c r="AI21" s="181" t="s">
        <v>654</v>
      </c>
      <c r="AJ21" s="181" t="s">
        <v>542</v>
      </c>
      <c r="AK21" s="181" t="s">
        <v>542</v>
      </c>
      <c r="AL21" s="181" t="s">
        <v>598</v>
      </c>
      <c r="AM21" s="181" t="s">
        <v>587</v>
      </c>
      <c r="AN21" s="158" t="s">
        <v>655</v>
      </c>
      <c r="AO21" s="158" t="s">
        <v>656</v>
      </c>
      <c r="AP21" s="158" t="s">
        <v>657</v>
      </c>
      <c r="AQ21" s="162">
        <v>45264</v>
      </c>
      <c r="AR21" s="163" t="s">
        <v>342</v>
      </c>
      <c r="AS21" s="164" t="s">
        <v>658</v>
      </c>
      <c r="AT21" s="162"/>
      <c r="AU21" s="160"/>
      <c r="AV21" s="161"/>
      <c r="AW21" s="162"/>
      <c r="AX21" s="163"/>
      <c r="AY21" s="164"/>
      <c r="AZ21" s="162"/>
      <c r="BA21" s="160"/>
      <c r="BB21" s="161"/>
      <c r="BC21" s="162"/>
      <c r="BD21" s="163"/>
      <c r="BE21" s="164"/>
      <c r="BF21" s="162"/>
      <c r="BG21" s="160"/>
      <c r="BH21" s="161"/>
      <c r="BI21" s="162"/>
      <c r="BJ21" s="163"/>
      <c r="BK21" s="164"/>
      <c r="BL21" s="162"/>
      <c r="BM21" s="160"/>
      <c r="BN21" s="161"/>
      <c r="BO21" s="162"/>
      <c r="BP21" s="163"/>
      <c r="BQ21" s="164"/>
      <c r="BR21" s="162"/>
      <c r="BS21" s="160"/>
      <c r="BT21" s="161"/>
      <c r="BU21" s="162"/>
      <c r="BV21" s="163"/>
      <c r="BW21" s="166"/>
      <c r="BX21" s="162"/>
      <c r="BY21" s="163"/>
      <c r="BZ21" s="165"/>
      <c r="CA21" s="2">
        <f t="shared" si="0"/>
        <v>33</v>
      </c>
      <c r="CB21" s="51" t="s">
        <v>489</v>
      </c>
      <c r="CC21" s="51" t="s">
        <v>502</v>
      </c>
      <c r="CD21" s="51" t="s">
        <v>439</v>
      </c>
      <c r="CE21" s="51" t="s">
        <v>434</v>
      </c>
      <c r="CF21" s="51" t="s">
        <v>432</v>
      </c>
      <c r="CG21" s="51" t="s">
        <v>432</v>
      </c>
      <c r="CH21" s="51" t="s">
        <v>448</v>
      </c>
      <c r="CI21" s="51" t="s">
        <v>432</v>
      </c>
      <c r="CJ21" s="51" t="s">
        <v>452</v>
      </c>
      <c r="CK21" s="51"/>
      <c r="CL21" s="51" t="s">
        <v>452</v>
      </c>
      <c r="CM21" s="51" t="s">
        <v>452</v>
      </c>
      <c r="CN21" s="51" t="s">
        <v>452</v>
      </c>
      <c r="CO21" s="51" t="s">
        <v>452</v>
      </c>
      <c r="CP21" s="51" t="s">
        <v>452</v>
      </c>
      <c r="CQ21" s="51" t="s">
        <v>452</v>
      </c>
      <c r="CR21" s="51" t="s">
        <v>470</v>
      </c>
      <c r="CS21" s="51" t="s">
        <v>452</v>
      </c>
      <c r="CT21" s="51" t="s">
        <v>452</v>
      </c>
      <c r="CU21" s="51" t="s">
        <v>452</v>
      </c>
      <c r="CV21" s="51" t="s">
        <v>452</v>
      </c>
      <c r="CW21" s="51" t="s">
        <v>452</v>
      </c>
      <c r="CX21" s="51" t="s">
        <v>452</v>
      </c>
      <c r="CZ21" s="153" t="str">
        <f t="shared" si="1"/>
        <v>Corrupción</v>
      </c>
      <c r="DA21" s="200" t="str">
        <f t="shared" si="2"/>
        <v>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DB21" s="200"/>
      <c r="DC21" s="200"/>
      <c r="DD21" s="200"/>
      <c r="DE21" s="200"/>
      <c r="DF21" s="200"/>
      <c r="DG21" s="200"/>
      <c r="DH21" s="153" t="str">
        <f t="shared" si="3"/>
        <v>Alto</v>
      </c>
      <c r="DI21" s="153" t="str">
        <f t="shared" si="23"/>
        <v>Alto</v>
      </c>
      <c r="DK21" s="149" t="e">
        <f>SUM(LEN(#REF!)-LEN(SUBSTITUTE(#REF!,"- Preventivo","")))/LEN("- Preventivo")</f>
        <v>#REF!</v>
      </c>
      <c r="DL21" s="149" t="e">
        <f t="shared" si="5"/>
        <v>#REF!</v>
      </c>
      <c r="DM21" s="149" t="e">
        <f>SUM(LEN(#REF!)-LEN(SUBSTITUTE(#REF!,"- Detectivo","")))/LEN("- Detectivo")</f>
        <v>#REF!</v>
      </c>
      <c r="DN21" s="149" t="e">
        <f t="shared" si="6"/>
        <v>#REF!</v>
      </c>
      <c r="DO21" s="149" t="e">
        <f>SUM(LEN(#REF!)-LEN(SUBSTITUTE(#REF!,"- Correctivo","")))/LEN("- Correctivo")</f>
        <v>#REF!</v>
      </c>
      <c r="DP21" s="149" t="e">
        <f t="shared" si="7"/>
        <v>#REF!</v>
      </c>
      <c r="DQ21" s="149" t="e">
        <f t="shared" si="8"/>
        <v>#REF!</v>
      </c>
      <c r="DR21" s="149" t="e">
        <f t="shared" si="9"/>
        <v>#REF!</v>
      </c>
      <c r="DS21" s="149" t="e">
        <f>SUM(LEN(#REF!)-LEN(SUBSTITUTE(#REF!,"- Documentado","")))/LEN("- Documentado")</f>
        <v>#REF!</v>
      </c>
      <c r="DT21" s="149" t="e">
        <f>SUM(LEN(#REF!)-LEN(SUBSTITUTE(#REF!,"- Documentado","")))/LEN("- Documentado")</f>
        <v>#REF!</v>
      </c>
      <c r="DU21" s="149" t="e">
        <f t="shared" si="10"/>
        <v>#REF!</v>
      </c>
      <c r="DV21" s="149" t="e">
        <f>SUM(LEN(#REF!)-LEN(SUBSTITUTE(#REF!,"- Continua","")))/LEN("- Continua")</f>
        <v>#REF!</v>
      </c>
      <c r="DW21" s="149" t="e">
        <f>SUM(LEN(#REF!)-LEN(SUBSTITUTE(#REF!,"- Continua","")))/LEN("- Continua")</f>
        <v>#REF!</v>
      </c>
      <c r="DX21" s="149" t="e">
        <f t="shared" si="11"/>
        <v>#REF!</v>
      </c>
      <c r="DY21" s="149" t="e">
        <f>SUM(LEN(#REF!)-LEN(SUBSTITUTE(#REF!,"- Con registro","")))/LEN("- Con registro")</f>
        <v>#REF!</v>
      </c>
      <c r="DZ21" s="149" t="e">
        <f>SUM(LEN(#REF!)-LEN(SUBSTITUTE(#REF!,"- Con registro","")))/LEN("- Con registro")</f>
        <v>#REF!</v>
      </c>
      <c r="EA21" s="149" t="e">
        <f t="shared" si="12"/>
        <v>#REF!</v>
      </c>
      <c r="EB21" s="152" t="e">
        <f t="shared" si="13"/>
        <v>#REF!</v>
      </c>
      <c r="EC21" s="152" t="e">
        <f t="shared" si="14"/>
        <v>#REF!</v>
      </c>
      <c r="ED21" s="184" t="e">
        <f t="shared" si="15"/>
        <v>#REF!</v>
      </c>
      <c r="EE21" s="198" t="e">
        <f t="shared" si="16"/>
        <v>#REF!</v>
      </c>
      <c r="EF21" s="198"/>
      <c r="EG21" s="198"/>
      <c r="EH21" s="198"/>
      <c r="EI21" s="198"/>
      <c r="EJ21" s="198"/>
      <c r="EK21" s="198"/>
      <c r="EL21" s="198"/>
      <c r="EM21" s="198"/>
      <c r="EN21" s="198"/>
      <c r="EP21" s="172">
        <f t="shared" si="17"/>
        <v>45264</v>
      </c>
      <c r="EQ21" s="173">
        <f t="shared" si="18"/>
        <v>45275</v>
      </c>
      <c r="ER21" s="149" t="str">
        <f t="shared" si="19"/>
        <v>Riesgos</v>
      </c>
      <c r="ES21" s="149" t="str">
        <f t="shared" si="20"/>
        <v>ID_-: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v>
      </c>
      <c r="ET21" s="149" t="str">
        <f t="shared" si="21"/>
        <v>Ajuste en Identificación del riesgo
Análisis antes de controles
Tratamiento del riesgo en el Mapa de riesgos de Gestión de Servicios Administrativos y Tecnológicos</v>
      </c>
      <c r="EU21" s="149" t="str">
        <f t="shared" si="22"/>
        <v>Solicitud de cambio realizada y aprobada por la Subdirección de Gestión Documental a través del Aplicativo DARUMA</v>
      </c>
    </row>
    <row r="22" spans="1:151" ht="399.95" customHeight="1" x14ac:dyDescent="0.2">
      <c r="A22" s="177" t="s">
        <v>407</v>
      </c>
      <c r="B22" s="158" t="s">
        <v>740</v>
      </c>
      <c r="C22" s="158" t="s">
        <v>741</v>
      </c>
      <c r="D22" s="177" t="s">
        <v>197</v>
      </c>
      <c r="E22" s="178" t="s">
        <v>398</v>
      </c>
      <c r="F22" s="158" t="s">
        <v>743</v>
      </c>
      <c r="G22" s="178" t="s">
        <v>542</v>
      </c>
      <c r="H22" s="178" t="s">
        <v>542</v>
      </c>
      <c r="I22" s="154" t="s">
        <v>744</v>
      </c>
      <c r="J22" s="177" t="s">
        <v>63</v>
      </c>
      <c r="K22" s="178" t="s">
        <v>326</v>
      </c>
      <c r="L22" s="158" t="s">
        <v>246</v>
      </c>
      <c r="M22" s="164" t="s">
        <v>745</v>
      </c>
      <c r="N22" s="158" t="s">
        <v>746</v>
      </c>
      <c r="O22" s="158" t="s">
        <v>747</v>
      </c>
      <c r="P22" s="158" t="s">
        <v>742</v>
      </c>
      <c r="Q22" s="158" t="s">
        <v>325</v>
      </c>
      <c r="R22" s="158" t="s">
        <v>327</v>
      </c>
      <c r="S22" s="158" t="s">
        <v>426</v>
      </c>
      <c r="T22" s="158" t="s">
        <v>561</v>
      </c>
      <c r="U22" s="179" t="s">
        <v>311</v>
      </c>
      <c r="V22" s="180">
        <v>0.2</v>
      </c>
      <c r="W22" s="179" t="s">
        <v>77</v>
      </c>
      <c r="X22" s="180">
        <v>0.8</v>
      </c>
      <c r="Y22" s="66" t="s">
        <v>270</v>
      </c>
      <c r="Z22" s="158" t="s">
        <v>748</v>
      </c>
      <c r="AA22" s="179" t="s">
        <v>311</v>
      </c>
      <c r="AB22" s="182">
        <v>3.0239999999999996E-2</v>
      </c>
      <c r="AC22" s="179" t="s">
        <v>77</v>
      </c>
      <c r="AD22" s="182">
        <v>0.8</v>
      </c>
      <c r="AE22" s="66" t="s">
        <v>270</v>
      </c>
      <c r="AF22" s="158" t="s">
        <v>749</v>
      </c>
      <c r="AG22" s="177" t="s">
        <v>328</v>
      </c>
      <c r="AH22" s="181" t="s">
        <v>750</v>
      </c>
      <c r="AI22" s="181" t="s">
        <v>751</v>
      </c>
      <c r="AJ22" s="181" t="s">
        <v>542</v>
      </c>
      <c r="AK22" s="181" t="s">
        <v>542</v>
      </c>
      <c r="AL22" s="183" t="s">
        <v>752</v>
      </c>
      <c r="AM22" s="183" t="s">
        <v>738</v>
      </c>
      <c r="AN22" s="158" t="s">
        <v>753</v>
      </c>
      <c r="AO22" s="158" t="s">
        <v>754</v>
      </c>
      <c r="AP22" s="158" t="s">
        <v>755</v>
      </c>
      <c r="AQ22" s="159">
        <v>45273</v>
      </c>
      <c r="AR22" s="160" t="s">
        <v>567</v>
      </c>
      <c r="AS22" s="161" t="s">
        <v>756</v>
      </c>
      <c r="AT22" s="162"/>
      <c r="AU22" s="163"/>
      <c r="AV22" s="164"/>
      <c r="AW22" s="162"/>
      <c r="AX22" s="160"/>
      <c r="AY22" s="161"/>
      <c r="AZ22" s="162"/>
      <c r="BA22" s="163"/>
      <c r="BB22" s="164"/>
      <c r="BC22" s="162"/>
      <c r="BD22" s="160"/>
      <c r="BE22" s="161"/>
      <c r="BF22" s="162"/>
      <c r="BG22" s="163"/>
      <c r="BH22" s="164"/>
      <c r="BI22" s="162"/>
      <c r="BJ22" s="160"/>
      <c r="BK22" s="161"/>
      <c r="BL22" s="162"/>
      <c r="BM22" s="163"/>
      <c r="BN22" s="164"/>
      <c r="BO22" s="162"/>
      <c r="BP22" s="160"/>
      <c r="BQ22" s="161"/>
      <c r="BR22" s="162"/>
      <c r="BS22" s="163"/>
      <c r="BT22" s="164"/>
      <c r="BU22" s="162"/>
      <c r="BV22" s="163"/>
      <c r="BW22" s="164"/>
      <c r="BX22" s="162"/>
      <c r="BY22" s="163"/>
      <c r="BZ22" s="165"/>
      <c r="CA22" s="2">
        <f t="shared" si="0"/>
        <v>33</v>
      </c>
      <c r="CB22" s="51" t="s">
        <v>486</v>
      </c>
      <c r="CC22" s="51" t="s">
        <v>487</v>
      </c>
      <c r="CD22" s="51" t="s">
        <v>440</v>
      </c>
      <c r="CE22" s="51" t="s">
        <v>452</v>
      </c>
      <c r="CF22" s="51" t="s">
        <v>432</v>
      </c>
      <c r="CG22" s="51" t="s">
        <v>432</v>
      </c>
      <c r="CH22" s="51" t="s">
        <v>448</v>
      </c>
      <c r="CI22" s="51" t="s">
        <v>432</v>
      </c>
      <c r="CJ22" s="51" t="s">
        <v>452</v>
      </c>
      <c r="CK22" s="51"/>
      <c r="CL22" s="51" t="s">
        <v>452</v>
      </c>
      <c r="CM22" s="51" t="s">
        <v>457</v>
      </c>
      <c r="CN22" s="51" t="s">
        <v>452</v>
      </c>
      <c r="CO22" s="51" t="s">
        <v>452</v>
      </c>
      <c r="CP22" s="51" t="s">
        <v>452</v>
      </c>
      <c r="CQ22" s="51" t="s">
        <v>452</v>
      </c>
      <c r="CR22" s="51" t="s">
        <v>471</v>
      </c>
      <c r="CS22" s="51" t="s">
        <v>452</v>
      </c>
      <c r="CT22" s="51"/>
      <c r="CU22" s="51"/>
      <c r="CV22" s="51"/>
      <c r="CW22" s="51"/>
      <c r="CX22" s="51" t="s">
        <v>452</v>
      </c>
      <c r="CZ22" s="153" t="str">
        <f t="shared" si="1"/>
        <v>Corrupción</v>
      </c>
      <c r="DA22" s="200" t="str">
        <f t="shared" si="2"/>
        <v>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DB22" s="200"/>
      <c r="DC22" s="200"/>
      <c r="DD22" s="200"/>
      <c r="DE22" s="200"/>
      <c r="DF22" s="200"/>
      <c r="DG22" s="200"/>
      <c r="DH22" s="153" t="str">
        <f t="shared" si="3"/>
        <v>Alto</v>
      </c>
      <c r="DI22" s="153" t="str">
        <f t="shared" si="23"/>
        <v>Alto</v>
      </c>
      <c r="DK22" s="149" t="e">
        <f>SUM(LEN(#REF!)-LEN(SUBSTITUTE(#REF!,"- Preventivo","")))/LEN("- Preventivo")</f>
        <v>#REF!</v>
      </c>
      <c r="DL22" s="149" t="e">
        <f t="shared" si="5"/>
        <v>#REF!</v>
      </c>
      <c r="DM22" s="149" t="e">
        <f>SUM(LEN(#REF!)-LEN(SUBSTITUTE(#REF!,"- Detectivo","")))/LEN("- Detectivo")</f>
        <v>#REF!</v>
      </c>
      <c r="DN22" s="149" t="e">
        <f t="shared" si="6"/>
        <v>#REF!</v>
      </c>
      <c r="DO22" s="149" t="e">
        <f>SUM(LEN(#REF!)-LEN(SUBSTITUTE(#REF!,"- Correctivo","")))/LEN("- Correctivo")</f>
        <v>#REF!</v>
      </c>
      <c r="DP22" s="149" t="e">
        <f t="shared" si="7"/>
        <v>#REF!</v>
      </c>
      <c r="DQ22" s="149" t="e">
        <f t="shared" si="8"/>
        <v>#REF!</v>
      </c>
      <c r="DR22" s="149" t="e">
        <f t="shared" si="9"/>
        <v>#REF!</v>
      </c>
      <c r="DS22" s="149" t="e">
        <f>SUM(LEN(#REF!)-LEN(SUBSTITUTE(#REF!,"- Documentado","")))/LEN("- Documentado")</f>
        <v>#REF!</v>
      </c>
      <c r="DT22" s="149" t="e">
        <f>SUM(LEN(#REF!)-LEN(SUBSTITUTE(#REF!,"- Documentado","")))/LEN("- Documentado")</f>
        <v>#REF!</v>
      </c>
      <c r="DU22" s="149" t="e">
        <f t="shared" si="10"/>
        <v>#REF!</v>
      </c>
      <c r="DV22" s="149" t="e">
        <f>SUM(LEN(#REF!)-LEN(SUBSTITUTE(#REF!,"- Continua","")))/LEN("- Continua")</f>
        <v>#REF!</v>
      </c>
      <c r="DW22" s="149" t="e">
        <f>SUM(LEN(#REF!)-LEN(SUBSTITUTE(#REF!,"- Continua","")))/LEN("- Continua")</f>
        <v>#REF!</v>
      </c>
      <c r="DX22" s="149" t="e">
        <f t="shared" si="11"/>
        <v>#REF!</v>
      </c>
      <c r="DY22" s="149" t="e">
        <f>SUM(LEN(#REF!)-LEN(SUBSTITUTE(#REF!,"- Con registro","")))/LEN("- Con registro")</f>
        <v>#REF!</v>
      </c>
      <c r="DZ22" s="149" t="e">
        <f>SUM(LEN(#REF!)-LEN(SUBSTITUTE(#REF!,"- Con registro","")))/LEN("- Con registro")</f>
        <v>#REF!</v>
      </c>
      <c r="EA22" s="149" t="e">
        <f t="shared" si="12"/>
        <v>#REF!</v>
      </c>
      <c r="EB22" s="152" t="e">
        <f t="shared" si="13"/>
        <v>#REF!</v>
      </c>
      <c r="EC22" s="152" t="e">
        <f t="shared" si="14"/>
        <v>#REF!</v>
      </c>
      <c r="ED22" s="184" t="e">
        <f t="shared" si="15"/>
        <v>#REF!</v>
      </c>
      <c r="EE22" s="198" t="e">
        <f t="shared" si="16"/>
        <v>#REF!</v>
      </c>
      <c r="EF22" s="198"/>
      <c r="EG22" s="198"/>
      <c r="EH22" s="198"/>
      <c r="EI22" s="198"/>
      <c r="EJ22" s="198"/>
      <c r="EK22" s="198"/>
      <c r="EL22" s="198"/>
      <c r="EM22" s="198"/>
      <c r="EN22" s="198"/>
      <c r="EP22" s="172">
        <f t="shared" si="17"/>
        <v>45273</v>
      </c>
      <c r="EQ22" s="173">
        <f t="shared" si="18"/>
        <v>45275</v>
      </c>
      <c r="ER22" s="149" t="str">
        <f t="shared" si="19"/>
        <v>Riesgos</v>
      </c>
      <c r="ES22" s="149" t="str">
        <f t="shared" si="20"/>
        <v>ID_-: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v>
      </c>
      <c r="ET22" s="149" t="str">
        <f t="shared" si="21"/>
        <v>Ajuste en 
Establecimiento de controles
Tratamiento del riesgo en el Mapa de riesgos de Gestión del Talento Humano</v>
      </c>
      <c r="EU22" s="149" t="str">
        <f t="shared" si="22"/>
        <v>Solicitud de cambio realizada y aprobada por la Dirección de Talento Humano a través del Aplicativo DARUMA</v>
      </c>
    </row>
    <row r="23" spans="1:151" ht="399.95" customHeight="1" x14ac:dyDescent="0.2">
      <c r="A23" s="177" t="s">
        <v>407</v>
      </c>
      <c r="B23" s="158" t="s">
        <v>740</v>
      </c>
      <c r="C23" s="158" t="s">
        <v>741</v>
      </c>
      <c r="D23" s="177" t="s">
        <v>197</v>
      </c>
      <c r="E23" s="178" t="s">
        <v>398</v>
      </c>
      <c r="F23" s="158" t="s">
        <v>757</v>
      </c>
      <c r="G23" s="178" t="s">
        <v>542</v>
      </c>
      <c r="H23" s="178" t="s">
        <v>542</v>
      </c>
      <c r="I23" s="154" t="s">
        <v>758</v>
      </c>
      <c r="J23" s="177" t="s">
        <v>63</v>
      </c>
      <c r="K23" s="178" t="s">
        <v>326</v>
      </c>
      <c r="L23" s="158" t="s">
        <v>246</v>
      </c>
      <c r="M23" s="164" t="s">
        <v>759</v>
      </c>
      <c r="N23" s="158" t="s">
        <v>746</v>
      </c>
      <c r="O23" s="158" t="s">
        <v>760</v>
      </c>
      <c r="P23" s="158" t="s">
        <v>742</v>
      </c>
      <c r="Q23" s="158" t="s">
        <v>325</v>
      </c>
      <c r="R23" s="158" t="s">
        <v>327</v>
      </c>
      <c r="S23" s="158" t="s">
        <v>426</v>
      </c>
      <c r="T23" s="158" t="s">
        <v>561</v>
      </c>
      <c r="U23" s="179" t="s">
        <v>311</v>
      </c>
      <c r="V23" s="180">
        <v>0.2</v>
      </c>
      <c r="W23" s="179" t="s">
        <v>77</v>
      </c>
      <c r="X23" s="180">
        <v>0.8</v>
      </c>
      <c r="Y23" s="66" t="s">
        <v>270</v>
      </c>
      <c r="Z23" s="158" t="s">
        <v>748</v>
      </c>
      <c r="AA23" s="179" t="s">
        <v>311</v>
      </c>
      <c r="AB23" s="182">
        <v>1.8143999999999997E-2</v>
      </c>
      <c r="AC23" s="179" t="s">
        <v>77</v>
      </c>
      <c r="AD23" s="182">
        <v>0.8</v>
      </c>
      <c r="AE23" s="66" t="s">
        <v>270</v>
      </c>
      <c r="AF23" s="158" t="s">
        <v>749</v>
      </c>
      <c r="AG23" s="177" t="s">
        <v>328</v>
      </c>
      <c r="AH23" s="181" t="s">
        <v>761</v>
      </c>
      <c r="AI23" s="181" t="s">
        <v>762</v>
      </c>
      <c r="AJ23" s="181" t="s">
        <v>542</v>
      </c>
      <c r="AK23" s="181" t="s">
        <v>542</v>
      </c>
      <c r="AL23" s="183" t="s">
        <v>763</v>
      </c>
      <c r="AM23" s="181" t="s">
        <v>587</v>
      </c>
      <c r="AN23" s="158" t="s">
        <v>764</v>
      </c>
      <c r="AO23" s="158" t="s">
        <v>765</v>
      </c>
      <c r="AP23" s="158" t="s">
        <v>766</v>
      </c>
      <c r="AQ23" s="159">
        <v>45273</v>
      </c>
      <c r="AR23" s="160" t="s">
        <v>567</v>
      </c>
      <c r="AS23" s="161" t="s">
        <v>767</v>
      </c>
      <c r="AT23" s="162"/>
      <c r="AU23" s="163"/>
      <c r="AV23" s="164"/>
      <c r="AW23" s="162"/>
      <c r="AX23" s="160"/>
      <c r="AY23" s="161"/>
      <c r="AZ23" s="162"/>
      <c r="BA23" s="163"/>
      <c r="BB23" s="164"/>
      <c r="BC23" s="162"/>
      <c r="BD23" s="160"/>
      <c r="BE23" s="161"/>
      <c r="BF23" s="162"/>
      <c r="BG23" s="163"/>
      <c r="BH23" s="164"/>
      <c r="BI23" s="162"/>
      <c r="BJ23" s="160"/>
      <c r="BK23" s="161"/>
      <c r="BL23" s="162"/>
      <c r="BM23" s="163"/>
      <c r="BN23" s="164"/>
      <c r="BO23" s="162"/>
      <c r="BP23" s="160"/>
      <c r="BQ23" s="161"/>
      <c r="BR23" s="162"/>
      <c r="BS23" s="163"/>
      <c r="BT23" s="164"/>
      <c r="BU23" s="162"/>
      <c r="BV23" s="160"/>
      <c r="BW23" s="161"/>
      <c r="BX23" s="162"/>
      <c r="BY23" s="163"/>
      <c r="BZ23" s="165"/>
      <c r="CA23" s="2">
        <f t="shared" si="0"/>
        <v>33</v>
      </c>
      <c r="CB23" s="51" t="s">
        <v>486</v>
      </c>
      <c r="CC23" s="51" t="s">
        <v>487</v>
      </c>
      <c r="CD23" s="51" t="s">
        <v>440</v>
      </c>
      <c r="CE23" s="51" t="s">
        <v>452</v>
      </c>
      <c r="CF23" s="51" t="s">
        <v>432</v>
      </c>
      <c r="CG23" s="51" t="s">
        <v>432</v>
      </c>
      <c r="CH23" s="51" t="s">
        <v>448</v>
      </c>
      <c r="CI23" s="51" t="s">
        <v>432</v>
      </c>
      <c r="CJ23" s="51" t="s">
        <v>452</v>
      </c>
      <c r="CK23" s="51"/>
      <c r="CL23" s="51" t="s">
        <v>452</v>
      </c>
      <c r="CM23" s="51" t="s">
        <v>457</v>
      </c>
      <c r="CN23" s="51" t="s">
        <v>452</v>
      </c>
      <c r="CO23" s="51" t="s">
        <v>452</v>
      </c>
      <c r="CP23" s="51" t="s">
        <v>452</v>
      </c>
      <c r="CQ23" s="51" t="s">
        <v>452</v>
      </c>
      <c r="CR23" s="51" t="s">
        <v>472</v>
      </c>
      <c r="CS23" s="51" t="s">
        <v>452</v>
      </c>
      <c r="CT23" s="51"/>
      <c r="CU23" s="51"/>
      <c r="CV23" s="51"/>
      <c r="CW23" s="51"/>
      <c r="CX23" s="51" t="s">
        <v>452</v>
      </c>
      <c r="CZ23" s="153" t="str">
        <f t="shared" si="1"/>
        <v>Corrupción</v>
      </c>
      <c r="DA23" s="200" t="str">
        <f t="shared" si="2"/>
        <v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DB23" s="200"/>
      <c r="DC23" s="200"/>
      <c r="DD23" s="200"/>
      <c r="DE23" s="200"/>
      <c r="DF23" s="200"/>
      <c r="DG23" s="200"/>
      <c r="DH23" s="153" t="str">
        <f t="shared" si="3"/>
        <v>Alto</v>
      </c>
      <c r="DI23" s="153" t="str">
        <f t="shared" si="23"/>
        <v>Alto</v>
      </c>
      <c r="DK23" s="149" t="e">
        <f>SUM(LEN(#REF!)-LEN(SUBSTITUTE(#REF!,"- Preventivo","")))/LEN("- Preventivo")</f>
        <v>#REF!</v>
      </c>
      <c r="DL23" s="149" t="e">
        <f t="shared" si="5"/>
        <v>#REF!</v>
      </c>
      <c r="DM23" s="149" t="e">
        <f>SUM(LEN(#REF!)-LEN(SUBSTITUTE(#REF!,"- Detectivo","")))/LEN("- Detectivo")</f>
        <v>#REF!</v>
      </c>
      <c r="DN23" s="149" t="e">
        <f t="shared" si="6"/>
        <v>#REF!</v>
      </c>
      <c r="DO23" s="149" t="e">
        <f>SUM(LEN(#REF!)-LEN(SUBSTITUTE(#REF!,"- Correctivo","")))/LEN("- Correctivo")</f>
        <v>#REF!</v>
      </c>
      <c r="DP23" s="149" t="e">
        <f t="shared" si="7"/>
        <v>#REF!</v>
      </c>
      <c r="DQ23" s="149" t="e">
        <f t="shared" si="8"/>
        <v>#REF!</v>
      </c>
      <c r="DR23" s="149" t="e">
        <f t="shared" si="9"/>
        <v>#REF!</v>
      </c>
      <c r="DS23" s="149" t="e">
        <f>SUM(LEN(#REF!)-LEN(SUBSTITUTE(#REF!,"- Documentado","")))/LEN("- Documentado")</f>
        <v>#REF!</v>
      </c>
      <c r="DT23" s="149" t="e">
        <f>SUM(LEN(#REF!)-LEN(SUBSTITUTE(#REF!,"- Documentado","")))/LEN("- Documentado")</f>
        <v>#REF!</v>
      </c>
      <c r="DU23" s="149" t="e">
        <f t="shared" si="10"/>
        <v>#REF!</v>
      </c>
      <c r="DV23" s="149" t="e">
        <f>SUM(LEN(#REF!)-LEN(SUBSTITUTE(#REF!,"- Continua","")))/LEN("- Continua")</f>
        <v>#REF!</v>
      </c>
      <c r="DW23" s="149" t="e">
        <f>SUM(LEN(#REF!)-LEN(SUBSTITUTE(#REF!,"- Continua","")))/LEN("- Continua")</f>
        <v>#REF!</v>
      </c>
      <c r="DX23" s="149" t="e">
        <f t="shared" si="11"/>
        <v>#REF!</v>
      </c>
      <c r="DY23" s="149" t="e">
        <f>SUM(LEN(#REF!)-LEN(SUBSTITUTE(#REF!,"- Con registro","")))/LEN("- Con registro")</f>
        <v>#REF!</v>
      </c>
      <c r="DZ23" s="149" t="e">
        <f>SUM(LEN(#REF!)-LEN(SUBSTITUTE(#REF!,"- Con registro","")))/LEN("- Con registro")</f>
        <v>#REF!</v>
      </c>
      <c r="EA23" s="149" t="e">
        <f t="shared" si="12"/>
        <v>#REF!</v>
      </c>
      <c r="EB23" s="152" t="e">
        <f t="shared" si="13"/>
        <v>#REF!</v>
      </c>
      <c r="EC23" s="152" t="e">
        <f t="shared" si="14"/>
        <v>#REF!</v>
      </c>
      <c r="ED23" s="184" t="e">
        <f t="shared" si="15"/>
        <v>#REF!</v>
      </c>
      <c r="EE23" s="198" t="e">
        <f t="shared" si="16"/>
        <v>#REF!</v>
      </c>
      <c r="EF23" s="198"/>
      <c r="EG23" s="198"/>
      <c r="EH23" s="198"/>
      <c r="EI23" s="198"/>
      <c r="EJ23" s="198"/>
      <c r="EK23" s="198"/>
      <c r="EL23" s="198"/>
      <c r="EM23" s="198"/>
      <c r="EN23" s="198"/>
      <c r="EP23" s="172">
        <f t="shared" si="17"/>
        <v>45273</v>
      </c>
      <c r="EQ23" s="173">
        <f t="shared" si="18"/>
        <v>45275</v>
      </c>
      <c r="ER23" s="149" t="str">
        <f t="shared" si="19"/>
        <v>Riesgos</v>
      </c>
      <c r="ES23" s="149" t="str">
        <f t="shared" si="20"/>
        <v xml:space="preserve">ID_-: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v>
      </c>
      <c r="ET23" s="149" t="str">
        <f t="shared" si="21"/>
        <v>Ajuste en 
Establecimiento de controles
Tratamiento del riesgo en el Mapa de riesgos de Gestión del Talento Humano</v>
      </c>
      <c r="EU23" s="149" t="str">
        <f t="shared" si="22"/>
        <v>Solicitud de cambio realizada y aprobada por la Dirección de Talento Humano a través del Aplicativo DARUMA</v>
      </c>
    </row>
    <row r="24" spans="1:151" ht="399.95" customHeight="1" x14ac:dyDescent="0.2">
      <c r="A24" s="177" t="s">
        <v>407</v>
      </c>
      <c r="B24" s="158" t="s">
        <v>740</v>
      </c>
      <c r="C24" s="158" t="s">
        <v>741</v>
      </c>
      <c r="D24" s="177" t="s">
        <v>197</v>
      </c>
      <c r="E24" s="178" t="s">
        <v>398</v>
      </c>
      <c r="F24" s="158" t="s">
        <v>768</v>
      </c>
      <c r="G24" s="178" t="s">
        <v>542</v>
      </c>
      <c r="H24" s="178" t="s">
        <v>542</v>
      </c>
      <c r="I24" s="154" t="s">
        <v>769</v>
      </c>
      <c r="J24" s="177" t="s">
        <v>63</v>
      </c>
      <c r="K24" s="178" t="s">
        <v>326</v>
      </c>
      <c r="L24" s="158" t="s">
        <v>246</v>
      </c>
      <c r="M24" s="164" t="s">
        <v>770</v>
      </c>
      <c r="N24" s="158" t="s">
        <v>746</v>
      </c>
      <c r="O24" s="158" t="s">
        <v>771</v>
      </c>
      <c r="P24" s="158" t="s">
        <v>330</v>
      </c>
      <c r="Q24" s="158" t="s">
        <v>325</v>
      </c>
      <c r="R24" s="158" t="s">
        <v>327</v>
      </c>
      <c r="S24" s="158" t="s">
        <v>426</v>
      </c>
      <c r="T24" s="158" t="s">
        <v>561</v>
      </c>
      <c r="U24" s="179" t="s">
        <v>311</v>
      </c>
      <c r="V24" s="180">
        <v>0.2</v>
      </c>
      <c r="W24" s="179" t="s">
        <v>77</v>
      </c>
      <c r="X24" s="180">
        <v>0.8</v>
      </c>
      <c r="Y24" s="66" t="s">
        <v>270</v>
      </c>
      <c r="Z24" s="158" t="s">
        <v>340</v>
      </c>
      <c r="AA24" s="179" t="s">
        <v>311</v>
      </c>
      <c r="AB24" s="182">
        <v>5.8799999999999991E-2</v>
      </c>
      <c r="AC24" s="179" t="s">
        <v>77</v>
      </c>
      <c r="AD24" s="182">
        <v>0.8</v>
      </c>
      <c r="AE24" s="66" t="s">
        <v>270</v>
      </c>
      <c r="AF24" s="158" t="s">
        <v>749</v>
      </c>
      <c r="AG24" s="177" t="s">
        <v>328</v>
      </c>
      <c r="AH24" s="181" t="s">
        <v>772</v>
      </c>
      <c r="AI24" s="181" t="s">
        <v>773</v>
      </c>
      <c r="AJ24" s="181" t="s">
        <v>542</v>
      </c>
      <c r="AK24" s="181" t="s">
        <v>542</v>
      </c>
      <c r="AL24" s="181" t="s">
        <v>763</v>
      </c>
      <c r="AM24" s="181" t="s">
        <v>587</v>
      </c>
      <c r="AN24" s="158" t="s">
        <v>774</v>
      </c>
      <c r="AO24" s="158" t="s">
        <v>775</v>
      </c>
      <c r="AP24" s="158" t="s">
        <v>776</v>
      </c>
      <c r="AQ24" s="159">
        <v>45273</v>
      </c>
      <c r="AR24" s="160" t="s">
        <v>567</v>
      </c>
      <c r="AS24" s="161" t="s">
        <v>767</v>
      </c>
      <c r="AT24" s="162"/>
      <c r="AU24" s="163"/>
      <c r="AV24" s="164"/>
      <c r="AW24" s="162"/>
      <c r="AX24" s="160"/>
      <c r="AY24" s="161"/>
      <c r="AZ24" s="162"/>
      <c r="BA24" s="163"/>
      <c r="BB24" s="164"/>
      <c r="BC24" s="162"/>
      <c r="BD24" s="160"/>
      <c r="BE24" s="161"/>
      <c r="BF24" s="162"/>
      <c r="BG24" s="163"/>
      <c r="BH24" s="164"/>
      <c r="BI24" s="162"/>
      <c r="BJ24" s="160"/>
      <c r="BK24" s="161"/>
      <c r="BL24" s="162"/>
      <c r="BM24" s="163"/>
      <c r="BN24" s="164"/>
      <c r="BO24" s="162"/>
      <c r="BP24" s="160"/>
      <c r="BQ24" s="161"/>
      <c r="BR24" s="162"/>
      <c r="BS24" s="163"/>
      <c r="BT24" s="164"/>
      <c r="BU24" s="162"/>
      <c r="BV24" s="160"/>
      <c r="BW24" s="161"/>
      <c r="BX24" s="162"/>
      <c r="BY24" s="163"/>
      <c r="BZ24" s="165"/>
      <c r="CA24" s="2">
        <f t="shared" si="0"/>
        <v>33</v>
      </c>
      <c r="CB24" s="51" t="s">
        <v>486</v>
      </c>
      <c r="CC24" s="51" t="s">
        <v>487</v>
      </c>
      <c r="CD24" s="51" t="s">
        <v>440</v>
      </c>
      <c r="CE24" s="51" t="s">
        <v>452</v>
      </c>
      <c r="CF24" s="51" t="s">
        <v>432</v>
      </c>
      <c r="CG24" s="51" t="s">
        <v>432</v>
      </c>
      <c r="CH24" s="51" t="s">
        <v>448</v>
      </c>
      <c r="CI24" s="51" t="s">
        <v>432</v>
      </c>
      <c r="CJ24" s="51" t="s">
        <v>452</v>
      </c>
      <c r="CK24" s="51"/>
      <c r="CL24" s="51" t="s">
        <v>452</v>
      </c>
      <c r="CM24" s="51" t="s">
        <v>457</v>
      </c>
      <c r="CN24" s="51" t="s">
        <v>452</v>
      </c>
      <c r="CO24" s="51" t="s">
        <v>452</v>
      </c>
      <c r="CP24" s="51" t="s">
        <v>452</v>
      </c>
      <c r="CQ24" s="51" t="s">
        <v>452</v>
      </c>
      <c r="CR24" s="51" t="s">
        <v>473</v>
      </c>
      <c r="CS24" s="51" t="s">
        <v>452</v>
      </c>
      <c r="CT24" s="51"/>
      <c r="CU24" s="51"/>
      <c r="CV24" s="51"/>
      <c r="CW24" s="51"/>
      <c r="CX24" s="51" t="s">
        <v>452</v>
      </c>
      <c r="CZ24" s="153" t="str">
        <f t="shared" si="1"/>
        <v>Corrupción</v>
      </c>
      <c r="DA24" s="200" t="str">
        <f t="shared" si="2"/>
        <v>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DB24" s="200"/>
      <c r="DC24" s="200"/>
      <c r="DD24" s="200"/>
      <c r="DE24" s="200"/>
      <c r="DF24" s="200"/>
      <c r="DG24" s="200"/>
      <c r="DH24" s="153" t="str">
        <f t="shared" si="3"/>
        <v>Alto</v>
      </c>
      <c r="DI24" s="153" t="str">
        <f t="shared" si="23"/>
        <v>Alto</v>
      </c>
      <c r="DK24" s="149" t="e">
        <f>SUM(LEN(#REF!)-LEN(SUBSTITUTE(#REF!,"- Preventivo","")))/LEN("- Preventivo")</f>
        <v>#REF!</v>
      </c>
      <c r="DL24" s="149" t="e">
        <f t="shared" si="5"/>
        <v>#REF!</v>
      </c>
      <c r="DM24" s="149" t="e">
        <f>SUM(LEN(#REF!)-LEN(SUBSTITUTE(#REF!,"- Detectivo","")))/LEN("- Detectivo")</f>
        <v>#REF!</v>
      </c>
      <c r="DN24" s="149" t="e">
        <f t="shared" si="6"/>
        <v>#REF!</v>
      </c>
      <c r="DO24" s="149" t="e">
        <f>SUM(LEN(#REF!)-LEN(SUBSTITUTE(#REF!,"- Correctivo","")))/LEN("- Correctivo")</f>
        <v>#REF!</v>
      </c>
      <c r="DP24" s="149" t="e">
        <f t="shared" si="7"/>
        <v>#REF!</v>
      </c>
      <c r="DQ24" s="149" t="e">
        <f t="shared" si="8"/>
        <v>#REF!</v>
      </c>
      <c r="DR24" s="149" t="e">
        <f t="shared" si="9"/>
        <v>#REF!</v>
      </c>
      <c r="DS24" s="149" t="e">
        <f>SUM(LEN(#REF!)-LEN(SUBSTITUTE(#REF!,"- Documentado","")))/LEN("- Documentado")</f>
        <v>#REF!</v>
      </c>
      <c r="DT24" s="149" t="e">
        <f>SUM(LEN(#REF!)-LEN(SUBSTITUTE(#REF!,"- Documentado","")))/LEN("- Documentado")</f>
        <v>#REF!</v>
      </c>
      <c r="DU24" s="149" t="e">
        <f t="shared" si="10"/>
        <v>#REF!</v>
      </c>
      <c r="DV24" s="149" t="e">
        <f>SUM(LEN(#REF!)-LEN(SUBSTITUTE(#REF!,"- Continua","")))/LEN("- Continua")</f>
        <v>#REF!</v>
      </c>
      <c r="DW24" s="149" t="e">
        <f>SUM(LEN(#REF!)-LEN(SUBSTITUTE(#REF!,"- Continua","")))/LEN("- Continua")</f>
        <v>#REF!</v>
      </c>
      <c r="DX24" s="149" t="e">
        <f t="shared" si="11"/>
        <v>#REF!</v>
      </c>
      <c r="DY24" s="149" t="e">
        <f>SUM(LEN(#REF!)-LEN(SUBSTITUTE(#REF!,"- Con registro","")))/LEN("- Con registro")</f>
        <v>#REF!</v>
      </c>
      <c r="DZ24" s="149" t="e">
        <f>SUM(LEN(#REF!)-LEN(SUBSTITUTE(#REF!,"- Con registro","")))/LEN("- Con registro")</f>
        <v>#REF!</v>
      </c>
      <c r="EA24" s="149" t="e">
        <f t="shared" si="12"/>
        <v>#REF!</v>
      </c>
      <c r="EB24" s="152" t="e">
        <f t="shared" si="13"/>
        <v>#REF!</v>
      </c>
      <c r="EC24" s="152" t="e">
        <f t="shared" si="14"/>
        <v>#REF!</v>
      </c>
      <c r="ED24" s="184" t="e">
        <f t="shared" si="15"/>
        <v>#REF!</v>
      </c>
      <c r="EE24" s="198" t="e">
        <f t="shared" si="16"/>
        <v>#REF!</v>
      </c>
      <c r="EF24" s="198"/>
      <c r="EG24" s="198"/>
      <c r="EH24" s="198"/>
      <c r="EI24" s="198"/>
      <c r="EJ24" s="198"/>
      <c r="EK24" s="198"/>
      <c r="EL24" s="198"/>
      <c r="EM24" s="198"/>
      <c r="EN24" s="198"/>
      <c r="EP24" s="172">
        <f t="shared" si="17"/>
        <v>45273</v>
      </c>
      <c r="EQ24" s="173">
        <f t="shared" si="18"/>
        <v>45275</v>
      </c>
      <c r="ER24" s="149" t="str">
        <f t="shared" si="19"/>
        <v>Riesgos</v>
      </c>
      <c r="ES24" s="149" t="str">
        <f t="shared" si="20"/>
        <v>ID_-: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v>
      </c>
      <c r="ET24" s="149" t="str">
        <f t="shared" si="21"/>
        <v>Ajuste en 
Establecimiento de controles
Tratamiento del riesgo en el Mapa de riesgos de Gestión del Talento Humano</v>
      </c>
      <c r="EU24" s="149" t="str">
        <f t="shared" si="22"/>
        <v>Solicitud de cambio realizada y aprobada por la Dirección de Talento Humano a través del Aplicativo DARUMA</v>
      </c>
    </row>
    <row r="25" spans="1:151" ht="399.95" customHeight="1" x14ac:dyDescent="0.2">
      <c r="A25" s="177" t="s">
        <v>274</v>
      </c>
      <c r="B25" s="158" t="s">
        <v>408</v>
      </c>
      <c r="C25" s="158" t="s">
        <v>659</v>
      </c>
      <c r="D25" s="177" t="s">
        <v>409</v>
      </c>
      <c r="E25" s="178" t="s">
        <v>398</v>
      </c>
      <c r="F25" s="158" t="s">
        <v>660</v>
      </c>
      <c r="G25" s="178" t="s">
        <v>542</v>
      </c>
      <c r="H25" s="178" t="s">
        <v>542</v>
      </c>
      <c r="I25" s="154" t="s">
        <v>661</v>
      </c>
      <c r="J25" s="177" t="s">
        <v>63</v>
      </c>
      <c r="K25" s="178" t="s">
        <v>329</v>
      </c>
      <c r="L25" s="158" t="s">
        <v>257</v>
      </c>
      <c r="M25" s="164" t="s">
        <v>372</v>
      </c>
      <c r="N25" s="158" t="s">
        <v>373</v>
      </c>
      <c r="O25" s="158" t="s">
        <v>374</v>
      </c>
      <c r="P25" s="158" t="s">
        <v>410</v>
      </c>
      <c r="Q25" s="158" t="s">
        <v>325</v>
      </c>
      <c r="R25" s="158" t="s">
        <v>375</v>
      </c>
      <c r="S25" s="158" t="s">
        <v>426</v>
      </c>
      <c r="T25" s="158" t="s">
        <v>561</v>
      </c>
      <c r="U25" s="179" t="s">
        <v>311</v>
      </c>
      <c r="V25" s="180">
        <v>0.2</v>
      </c>
      <c r="W25" s="179" t="s">
        <v>51</v>
      </c>
      <c r="X25" s="180">
        <v>1</v>
      </c>
      <c r="Y25" s="66" t="s">
        <v>271</v>
      </c>
      <c r="Z25" s="158" t="s">
        <v>376</v>
      </c>
      <c r="AA25" s="179" t="s">
        <v>311</v>
      </c>
      <c r="AB25" s="182">
        <v>3.5279999999999999E-2</v>
      </c>
      <c r="AC25" s="179" t="s">
        <v>51</v>
      </c>
      <c r="AD25" s="182">
        <v>1</v>
      </c>
      <c r="AE25" s="66" t="s">
        <v>271</v>
      </c>
      <c r="AF25" s="158" t="s">
        <v>364</v>
      </c>
      <c r="AG25" s="177" t="s">
        <v>328</v>
      </c>
      <c r="AH25" s="181" t="s">
        <v>662</v>
      </c>
      <c r="AI25" s="181" t="s">
        <v>663</v>
      </c>
      <c r="AJ25" s="158" t="s">
        <v>542</v>
      </c>
      <c r="AK25" s="181" t="s">
        <v>542</v>
      </c>
      <c r="AL25" s="181" t="s">
        <v>664</v>
      </c>
      <c r="AM25" s="181" t="s">
        <v>665</v>
      </c>
      <c r="AN25" s="158" t="s">
        <v>666</v>
      </c>
      <c r="AO25" s="158" t="s">
        <v>667</v>
      </c>
      <c r="AP25" s="158" t="s">
        <v>668</v>
      </c>
      <c r="AQ25" s="159">
        <v>45261</v>
      </c>
      <c r="AR25" s="160" t="s">
        <v>567</v>
      </c>
      <c r="AS25" s="161" t="s">
        <v>669</v>
      </c>
      <c r="AT25" s="162"/>
      <c r="AU25" s="163"/>
      <c r="AV25" s="164"/>
      <c r="AW25" s="162"/>
      <c r="AX25" s="160"/>
      <c r="AY25" s="161"/>
      <c r="AZ25" s="162"/>
      <c r="BA25" s="163"/>
      <c r="BB25" s="164"/>
      <c r="BC25" s="162"/>
      <c r="BD25" s="160"/>
      <c r="BE25" s="161"/>
      <c r="BF25" s="162"/>
      <c r="BG25" s="163"/>
      <c r="BH25" s="164"/>
      <c r="BI25" s="162"/>
      <c r="BJ25" s="160"/>
      <c r="BK25" s="161"/>
      <c r="BL25" s="162"/>
      <c r="BM25" s="163"/>
      <c r="BN25" s="164"/>
      <c r="BO25" s="162"/>
      <c r="BP25" s="160"/>
      <c r="BQ25" s="161"/>
      <c r="BR25" s="162"/>
      <c r="BS25" s="163"/>
      <c r="BT25" s="164"/>
      <c r="BU25" s="162"/>
      <c r="BV25" s="160"/>
      <c r="BW25" s="161"/>
      <c r="BX25" s="162"/>
      <c r="BY25" s="163"/>
      <c r="BZ25" s="165"/>
      <c r="CA25" s="2">
        <f t="shared" si="0"/>
        <v>33</v>
      </c>
      <c r="CB25" s="51" t="s">
        <v>500</v>
      </c>
      <c r="CC25" s="51" t="s">
        <v>491</v>
      </c>
      <c r="CD25" s="51" t="s">
        <v>441</v>
      </c>
      <c r="CE25" s="51" t="s">
        <v>434</v>
      </c>
      <c r="CF25" s="51" t="s">
        <v>432</v>
      </c>
      <c r="CG25" s="51" t="s">
        <v>432</v>
      </c>
      <c r="CH25" s="51" t="s">
        <v>448</v>
      </c>
      <c r="CI25" s="51" t="s">
        <v>432</v>
      </c>
      <c r="CJ25" s="51" t="s">
        <v>452</v>
      </c>
      <c r="CK25" s="51" t="s">
        <v>454</v>
      </c>
      <c r="CL25" s="51" t="s">
        <v>452</v>
      </c>
      <c r="CM25" s="51" t="s">
        <v>457</v>
      </c>
      <c r="CN25" s="51" t="s">
        <v>452</v>
      </c>
      <c r="CO25" s="51" t="s">
        <v>452</v>
      </c>
      <c r="CP25" s="51" t="s">
        <v>452</v>
      </c>
      <c r="CQ25" s="51" t="s">
        <v>452</v>
      </c>
      <c r="CR25" s="51" t="s">
        <v>474</v>
      </c>
      <c r="CS25" s="51" t="s">
        <v>452</v>
      </c>
      <c r="CT25" s="51" t="s">
        <v>452</v>
      </c>
      <c r="CU25" s="51" t="s">
        <v>452</v>
      </c>
      <c r="CV25" s="51" t="s">
        <v>452</v>
      </c>
      <c r="CW25" s="51" t="s">
        <v>452</v>
      </c>
      <c r="CX25" s="51" t="s">
        <v>452</v>
      </c>
      <c r="CZ25" s="153" t="str">
        <f t="shared" si="1"/>
        <v>Corrupción</v>
      </c>
      <c r="DA25" s="200" t="str">
        <f t="shared" si="2"/>
        <v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DB25" s="200"/>
      <c r="DC25" s="200"/>
      <c r="DD25" s="200"/>
      <c r="DE25" s="200"/>
      <c r="DF25" s="200"/>
      <c r="DG25" s="200"/>
      <c r="DH25" s="153" t="str">
        <f t="shared" si="3"/>
        <v>Extremo</v>
      </c>
      <c r="DI25" s="153" t="str">
        <f t="shared" si="23"/>
        <v>Extremo</v>
      </c>
      <c r="DK25" s="149" t="e">
        <f>SUM(LEN(#REF!)-LEN(SUBSTITUTE(#REF!,"- Preventivo","")))/LEN("- Preventivo")</f>
        <v>#REF!</v>
      </c>
      <c r="DL25" s="149" t="e">
        <f t="shared" si="5"/>
        <v>#REF!</v>
      </c>
      <c r="DM25" s="149" t="e">
        <f>SUM(LEN(#REF!)-LEN(SUBSTITUTE(#REF!,"- Detectivo","")))/LEN("- Detectivo")</f>
        <v>#REF!</v>
      </c>
      <c r="DN25" s="149" t="e">
        <f t="shared" si="6"/>
        <v>#REF!</v>
      </c>
      <c r="DO25" s="149" t="e">
        <f>SUM(LEN(#REF!)-LEN(SUBSTITUTE(#REF!,"- Correctivo","")))/LEN("- Correctivo")</f>
        <v>#REF!</v>
      </c>
      <c r="DP25" s="149" t="e">
        <f t="shared" si="7"/>
        <v>#REF!</v>
      </c>
      <c r="DQ25" s="149" t="e">
        <f t="shared" si="8"/>
        <v>#REF!</v>
      </c>
      <c r="DR25" s="149" t="e">
        <f t="shared" si="9"/>
        <v>#REF!</v>
      </c>
      <c r="DS25" s="149" t="e">
        <f>SUM(LEN(#REF!)-LEN(SUBSTITUTE(#REF!,"- Documentado","")))/LEN("- Documentado")</f>
        <v>#REF!</v>
      </c>
      <c r="DT25" s="149" t="e">
        <f>SUM(LEN(#REF!)-LEN(SUBSTITUTE(#REF!,"- Documentado","")))/LEN("- Documentado")</f>
        <v>#REF!</v>
      </c>
      <c r="DU25" s="149" t="e">
        <f t="shared" si="10"/>
        <v>#REF!</v>
      </c>
      <c r="DV25" s="149" t="e">
        <f>SUM(LEN(#REF!)-LEN(SUBSTITUTE(#REF!,"- Continua","")))/LEN("- Continua")</f>
        <v>#REF!</v>
      </c>
      <c r="DW25" s="149" t="e">
        <f>SUM(LEN(#REF!)-LEN(SUBSTITUTE(#REF!,"- Continua","")))/LEN("- Continua")</f>
        <v>#REF!</v>
      </c>
      <c r="DX25" s="149" t="e">
        <f t="shared" si="11"/>
        <v>#REF!</v>
      </c>
      <c r="DY25" s="149" t="e">
        <f>SUM(LEN(#REF!)-LEN(SUBSTITUTE(#REF!,"- Con registro","")))/LEN("- Con registro")</f>
        <v>#REF!</v>
      </c>
      <c r="DZ25" s="149" t="e">
        <f>SUM(LEN(#REF!)-LEN(SUBSTITUTE(#REF!,"- Con registro","")))/LEN("- Con registro")</f>
        <v>#REF!</v>
      </c>
      <c r="EA25" s="149" t="e">
        <f t="shared" si="12"/>
        <v>#REF!</v>
      </c>
      <c r="EB25" s="152" t="e">
        <f t="shared" si="13"/>
        <v>#REF!</v>
      </c>
      <c r="EC25" s="152" t="e">
        <f t="shared" si="14"/>
        <v>#REF!</v>
      </c>
      <c r="ED25" s="184" t="e">
        <f t="shared" si="15"/>
        <v>#REF!</v>
      </c>
      <c r="EE25" s="198" t="e">
        <f t="shared" si="16"/>
        <v>#REF!</v>
      </c>
      <c r="EF25" s="198"/>
      <c r="EG25" s="198"/>
      <c r="EH25" s="198"/>
      <c r="EI25" s="198"/>
      <c r="EJ25" s="198"/>
      <c r="EK25" s="198"/>
      <c r="EL25" s="198"/>
      <c r="EM25" s="198"/>
      <c r="EN25" s="198"/>
      <c r="EP25" s="172">
        <f t="shared" si="17"/>
        <v>45261</v>
      </c>
      <c r="EQ25" s="173">
        <f t="shared" si="18"/>
        <v>45275</v>
      </c>
      <c r="ER25" s="149" t="str">
        <f t="shared" si="19"/>
        <v>Riesgos</v>
      </c>
      <c r="ES25" s="149" t="str">
        <f t="shared" si="20"/>
        <v xml:space="preserve">ID_-: Posibilidad de afectación reputacional por hallazgos y sanciones impuestas por órganos de control, debido a realizar cobros indebidos en el pago de las cuentas de cobro, no realizar descuentos o pagar valores superiores en beneficio propio o de un tercero a que no hay lugar  </v>
      </c>
      <c r="ET25" s="149" t="str">
        <f t="shared" si="21"/>
        <v>Ajuste en 
Establecimiento de controles
Tratamiento del riesgo en el Mapa de riesgos de Gestión Financiera</v>
      </c>
      <c r="EU25" s="149" t="str">
        <f t="shared" si="22"/>
        <v>Solicitud de cambio realizada y aprobada por la Subdirección Financiera a través del Aplicativo DARUMA</v>
      </c>
    </row>
    <row r="26" spans="1:151" ht="399.95" customHeight="1" x14ac:dyDescent="0.2">
      <c r="A26" s="177" t="s">
        <v>274</v>
      </c>
      <c r="B26" s="158" t="s">
        <v>408</v>
      </c>
      <c r="C26" s="158" t="s">
        <v>659</v>
      </c>
      <c r="D26" s="177" t="s">
        <v>409</v>
      </c>
      <c r="E26" s="178" t="s">
        <v>398</v>
      </c>
      <c r="F26" s="158" t="s">
        <v>670</v>
      </c>
      <c r="G26" s="178" t="s">
        <v>542</v>
      </c>
      <c r="H26" s="178" t="s">
        <v>542</v>
      </c>
      <c r="I26" s="154" t="s">
        <v>733</v>
      </c>
      <c r="J26" s="177" t="s">
        <v>63</v>
      </c>
      <c r="K26" s="178" t="s">
        <v>329</v>
      </c>
      <c r="L26" s="158" t="s">
        <v>257</v>
      </c>
      <c r="M26" s="164" t="s">
        <v>377</v>
      </c>
      <c r="N26" s="158" t="s">
        <v>373</v>
      </c>
      <c r="O26" s="158" t="s">
        <v>378</v>
      </c>
      <c r="P26" s="158" t="s">
        <v>410</v>
      </c>
      <c r="Q26" s="158" t="s">
        <v>325</v>
      </c>
      <c r="R26" s="158" t="s">
        <v>379</v>
      </c>
      <c r="S26" s="158" t="s">
        <v>426</v>
      </c>
      <c r="T26" s="158" t="s">
        <v>561</v>
      </c>
      <c r="U26" s="179" t="s">
        <v>311</v>
      </c>
      <c r="V26" s="180">
        <v>0.2</v>
      </c>
      <c r="W26" s="179" t="s">
        <v>51</v>
      </c>
      <c r="X26" s="180">
        <v>1</v>
      </c>
      <c r="Y26" s="66" t="s">
        <v>271</v>
      </c>
      <c r="Z26" s="158" t="s">
        <v>376</v>
      </c>
      <c r="AA26" s="179" t="s">
        <v>311</v>
      </c>
      <c r="AB26" s="182">
        <v>3.5279999999999992E-2</v>
      </c>
      <c r="AC26" s="179" t="s">
        <v>51</v>
      </c>
      <c r="AD26" s="182">
        <v>1</v>
      </c>
      <c r="AE26" s="66" t="s">
        <v>271</v>
      </c>
      <c r="AF26" s="158" t="s">
        <v>364</v>
      </c>
      <c r="AG26" s="177" t="s">
        <v>328</v>
      </c>
      <c r="AH26" s="181" t="s">
        <v>671</v>
      </c>
      <c r="AI26" s="181" t="s">
        <v>663</v>
      </c>
      <c r="AJ26" s="158" t="s">
        <v>542</v>
      </c>
      <c r="AK26" s="181" t="s">
        <v>542</v>
      </c>
      <c r="AL26" s="181" t="s">
        <v>598</v>
      </c>
      <c r="AM26" s="181" t="s">
        <v>672</v>
      </c>
      <c r="AN26" s="158" t="s">
        <v>673</v>
      </c>
      <c r="AO26" s="158" t="s">
        <v>674</v>
      </c>
      <c r="AP26" s="158" t="s">
        <v>675</v>
      </c>
      <c r="AQ26" s="159">
        <v>45261</v>
      </c>
      <c r="AR26" s="160" t="s">
        <v>567</v>
      </c>
      <c r="AS26" s="161" t="s">
        <v>669</v>
      </c>
      <c r="AT26" s="162"/>
      <c r="AU26" s="163"/>
      <c r="AV26" s="164"/>
      <c r="AW26" s="162"/>
      <c r="AX26" s="160"/>
      <c r="AY26" s="161"/>
      <c r="AZ26" s="162"/>
      <c r="BA26" s="163"/>
      <c r="BB26" s="164"/>
      <c r="BC26" s="162"/>
      <c r="BD26" s="160"/>
      <c r="BE26" s="161"/>
      <c r="BF26" s="162"/>
      <c r="BG26" s="163"/>
      <c r="BH26" s="164"/>
      <c r="BI26" s="162"/>
      <c r="BJ26" s="160"/>
      <c r="BK26" s="161"/>
      <c r="BL26" s="162"/>
      <c r="BM26" s="163"/>
      <c r="BN26" s="164"/>
      <c r="BO26" s="162"/>
      <c r="BP26" s="160"/>
      <c r="BQ26" s="161"/>
      <c r="BR26" s="162"/>
      <c r="BS26" s="163"/>
      <c r="BT26" s="164"/>
      <c r="BU26" s="162"/>
      <c r="BV26" s="160"/>
      <c r="BW26" s="161"/>
      <c r="BX26" s="162"/>
      <c r="BY26" s="163"/>
      <c r="BZ26" s="165"/>
      <c r="CA26" s="2">
        <f t="shared" si="0"/>
        <v>33</v>
      </c>
      <c r="CB26" s="51" t="s">
        <v>500</v>
      </c>
      <c r="CC26" s="51" t="s">
        <v>491</v>
      </c>
      <c r="CD26" s="51" t="s">
        <v>441</v>
      </c>
      <c r="CE26" s="51" t="s">
        <v>434</v>
      </c>
      <c r="CF26" s="51" t="s">
        <v>432</v>
      </c>
      <c r="CG26" s="51" t="s">
        <v>432</v>
      </c>
      <c r="CH26" s="51" t="s">
        <v>448</v>
      </c>
      <c r="CI26" s="51" t="s">
        <v>432</v>
      </c>
      <c r="CJ26" s="51" t="s">
        <v>452</v>
      </c>
      <c r="CK26" s="51" t="s">
        <v>454</v>
      </c>
      <c r="CL26" s="51" t="s">
        <v>452</v>
      </c>
      <c r="CM26" s="51" t="s">
        <v>457</v>
      </c>
      <c r="CN26" s="51" t="s">
        <v>452</v>
      </c>
      <c r="CO26" s="51" t="s">
        <v>452</v>
      </c>
      <c r="CP26" s="51" t="s">
        <v>452</v>
      </c>
      <c r="CQ26" s="51" t="s">
        <v>452</v>
      </c>
      <c r="CR26" s="51" t="s">
        <v>474</v>
      </c>
      <c r="CS26" s="51" t="s">
        <v>452</v>
      </c>
      <c r="CT26" s="51" t="s">
        <v>452</v>
      </c>
      <c r="CU26" s="51" t="s">
        <v>452</v>
      </c>
      <c r="CV26" s="51" t="s">
        <v>452</v>
      </c>
      <c r="CW26" s="51" t="s">
        <v>452</v>
      </c>
      <c r="CX26" s="51" t="s">
        <v>452</v>
      </c>
      <c r="CZ26" s="153" t="str">
        <f t="shared" si="1"/>
        <v>Corrupción</v>
      </c>
      <c r="DA26" s="200" t="str">
        <f t="shared" si="2"/>
        <v xml:space="preserve">Posibilidad de afectación reputacional por hallazgos y sanciones impuestas por órganos de control, debido a uso indebido de información privilegiada para el inadecuado registro de los hechos económicos, con el fin de obtener beneficios propios o de terceros  </v>
      </c>
      <c r="DB26" s="200"/>
      <c r="DC26" s="200"/>
      <c r="DD26" s="200"/>
      <c r="DE26" s="200"/>
      <c r="DF26" s="200"/>
      <c r="DG26" s="200"/>
      <c r="DH26" s="153" t="str">
        <f t="shared" si="3"/>
        <v>Extremo</v>
      </c>
      <c r="DI26" s="153" t="str">
        <f t="shared" si="23"/>
        <v>Extremo</v>
      </c>
      <c r="DK26" s="149" t="e">
        <f>SUM(LEN(#REF!)-LEN(SUBSTITUTE(#REF!,"- Preventivo","")))/LEN("- Preventivo")</f>
        <v>#REF!</v>
      </c>
      <c r="DL26" s="149" t="e">
        <f t="shared" si="5"/>
        <v>#REF!</v>
      </c>
      <c r="DM26" s="149" t="e">
        <f>SUM(LEN(#REF!)-LEN(SUBSTITUTE(#REF!,"- Detectivo","")))/LEN("- Detectivo")</f>
        <v>#REF!</v>
      </c>
      <c r="DN26" s="149" t="e">
        <f t="shared" si="6"/>
        <v>#REF!</v>
      </c>
      <c r="DO26" s="149" t="e">
        <f>SUM(LEN(#REF!)-LEN(SUBSTITUTE(#REF!,"- Correctivo","")))/LEN("- Correctivo")</f>
        <v>#REF!</v>
      </c>
      <c r="DP26" s="149" t="e">
        <f t="shared" si="7"/>
        <v>#REF!</v>
      </c>
      <c r="DQ26" s="149" t="e">
        <f t="shared" si="8"/>
        <v>#REF!</v>
      </c>
      <c r="DR26" s="149" t="e">
        <f t="shared" si="9"/>
        <v>#REF!</v>
      </c>
      <c r="DS26" s="149" t="e">
        <f>SUM(LEN(#REF!)-LEN(SUBSTITUTE(#REF!,"- Documentado","")))/LEN("- Documentado")</f>
        <v>#REF!</v>
      </c>
      <c r="DT26" s="149" t="e">
        <f>SUM(LEN(#REF!)-LEN(SUBSTITUTE(#REF!,"- Documentado","")))/LEN("- Documentado")</f>
        <v>#REF!</v>
      </c>
      <c r="DU26" s="149" t="e">
        <f t="shared" si="10"/>
        <v>#REF!</v>
      </c>
      <c r="DV26" s="149" t="e">
        <f>SUM(LEN(#REF!)-LEN(SUBSTITUTE(#REF!,"- Continua","")))/LEN("- Continua")</f>
        <v>#REF!</v>
      </c>
      <c r="DW26" s="149" t="e">
        <f>SUM(LEN(#REF!)-LEN(SUBSTITUTE(#REF!,"- Continua","")))/LEN("- Continua")</f>
        <v>#REF!</v>
      </c>
      <c r="DX26" s="149" t="e">
        <f t="shared" si="11"/>
        <v>#REF!</v>
      </c>
      <c r="DY26" s="149" t="e">
        <f>SUM(LEN(#REF!)-LEN(SUBSTITUTE(#REF!,"- Con registro","")))/LEN("- Con registro")</f>
        <v>#REF!</v>
      </c>
      <c r="DZ26" s="149" t="e">
        <f>SUM(LEN(#REF!)-LEN(SUBSTITUTE(#REF!,"- Con registro","")))/LEN("- Con registro")</f>
        <v>#REF!</v>
      </c>
      <c r="EA26" s="149" t="e">
        <f t="shared" si="12"/>
        <v>#REF!</v>
      </c>
      <c r="EB26" s="152" t="e">
        <f t="shared" si="13"/>
        <v>#REF!</v>
      </c>
      <c r="EC26" s="152" t="e">
        <f t="shared" si="14"/>
        <v>#REF!</v>
      </c>
      <c r="ED26" s="184" t="e">
        <f t="shared" si="15"/>
        <v>#REF!</v>
      </c>
      <c r="EE26" s="198" t="e">
        <f t="shared" si="16"/>
        <v>#REF!</v>
      </c>
      <c r="EF26" s="198"/>
      <c r="EG26" s="198"/>
      <c r="EH26" s="198"/>
      <c r="EI26" s="198"/>
      <c r="EJ26" s="198"/>
      <c r="EK26" s="198"/>
      <c r="EL26" s="198"/>
      <c r="EM26" s="198"/>
      <c r="EN26" s="198"/>
      <c r="EP26" s="172">
        <f t="shared" si="17"/>
        <v>45261</v>
      </c>
      <c r="EQ26" s="173">
        <f t="shared" si="18"/>
        <v>45275</v>
      </c>
      <c r="ER26" s="149" t="str">
        <f t="shared" si="19"/>
        <v>Riesgos</v>
      </c>
      <c r="ES26" s="149" t="str">
        <f t="shared" si="20"/>
        <v xml:space="preserve">ID_-: Posibilidad de afectación reputacional por hallazgos y sanciones impuestas por órganos de control, debido a uso indebido de información privilegiada para el inadecuado registro de los hechos económicos, con el fin de obtener beneficios propios o de terceros  </v>
      </c>
      <c r="ET26" s="149" t="str">
        <f t="shared" si="21"/>
        <v>Ajuste en 
Establecimiento de controles
Tratamiento del riesgo en el Mapa de riesgos de Gestión Financiera</v>
      </c>
      <c r="EU26" s="149" t="str">
        <f t="shared" si="22"/>
        <v>Solicitud de cambio realizada y aprobada por la Subdirección Financiera a través del Aplicativo DARUMA</v>
      </c>
    </row>
    <row r="27" spans="1:151" ht="399.95" customHeight="1" x14ac:dyDescent="0.2">
      <c r="A27" s="177" t="s">
        <v>275</v>
      </c>
      <c r="B27" s="158" t="s">
        <v>676</v>
      </c>
      <c r="C27" s="158" t="s">
        <v>677</v>
      </c>
      <c r="D27" s="177" t="s">
        <v>383</v>
      </c>
      <c r="E27" s="178" t="s">
        <v>398</v>
      </c>
      <c r="F27" s="158" t="s">
        <v>678</v>
      </c>
      <c r="G27" s="178" t="s">
        <v>542</v>
      </c>
      <c r="H27" s="178" t="s">
        <v>542</v>
      </c>
      <c r="I27" s="154" t="s">
        <v>679</v>
      </c>
      <c r="J27" s="177" t="s">
        <v>63</v>
      </c>
      <c r="K27" s="178" t="s">
        <v>329</v>
      </c>
      <c r="L27" s="158" t="s">
        <v>680</v>
      </c>
      <c r="M27" s="164" t="s">
        <v>681</v>
      </c>
      <c r="N27" s="158" t="s">
        <v>366</v>
      </c>
      <c r="O27" s="158" t="s">
        <v>682</v>
      </c>
      <c r="P27" s="158" t="s">
        <v>330</v>
      </c>
      <c r="Q27" s="158" t="s">
        <v>325</v>
      </c>
      <c r="R27" s="158" t="s">
        <v>331</v>
      </c>
      <c r="S27" s="158" t="s">
        <v>426</v>
      </c>
      <c r="T27" s="158" t="s">
        <v>561</v>
      </c>
      <c r="U27" s="179" t="s">
        <v>311</v>
      </c>
      <c r="V27" s="180">
        <v>0.2</v>
      </c>
      <c r="W27" s="179" t="s">
        <v>77</v>
      </c>
      <c r="X27" s="180">
        <v>0.8</v>
      </c>
      <c r="Y27" s="66" t="s">
        <v>270</v>
      </c>
      <c r="Z27" s="158" t="s">
        <v>340</v>
      </c>
      <c r="AA27" s="179" t="s">
        <v>311</v>
      </c>
      <c r="AB27" s="182">
        <v>3.0239999999999996E-2</v>
      </c>
      <c r="AC27" s="179" t="s">
        <v>77</v>
      </c>
      <c r="AD27" s="182">
        <v>0.8</v>
      </c>
      <c r="AE27" s="66" t="s">
        <v>270</v>
      </c>
      <c r="AF27" s="158" t="s">
        <v>341</v>
      </c>
      <c r="AG27" s="177" t="s">
        <v>328</v>
      </c>
      <c r="AH27" s="181" t="s">
        <v>683</v>
      </c>
      <c r="AI27" s="181" t="s">
        <v>684</v>
      </c>
      <c r="AJ27" s="158" t="s">
        <v>542</v>
      </c>
      <c r="AK27" s="181" t="s">
        <v>542</v>
      </c>
      <c r="AL27" s="183" t="s">
        <v>726</v>
      </c>
      <c r="AM27" s="183" t="s">
        <v>739</v>
      </c>
      <c r="AN27" s="158" t="s">
        <v>685</v>
      </c>
      <c r="AO27" s="158" t="s">
        <v>686</v>
      </c>
      <c r="AP27" s="158" t="s">
        <v>687</v>
      </c>
      <c r="AQ27" s="159">
        <v>45266</v>
      </c>
      <c r="AR27" s="160" t="s">
        <v>577</v>
      </c>
      <c r="AS27" s="161" t="s">
        <v>688</v>
      </c>
      <c r="AT27" s="162"/>
      <c r="AU27" s="163"/>
      <c r="AV27" s="164"/>
      <c r="AW27" s="162"/>
      <c r="AX27" s="160"/>
      <c r="AY27" s="161"/>
      <c r="AZ27" s="162"/>
      <c r="BA27" s="163"/>
      <c r="BB27" s="164"/>
      <c r="BC27" s="162"/>
      <c r="BD27" s="160"/>
      <c r="BE27" s="161"/>
      <c r="BF27" s="162"/>
      <c r="BG27" s="163"/>
      <c r="BH27" s="164"/>
      <c r="BI27" s="162"/>
      <c r="BJ27" s="160"/>
      <c r="BK27" s="161"/>
      <c r="BL27" s="162"/>
      <c r="BM27" s="163"/>
      <c r="BN27" s="164"/>
      <c r="BO27" s="162"/>
      <c r="BP27" s="160"/>
      <c r="BQ27" s="161"/>
      <c r="BR27" s="162"/>
      <c r="BS27" s="163"/>
      <c r="BT27" s="164"/>
      <c r="BU27" s="162"/>
      <c r="BV27" s="160"/>
      <c r="BW27" s="161"/>
      <c r="BX27" s="162"/>
      <c r="BY27" s="160"/>
      <c r="BZ27" s="165"/>
      <c r="CA27" s="2">
        <f t="shared" si="0"/>
        <v>33</v>
      </c>
      <c r="CB27" s="51" t="s">
        <v>495</v>
      </c>
      <c r="CC27" s="51" t="s">
        <v>496</v>
      </c>
      <c r="CD27" s="51" t="s">
        <v>442</v>
      </c>
      <c r="CE27" s="51" t="s">
        <v>452</v>
      </c>
      <c r="CF27" s="51" t="s">
        <v>432</v>
      </c>
      <c r="CG27" s="51" t="s">
        <v>432</v>
      </c>
      <c r="CH27" s="51" t="s">
        <v>448</v>
      </c>
      <c r="CI27" s="51" t="s">
        <v>432</v>
      </c>
      <c r="CJ27" s="51" t="s">
        <v>452</v>
      </c>
      <c r="CK27" s="51"/>
      <c r="CL27" s="51" t="s">
        <v>452</v>
      </c>
      <c r="CM27" s="51" t="s">
        <v>457</v>
      </c>
      <c r="CN27" s="51" t="s">
        <v>452</v>
      </c>
      <c r="CO27" s="51" t="s">
        <v>452</v>
      </c>
      <c r="CP27" s="51" t="s">
        <v>452</v>
      </c>
      <c r="CQ27" s="51" t="s">
        <v>452</v>
      </c>
      <c r="CR27" s="51" t="s">
        <v>475</v>
      </c>
      <c r="CS27" s="51" t="s">
        <v>452</v>
      </c>
      <c r="CT27" s="51" t="s">
        <v>452</v>
      </c>
      <c r="CU27" s="51" t="s">
        <v>452</v>
      </c>
      <c r="CV27" s="51" t="s">
        <v>452</v>
      </c>
      <c r="CW27" s="51" t="s">
        <v>452</v>
      </c>
      <c r="CX27" s="51" t="s">
        <v>452</v>
      </c>
      <c r="CZ27" s="153" t="str">
        <f t="shared" si="1"/>
        <v>Corrupción</v>
      </c>
      <c r="DA27" s="200" t="str">
        <f t="shared" si="2"/>
        <v>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v>
      </c>
      <c r="DB27" s="200"/>
      <c r="DC27" s="200"/>
      <c r="DD27" s="200"/>
      <c r="DE27" s="200"/>
      <c r="DF27" s="200"/>
      <c r="DG27" s="200"/>
      <c r="DH27" s="153" t="str">
        <f t="shared" si="3"/>
        <v>Alto</v>
      </c>
      <c r="DI27" s="153" t="str">
        <f t="shared" ref="DI27:DI31" si="24">AE27</f>
        <v>Alto</v>
      </c>
      <c r="DK27" s="149" t="e">
        <f>SUM(LEN(#REF!)-LEN(SUBSTITUTE(#REF!,"- Preventivo","")))/LEN("- Preventivo")</f>
        <v>#REF!</v>
      </c>
      <c r="DL27" s="149" t="e">
        <f t="shared" si="5"/>
        <v>#REF!</v>
      </c>
      <c r="DM27" s="149" t="e">
        <f>SUM(LEN(#REF!)-LEN(SUBSTITUTE(#REF!,"- Detectivo","")))/LEN("- Detectivo")</f>
        <v>#REF!</v>
      </c>
      <c r="DN27" s="149" t="e">
        <f t="shared" si="6"/>
        <v>#REF!</v>
      </c>
      <c r="DO27" s="149" t="e">
        <f>SUM(LEN(#REF!)-LEN(SUBSTITUTE(#REF!,"- Correctivo","")))/LEN("- Correctivo")</f>
        <v>#REF!</v>
      </c>
      <c r="DP27" s="149" t="e">
        <f t="shared" si="7"/>
        <v>#REF!</v>
      </c>
      <c r="DQ27" s="149" t="e">
        <f t="shared" si="8"/>
        <v>#REF!</v>
      </c>
      <c r="DR27" s="149" t="e">
        <f t="shared" si="9"/>
        <v>#REF!</v>
      </c>
      <c r="DS27" s="149" t="e">
        <f>SUM(LEN(#REF!)-LEN(SUBSTITUTE(#REF!,"- Documentado","")))/LEN("- Documentado")</f>
        <v>#REF!</v>
      </c>
      <c r="DT27" s="149" t="e">
        <f>SUM(LEN(#REF!)-LEN(SUBSTITUTE(#REF!,"- Documentado","")))/LEN("- Documentado")</f>
        <v>#REF!</v>
      </c>
      <c r="DU27" s="149" t="e">
        <f t="shared" si="10"/>
        <v>#REF!</v>
      </c>
      <c r="DV27" s="149" t="e">
        <f>SUM(LEN(#REF!)-LEN(SUBSTITUTE(#REF!,"- Continua","")))/LEN("- Continua")</f>
        <v>#REF!</v>
      </c>
      <c r="DW27" s="149" t="e">
        <f>SUM(LEN(#REF!)-LEN(SUBSTITUTE(#REF!,"- Continua","")))/LEN("- Continua")</f>
        <v>#REF!</v>
      </c>
      <c r="DX27" s="149" t="e">
        <f t="shared" si="11"/>
        <v>#REF!</v>
      </c>
      <c r="DY27" s="149" t="e">
        <f>SUM(LEN(#REF!)-LEN(SUBSTITUTE(#REF!,"- Con registro","")))/LEN("- Con registro")</f>
        <v>#REF!</v>
      </c>
      <c r="DZ27" s="149" t="e">
        <f>SUM(LEN(#REF!)-LEN(SUBSTITUTE(#REF!,"- Con registro","")))/LEN("- Con registro")</f>
        <v>#REF!</v>
      </c>
      <c r="EA27" s="149" t="e">
        <f t="shared" si="12"/>
        <v>#REF!</v>
      </c>
      <c r="EB27" s="152" t="e">
        <f t="shared" si="13"/>
        <v>#REF!</v>
      </c>
      <c r="EC27" s="152" t="e">
        <f t="shared" si="14"/>
        <v>#REF!</v>
      </c>
      <c r="ED27" s="184" t="e">
        <f t="shared" si="15"/>
        <v>#REF!</v>
      </c>
      <c r="EE27" s="198" t="e">
        <f t="shared" si="16"/>
        <v>#REF!</v>
      </c>
      <c r="EF27" s="198"/>
      <c r="EG27" s="198"/>
      <c r="EH27" s="198"/>
      <c r="EI27" s="198"/>
      <c r="EJ27" s="198"/>
      <c r="EK27" s="198"/>
      <c r="EL27" s="198"/>
      <c r="EM27" s="198"/>
      <c r="EN27" s="198"/>
      <c r="EP27" s="172">
        <f t="shared" si="17"/>
        <v>45266</v>
      </c>
      <c r="EQ27" s="173">
        <f t="shared" si="18"/>
        <v>45275</v>
      </c>
      <c r="ER27" s="149" t="str">
        <f t="shared" si="19"/>
        <v>Riesgos</v>
      </c>
      <c r="ES27" s="149" t="str">
        <f t="shared" si="20"/>
        <v>ID_-: Posibilidad de afectación económica (o presupuestal) por interposición de reclamaciones, solicitudes de conciliación, demandas y/o decisiones judiciales adversas a los intereses de la Entidad, debido a acción u omisión durante la preparación y ejecución de los actos de defensa para favorecer intereses propios o de terceros</v>
      </c>
      <c r="ET27" s="149" t="str">
        <f t="shared" si="21"/>
        <v>Ajuste en Identificación del riesgo
Establecimiento de controles
Tratamiento del riesgo en el Mapa de riesgos de Gestión Jurídica</v>
      </c>
      <c r="EU27" s="149" t="str">
        <f t="shared" si="22"/>
        <v>Solicitud de cambio realizada y aprobada por la Oficina Jurídica  a través del Aplicativo DARUMA</v>
      </c>
    </row>
    <row r="28" spans="1:151" ht="399.95" customHeight="1" x14ac:dyDescent="0.2">
      <c r="A28" s="177" t="s">
        <v>411</v>
      </c>
      <c r="B28" s="158" t="s">
        <v>412</v>
      </c>
      <c r="C28" s="158" t="s">
        <v>413</v>
      </c>
      <c r="D28" s="177" t="s">
        <v>689</v>
      </c>
      <c r="E28" s="178" t="s">
        <v>38</v>
      </c>
      <c r="F28" s="158" t="s">
        <v>414</v>
      </c>
      <c r="G28" s="178" t="s">
        <v>542</v>
      </c>
      <c r="H28" s="178" t="s">
        <v>542</v>
      </c>
      <c r="I28" s="154" t="s">
        <v>693</v>
      </c>
      <c r="J28" s="177" t="s">
        <v>63</v>
      </c>
      <c r="K28" s="178" t="s">
        <v>326</v>
      </c>
      <c r="L28" s="158" t="s">
        <v>690</v>
      </c>
      <c r="M28" s="164" t="s">
        <v>356</v>
      </c>
      <c r="N28" s="158" t="s">
        <v>355</v>
      </c>
      <c r="O28" s="158" t="s">
        <v>694</v>
      </c>
      <c r="P28" s="158" t="s">
        <v>353</v>
      </c>
      <c r="Q28" s="158" t="s">
        <v>691</v>
      </c>
      <c r="R28" s="158" t="s">
        <v>695</v>
      </c>
      <c r="S28" s="158" t="s">
        <v>426</v>
      </c>
      <c r="T28" s="158" t="s">
        <v>561</v>
      </c>
      <c r="U28" s="179" t="s">
        <v>311</v>
      </c>
      <c r="V28" s="180">
        <v>0.2</v>
      </c>
      <c r="W28" s="179" t="s">
        <v>77</v>
      </c>
      <c r="X28" s="180">
        <v>0.8</v>
      </c>
      <c r="Y28" s="66" t="s">
        <v>270</v>
      </c>
      <c r="Z28" s="158" t="s">
        <v>696</v>
      </c>
      <c r="AA28" s="179" t="s">
        <v>311</v>
      </c>
      <c r="AB28" s="182">
        <v>5.8799999999999991E-2</v>
      </c>
      <c r="AC28" s="179" t="s">
        <v>77</v>
      </c>
      <c r="AD28" s="182">
        <v>0.8</v>
      </c>
      <c r="AE28" s="66" t="s">
        <v>270</v>
      </c>
      <c r="AF28" s="158" t="s">
        <v>357</v>
      </c>
      <c r="AG28" s="177" t="s">
        <v>328</v>
      </c>
      <c r="AH28" s="181" t="s">
        <v>697</v>
      </c>
      <c r="AI28" s="181" t="s">
        <v>698</v>
      </c>
      <c r="AJ28" s="181" t="s">
        <v>542</v>
      </c>
      <c r="AK28" s="181" t="s">
        <v>542</v>
      </c>
      <c r="AL28" s="181" t="s">
        <v>726</v>
      </c>
      <c r="AM28" s="181" t="s">
        <v>587</v>
      </c>
      <c r="AN28" s="158" t="s">
        <v>699</v>
      </c>
      <c r="AO28" s="158" t="s">
        <v>700</v>
      </c>
      <c r="AP28" s="158" t="s">
        <v>701</v>
      </c>
      <c r="AQ28" s="159">
        <v>45253</v>
      </c>
      <c r="AR28" s="160" t="s">
        <v>342</v>
      </c>
      <c r="AS28" s="161" t="s">
        <v>702</v>
      </c>
      <c r="AT28" s="162"/>
      <c r="AU28" s="163"/>
      <c r="AV28" s="164"/>
      <c r="AW28" s="162"/>
      <c r="AX28" s="160"/>
      <c r="AY28" s="161"/>
      <c r="AZ28" s="162"/>
      <c r="BA28" s="163"/>
      <c r="BB28" s="164"/>
      <c r="BC28" s="162"/>
      <c r="BD28" s="160"/>
      <c r="BE28" s="161"/>
      <c r="BF28" s="162"/>
      <c r="BG28" s="163"/>
      <c r="BH28" s="164"/>
      <c r="BI28" s="162"/>
      <c r="BJ28" s="160"/>
      <c r="BK28" s="161"/>
      <c r="BL28" s="162"/>
      <c r="BM28" s="163"/>
      <c r="BN28" s="164"/>
      <c r="BO28" s="162"/>
      <c r="BP28" s="160"/>
      <c r="BQ28" s="161"/>
      <c r="BR28" s="162"/>
      <c r="BS28" s="163"/>
      <c r="BT28" s="164"/>
      <c r="BU28" s="162"/>
      <c r="BV28" s="160"/>
      <c r="BW28" s="161"/>
      <c r="BX28" s="162"/>
      <c r="BY28" s="163"/>
      <c r="BZ28" s="165"/>
      <c r="CA28" s="2">
        <f t="shared" si="0"/>
        <v>33</v>
      </c>
      <c r="CB28" s="51" t="s">
        <v>482</v>
      </c>
      <c r="CC28" s="51" t="s">
        <v>483</v>
      </c>
      <c r="CD28" s="51" t="s">
        <v>443</v>
      </c>
      <c r="CE28" s="51" t="s">
        <v>452</v>
      </c>
      <c r="CF28" s="51" t="s">
        <v>432</v>
      </c>
      <c r="CG28" s="51" t="s">
        <v>432</v>
      </c>
      <c r="CH28" s="51" t="s">
        <v>448</v>
      </c>
      <c r="CI28" s="51" t="s">
        <v>432</v>
      </c>
      <c r="CJ28" s="51" t="s">
        <v>452</v>
      </c>
      <c r="CK28" s="51"/>
      <c r="CL28" s="51" t="s">
        <v>452</v>
      </c>
      <c r="CM28" s="51" t="s">
        <v>457</v>
      </c>
      <c r="CN28" s="51" t="s">
        <v>452</v>
      </c>
      <c r="CO28" s="51" t="s">
        <v>452</v>
      </c>
      <c r="CP28" s="51" t="s">
        <v>452</v>
      </c>
      <c r="CQ28" s="51" t="s">
        <v>452</v>
      </c>
      <c r="CR28" s="51" t="s">
        <v>476</v>
      </c>
      <c r="CS28" s="51" t="s">
        <v>452</v>
      </c>
      <c r="CT28" s="51" t="s">
        <v>452</v>
      </c>
      <c r="CU28" s="51" t="s">
        <v>452</v>
      </c>
      <c r="CV28" s="51" t="s">
        <v>452</v>
      </c>
      <c r="CW28" s="51" t="s">
        <v>452</v>
      </c>
      <c r="CX28" s="51" t="s">
        <v>452</v>
      </c>
      <c r="CZ28" s="153" t="str">
        <f t="shared" si="1"/>
        <v>Corrupción</v>
      </c>
      <c r="DA28" s="200" t="str">
        <f t="shared" si="2"/>
        <v>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v>
      </c>
      <c r="DB28" s="200"/>
      <c r="DC28" s="200"/>
      <c r="DD28" s="200"/>
      <c r="DE28" s="200"/>
      <c r="DF28" s="200"/>
      <c r="DG28" s="200"/>
      <c r="DH28" s="153" t="str">
        <f t="shared" si="3"/>
        <v>Alto</v>
      </c>
      <c r="DI28" s="153" t="str">
        <f t="shared" si="24"/>
        <v>Alto</v>
      </c>
      <c r="DK28" s="149" t="e">
        <f>SUM(LEN(#REF!)-LEN(SUBSTITUTE(#REF!,"- Preventivo","")))/LEN("- Preventivo")</f>
        <v>#REF!</v>
      </c>
      <c r="DL28" s="149" t="e">
        <f t="shared" si="5"/>
        <v>#REF!</v>
      </c>
      <c r="DM28" s="149" t="e">
        <f>SUM(LEN(#REF!)-LEN(SUBSTITUTE(#REF!,"- Detectivo","")))/LEN("- Detectivo")</f>
        <v>#REF!</v>
      </c>
      <c r="DN28" s="149" t="e">
        <f t="shared" si="6"/>
        <v>#REF!</v>
      </c>
      <c r="DO28" s="149" t="e">
        <f>SUM(LEN(#REF!)-LEN(SUBSTITUTE(#REF!,"- Correctivo","")))/LEN("- Correctivo")</f>
        <v>#REF!</v>
      </c>
      <c r="DP28" s="149" t="e">
        <f t="shared" si="7"/>
        <v>#REF!</v>
      </c>
      <c r="DQ28" s="149" t="e">
        <f t="shared" ref="DQ28:DQ31" si="25">DK28+DM28+DO28</f>
        <v>#REF!</v>
      </c>
      <c r="DR28" s="149" t="e">
        <f t="shared" si="9"/>
        <v>#REF!</v>
      </c>
      <c r="DS28" s="149" t="e">
        <f>SUM(LEN(#REF!)-LEN(SUBSTITUTE(#REF!,"- Documentado","")))/LEN("- Documentado")</f>
        <v>#REF!</v>
      </c>
      <c r="DT28" s="149" t="e">
        <f>SUM(LEN(#REF!)-LEN(SUBSTITUTE(#REF!,"- Documentado","")))/LEN("- Documentado")</f>
        <v>#REF!</v>
      </c>
      <c r="DU28" s="149" t="e">
        <f t="shared" si="10"/>
        <v>#REF!</v>
      </c>
      <c r="DV28" s="149" t="e">
        <f>SUM(LEN(#REF!)-LEN(SUBSTITUTE(#REF!,"- Continua","")))/LEN("- Continua")</f>
        <v>#REF!</v>
      </c>
      <c r="DW28" s="149" t="e">
        <f>SUM(LEN(#REF!)-LEN(SUBSTITUTE(#REF!,"- Continua","")))/LEN("- Continua")</f>
        <v>#REF!</v>
      </c>
      <c r="DX28" s="149" t="e">
        <f t="shared" si="11"/>
        <v>#REF!</v>
      </c>
      <c r="DY28" s="149" t="e">
        <f>SUM(LEN(#REF!)-LEN(SUBSTITUTE(#REF!,"- Con registro","")))/LEN("- Con registro")</f>
        <v>#REF!</v>
      </c>
      <c r="DZ28" s="149" t="e">
        <f>SUM(LEN(#REF!)-LEN(SUBSTITUTE(#REF!,"- Con registro","")))/LEN("- Con registro")</f>
        <v>#REF!</v>
      </c>
      <c r="EA28" s="149" t="e">
        <f t="shared" si="12"/>
        <v>#REF!</v>
      </c>
      <c r="EB28" s="152" t="e">
        <f t="shared" ref="EB28:EB31" si="26">CONCATENATE("El proceso estableció ",DR28," controles frente a los riesgos identificados, de los cuales:
")</f>
        <v>#REF!</v>
      </c>
      <c r="EC28" s="152" t="e">
        <f t="shared" ref="EC28:EC31" si="27">CONCATENATE("- ",DL28," son preventivos, ",DN28," detectivos y ",DP28," correctivos.
")</f>
        <v>#REF!</v>
      </c>
      <c r="ED28" s="184" t="e">
        <f t="shared" ref="ED28:ED31" si="28">CONCATENATE("- ",DU28," están documentados, ",DX28," se aplican continuamente de acuerdo con la periodicidad establecida y en ",EA28," se deja registro de la aplicación.")</f>
        <v>#REF!</v>
      </c>
      <c r="EE28" s="198" t="e">
        <f t="shared" ref="EE28:EE31" si="29">CONCATENATE(EB28,EC28,ED28)</f>
        <v>#REF!</v>
      </c>
      <c r="EF28" s="198"/>
      <c r="EG28" s="198"/>
      <c r="EH28" s="198"/>
      <c r="EI28" s="198"/>
      <c r="EJ28" s="198"/>
      <c r="EK28" s="198"/>
      <c r="EL28" s="198"/>
      <c r="EM28" s="198"/>
      <c r="EN28" s="198"/>
      <c r="EP28" s="172">
        <f t="shared" ref="EP28:EP31" si="30">IF(AQ28&gt;=$EP$1,AQ28,IF(AT28&gt;=$EP$1,AT28,IF(AW28&gt;=$EP$1,AW28,IF(AZ28&gt;=$EP$1,AZ28,IF(BC28&gt;=$EP$1,BC28,IF(BF28&gt;=$EP$1,BF28,IF(BI28&gt;=$EP$1,BI28,IF(BL28&gt;=$EP$1,BL28,IF(BO28&gt;=$EP$1,BO28,IF(BR28&gt;=$EP$1,BR28,IF(BU28&gt;=$EP$1,BU28,IF(BX28&gt;=$EP$1,BX28,""))))))))))))</f>
        <v>45253</v>
      </c>
      <c r="EQ28" s="173">
        <f t="shared" ref="EQ28:EQ31" si="31">IF(EP28="","",$B$6)</f>
        <v>45275</v>
      </c>
      <c r="ER28" s="149" t="str">
        <f t="shared" ref="ER28:ER31" si="32">IF(EQ28="","","Riesgos")</f>
        <v>Riesgos</v>
      </c>
      <c r="ES28" s="149" t="str">
        <f t="shared" si="20"/>
        <v>ID_-: Posibilidad de afectación reputacional por pérdida de credibilidad y confianza en la Secretaría General, debido a realización de cobros indebidos durante la prestación del servicio de información general y orientación e Trámites y Servicios en el canal presencial de la Red CADE</v>
      </c>
      <c r="ET28" s="149" t="str">
        <f t="shared" si="21"/>
        <v>Ajuste en Identificación del riesgo
Análisis antes de controles
Tratamiento del riesgo en el Mapa de riesgos de Gobierno Abierto y Relacionamiento con la Ciudadanía</v>
      </c>
      <c r="EU28" s="149" t="str">
        <f t="shared" si="22"/>
        <v>Solicitud de cambio realizada y aprobada por la Dirección del Sistema Distrital de Servicio a la Ciudadanía a través del Aplicativo DARUMA</v>
      </c>
    </row>
    <row r="29" spans="1:151" ht="399.95" customHeight="1" x14ac:dyDescent="0.2">
      <c r="A29" s="177" t="s">
        <v>411</v>
      </c>
      <c r="B29" s="158" t="s">
        <v>412</v>
      </c>
      <c r="C29" s="158" t="s">
        <v>413</v>
      </c>
      <c r="D29" s="177" t="s">
        <v>689</v>
      </c>
      <c r="E29" s="178" t="s">
        <v>38</v>
      </c>
      <c r="F29" s="158" t="s">
        <v>415</v>
      </c>
      <c r="G29" s="178" t="s">
        <v>542</v>
      </c>
      <c r="H29" s="178" t="s">
        <v>542</v>
      </c>
      <c r="I29" s="154" t="s">
        <v>358</v>
      </c>
      <c r="J29" s="177" t="s">
        <v>63</v>
      </c>
      <c r="K29" s="178" t="s">
        <v>324</v>
      </c>
      <c r="L29" s="158" t="s">
        <v>692</v>
      </c>
      <c r="M29" s="164" t="s">
        <v>354</v>
      </c>
      <c r="N29" s="158" t="s">
        <v>355</v>
      </c>
      <c r="O29" s="158" t="s">
        <v>359</v>
      </c>
      <c r="P29" s="158" t="s">
        <v>353</v>
      </c>
      <c r="Q29" s="158" t="s">
        <v>325</v>
      </c>
      <c r="R29" s="158" t="s">
        <v>347</v>
      </c>
      <c r="S29" s="158" t="s">
        <v>426</v>
      </c>
      <c r="T29" s="158" t="s">
        <v>561</v>
      </c>
      <c r="U29" s="179" t="s">
        <v>311</v>
      </c>
      <c r="V29" s="180">
        <v>0.2</v>
      </c>
      <c r="W29" s="179" t="s">
        <v>101</v>
      </c>
      <c r="X29" s="180">
        <v>0.6</v>
      </c>
      <c r="Y29" s="66" t="s">
        <v>84</v>
      </c>
      <c r="Z29" s="158" t="s">
        <v>360</v>
      </c>
      <c r="AA29" s="179" t="s">
        <v>311</v>
      </c>
      <c r="AB29" s="182">
        <v>8.3999999999999991E-2</v>
      </c>
      <c r="AC29" s="179" t="s">
        <v>101</v>
      </c>
      <c r="AD29" s="182">
        <v>0.6</v>
      </c>
      <c r="AE29" s="66" t="s">
        <v>84</v>
      </c>
      <c r="AF29" s="158" t="s">
        <v>361</v>
      </c>
      <c r="AG29" s="177" t="s">
        <v>328</v>
      </c>
      <c r="AH29" s="181" t="s">
        <v>703</v>
      </c>
      <c r="AI29" s="181" t="s">
        <v>704</v>
      </c>
      <c r="AJ29" s="181" t="s">
        <v>542</v>
      </c>
      <c r="AK29" s="181" t="s">
        <v>542</v>
      </c>
      <c r="AL29" s="181" t="s">
        <v>726</v>
      </c>
      <c r="AM29" s="181" t="s">
        <v>665</v>
      </c>
      <c r="AN29" s="158" t="s">
        <v>705</v>
      </c>
      <c r="AO29" s="158" t="s">
        <v>706</v>
      </c>
      <c r="AP29" s="158" t="s">
        <v>707</v>
      </c>
      <c r="AQ29" s="159">
        <v>45253</v>
      </c>
      <c r="AR29" s="160" t="s">
        <v>336</v>
      </c>
      <c r="AS29" s="161" t="s">
        <v>708</v>
      </c>
      <c r="AT29" s="162"/>
      <c r="AU29" s="163"/>
      <c r="AV29" s="164"/>
      <c r="AW29" s="162"/>
      <c r="AX29" s="160"/>
      <c r="AY29" s="161"/>
      <c r="AZ29" s="162"/>
      <c r="BA29" s="163"/>
      <c r="BB29" s="164"/>
      <c r="BC29" s="162"/>
      <c r="BD29" s="160"/>
      <c r="BE29" s="161"/>
      <c r="BF29" s="162"/>
      <c r="BG29" s="163"/>
      <c r="BH29" s="164"/>
      <c r="BI29" s="162"/>
      <c r="BJ29" s="160"/>
      <c r="BK29" s="161"/>
      <c r="BL29" s="162"/>
      <c r="BM29" s="163"/>
      <c r="BN29" s="164"/>
      <c r="BO29" s="162"/>
      <c r="BP29" s="160"/>
      <c r="BQ29" s="161"/>
      <c r="BR29" s="162"/>
      <c r="BS29" s="160"/>
      <c r="BT29" s="161"/>
      <c r="BU29" s="162"/>
      <c r="BV29" s="160"/>
      <c r="BW29" s="161"/>
      <c r="BX29" s="162"/>
      <c r="BY29" s="163"/>
      <c r="BZ29" s="165"/>
      <c r="CA29" s="2">
        <f t="shared" si="0"/>
        <v>33</v>
      </c>
      <c r="CB29" s="51" t="s">
        <v>482</v>
      </c>
      <c r="CC29" s="51" t="s">
        <v>483</v>
      </c>
      <c r="CD29" s="51" t="s">
        <v>443</v>
      </c>
      <c r="CE29" s="51" t="s">
        <v>452</v>
      </c>
      <c r="CF29" s="51" t="s">
        <v>432</v>
      </c>
      <c r="CG29" s="51" t="s">
        <v>432</v>
      </c>
      <c r="CH29" s="51" t="s">
        <v>448</v>
      </c>
      <c r="CI29" s="51" t="s">
        <v>432</v>
      </c>
      <c r="CJ29" s="51" t="s">
        <v>452</v>
      </c>
      <c r="CK29" s="51"/>
      <c r="CL29" s="51" t="s">
        <v>452</v>
      </c>
      <c r="CM29" s="51" t="s">
        <v>457</v>
      </c>
      <c r="CN29" s="51" t="s">
        <v>452</v>
      </c>
      <c r="CO29" s="51" t="s">
        <v>452</v>
      </c>
      <c r="CP29" s="51" t="s">
        <v>452</v>
      </c>
      <c r="CQ29" s="51" t="s">
        <v>452</v>
      </c>
      <c r="CR29" s="51" t="s">
        <v>477</v>
      </c>
      <c r="CS29" s="51" t="s">
        <v>452</v>
      </c>
      <c r="CT29" s="51" t="s">
        <v>452</v>
      </c>
      <c r="CU29" s="51" t="s">
        <v>452</v>
      </c>
      <c r="CV29" s="51" t="s">
        <v>452</v>
      </c>
      <c r="CW29" s="51" t="s">
        <v>452</v>
      </c>
      <c r="CX29" s="51" t="s">
        <v>452</v>
      </c>
      <c r="CZ29" s="153" t="str">
        <f t="shared" si="1"/>
        <v>Corrupción</v>
      </c>
      <c r="DA29" s="200" t="str">
        <f t="shared" si="2"/>
        <v>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DB29" s="200"/>
      <c r="DC29" s="200"/>
      <c r="DD29" s="200"/>
      <c r="DE29" s="200"/>
      <c r="DF29" s="200"/>
      <c r="DG29" s="200"/>
      <c r="DH29" s="153" t="str">
        <f t="shared" si="3"/>
        <v>Moderado</v>
      </c>
      <c r="DI29" s="153" t="str">
        <f t="shared" si="24"/>
        <v>Moderado</v>
      </c>
      <c r="DK29" s="149" t="e">
        <f>SUM(LEN(#REF!)-LEN(SUBSTITUTE(#REF!,"- Preventivo","")))/LEN("- Preventivo")</f>
        <v>#REF!</v>
      </c>
      <c r="DL29" s="149" t="e">
        <f t="shared" si="5"/>
        <v>#REF!</v>
      </c>
      <c r="DM29" s="149" t="e">
        <f>SUM(LEN(#REF!)-LEN(SUBSTITUTE(#REF!,"- Detectivo","")))/LEN("- Detectivo")</f>
        <v>#REF!</v>
      </c>
      <c r="DN29" s="149" t="e">
        <f t="shared" si="6"/>
        <v>#REF!</v>
      </c>
      <c r="DO29" s="149" t="e">
        <f>SUM(LEN(#REF!)-LEN(SUBSTITUTE(#REF!,"- Correctivo","")))/LEN("- Correctivo")</f>
        <v>#REF!</v>
      </c>
      <c r="DP29" s="149" t="e">
        <f t="shared" si="7"/>
        <v>#REF!</v>
      </c>
      <c r="DQ29" s="149" t="e">
        <f t="shared" si="25"/>
        <v>#REF!</v>
      </c>
      <c r="DR29" s="149" t="e">
        <f t="shared" si="9"/>
        <v>#REF!</v>
      </c>
      <c r="DS29" s="149" t="e">
        <f>SUM(LEN(#REF!)-LEN(SUBSTITUTE(#REF!,"- Documentado","")))/LEN("- Documentado")</f>
        <v>#REF!</v>
      </c>
      <c r="DT29" s="149" t="e">
        <f>SUM(LEN(#REF!)-LEN(SUBSTITUTE(#REF!,"- Documentado","")))/LEN("- Documentado")</f>
        <v>#REF!</v>
      </c>
      <c r="DU29" s="149" t="e">
        <f t="shared" si="10"/>
        <v>#REF!</v>
      </c>
      <c r="DV29" s="149" t="e">
        <f>SUM(LEN(#REF!)-LEN(SUBSTITUTE(#REF!,"- Continua","")))/LEN("- Continua")</f>
        <v>#REF!</v>
      </c>
      <c r="DW29" s="149" t="e">
        <f>SUM(LEN(#REF!)-LEN(SUBSTITUTE(#REF!,"- Continua","")))/LEN("- Continua")</f>
        <v>#REF!</v>
      </c>
      <c r="DX29" s="149" t="e">
        <f t="shared" si="11"/>
        <v>#REF!</v>
      </c>
      <c r="DY29" s="149" t="e">
        <f>SUM(LEN(#REF!)-LEN(SUBSTITUTE(#REF!,"- Con registro","")))/LEN("- Con registro")</f>
        <v>#REF!</v>
      </c>
      <c r="DZ29" s="149" t="e">
        <f>SUM(LEN(#REF!)-LEN(SUBSTITUTE(#REF!,"- Con registro","")))/LEN("- Con registro")</f>
        <v>#REF!</v>
      </c>
      <c r="EA29" s="149" t="e">
        <f t="shared" si="12"/>
        <v>#REF!</v>
      </c>
      <c r="EB29" s="152" t="e">
        <f t="shared" si="26"/>
        <v>#REF!</v>
      </c>
      <c r="EC29" s="152" t="e">
        <f t="shared" si="27"/>
        <v>#REF!</v>
      </c>
      <c r="ED29" s="184" t="e">
        <f t="shared" si="28"/>
        <v>#REF!</v>
      </c>
      <c r="EE29" s="198" t="e">
        <f t="shared" si="29"/>
        <v>#REF!</v>
      </c>
      <c r="EF29" s="198"/>
      <c r="EG29" s="198"/>
      <c r="EH29" s="198"/>
      <c r="EI29" s="198"/>
      <c r="EJ29" s="198"/>
      <c r="EK29" s="198"/>
      <c r="EL29" s="198"/>
      <c r="EM29" s="198"/>
      <c r="EN29" s="198"/>
      <c r="EP29" s="172">
        <f t="shared" si="30"/>
        <v>45253</v>
      </c>
      <c r="EQ29" s="173">
        <f t="shared" si="31"/>
        <v>45275</v>
      </c>
      <c r="ER29" s="149" t="str">
        <f t="shared" si="32"/>
        <v>Riesgos</v>
      </c>
      <c r="ES29" s="149" t="str">
        <f t="shared" si="20"/>
        <v>ID_-: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v>
      </c>
      <c r="ET29" s="149" t="str">
        <f t="shared" si="21"/>
        <v>Ajuste en 
Tratamiento del riesgo en el Mapa de riesgos de Gobierno Abierto y Relacionamiento con la Ciudadanía</v>
      </c>
      <c r="EU29" s="149" t="str">
        <f t="shared" si="22"/>
        <v>Solicitud de cambio realizada y aprobada por la Dirección Distrital de Calidad del Servicio  a través del Aplicativo DARUMA</v>
      </c>
    </row>
    <row r="30" spans="1:151" ht="399.95" customHeight="1" x14ac:dyDescent="0.2">
      <c r="A30" s="177" t="s">
        <v>411</v>
      </c>
      <c r="B30" s="158" t="s">
        <v>412</v>
      </c>
      <c r="C30" s="158" t="s">
        <v>413</v>
      </c>
      <c r="D30" s="177" t="s">
        <v>689</v>
      </c>
      <c r="E30" s="178" t="s">
        <v>38</v>
      </c>
      <c r="F30" s="158" t="s">
        <v>416</v>
      </c>
      <c r="G30" s="178" t="s">
        <v>542</v>
      </c>
      <c r="H30" s="178" t="s">
        <v>542</v>
      </c>
      <c r="I30" s="154" t="s">
        <v>711</v>
      </c>
      <c r="J30" s="177" t="s">
        <v>63</v>
      </c>
      <c r="K30" s="178" t="s">
        <v>326</v>
      </c>
      <c r="L30" s="158" t="s">
        <v>709</v>
      </c>
      <c r="M30" s="164" t="s">
        <v>354</v>
      </c>
      <c r="N30" s="158" t="s">
        <v>355</v>
      </c>
      <c r="O30" s="158" t="s">
        <v>417</v>
      </c>
      <c r="P30" s="158" t="s">
        <v>353</v>
      </c>
      <c r="Q30" s="158" t="s">
        <v>710</v>
      </c>
      <c r="R30" s="158" t="s">
        <v>327</v>
      </c>
      <c r="S30" s="158" t="s">
        <v>426</v>
      </c>
      <c r="T30" s="158" t="s">
        <v>561</v>
      </c>
      <c r="U30" s="179" t="s">
        <v>311</v>
      </c>
      <c r="V30" s="180">
        <v>0.2</v>
      </c>
      <c r="W30" s="179" t="s">
        <v>51</v>
      </c>
      <c r="X30" s="180">
        <v>1</v>
      </c>
      <c r="Y30" s="66" t="s">
        <v>271</v>
      </c>
      <c r="Z30" s="158" t="s">
        <v>712</v>
      </c>
      <c r="AA30" s="179" t="s">
        <v>311</v>
      </c>
      <c r="AB30" s="182">
        <v>5.04E-2</v>
      </c>
      <c r="AC30" s="179" t="s">
        <v>51</v>
      </c>
      <c r="AD30" s="182">
        <v>1</v>
      </c>
      <c r="AE30" s="66" t="s">
        <v>271</v>
      </c>
      <c r="AF30" s="158" t="s">
        <v>713</v>
      </c>
      <c r="AG30" s="177" t="s">
        <v>328</v>
      </c>
      <c r="AH30" s="181" t="s">
        <v>714</v>
      </c>
      <c r="AI30" s="181" t="s">
        <v>715</v>
      </c>
      <c r="AJ30" s="158" t="s">
        <v>542</v>
      </c>
      <c r="AK30" s="181" t="s">
        <v>542</v>
      </c>
      <c r="AL30" s="181" t="s">
        <v>726</v>
      </c>
      <c r="AM30" s="181" t="s">
        <v>587</v>
      </c>
      <c r="AN30" s="158" t="s">
        <v>716</v>
      </c>
      <c r="AO30" s="158" t="s">
        <v>717</v>
      </c>
      <c r="AP30" s="158" t="s">
        <v>718</v>
      </c>
      <c r="AQ30" s="159">
        <v>45253</v>
      </c>
      <c r="AR30" s="160" t="s">
        <v>342</v>
      </c>
      <c r="AS30" s="161" t="s">
        <v>719</v>
      </c>
      <c r="AT30" s="162"/>
      <c r="AU30" s="163"/>
      <c r="AV30" s="164"/>
      <c r="AW30" s="162"/>
      <c r="AX30" s="160"/>
      <c r="AY30" s="161"/>
      <c r="AZ30" s="162"/>
      <c r="BA30" s="163"/>
      <c r="BB30" s="164"/>
      <c r="BC30" s="162"/>
      <c r="BD30" s="160"/>
      <c r="BE30" s="161"/>
      <c r="BF30" s="162"/>
      <c r="BG30" s="163"/>
      <c r="BH30" s="164"/>
      <c r="BI30" s="162"/>
      <c r="BJ30" s="160"/>
      <c r="BK30" s="161"/>
      <c r="BL30" s="162"/>
      <c r="BM30" s="163"/>
      <c r="BN30" s="164"/>
      <c r="BO30" s="162"/>
      <c r="BP30" s="160"/>
      <c r="BQ30" s="161"/>
      <c r="BR30" s="162"/>
      <c r="BS30" s="163"/>
      <c r="BT30" s="164"/>
      <c r="BU30" s="162"/>
      <c r="BV30" s="160"/>
      <c r="BW30" s="161"/>
      <c r="BX30" s="162"/>
      <c r="BY30" s="163"/>
      <c r="BZ30" s="165"/>
      <c r="CA30" s="2">
        <f t="shared" si="0"/>
        <v>33</v>
      </c>
      <c r="CB30" s="51" t="s">
        <v>499</v>
      </c>
      <c r="CC30" s="51" t="s">
        <v>484</v>
      </c>
      <c r="CD30" s="51" t="s">
        <v>443</v>
      </c>
      <c r="CE30" s="51" t="s">
        <v>434</v>
      </c>
      <c r="CF30" s="51" t="s">
        <v>432</v>
      </c>
      <c r="CG30" s="51" t="s">
        <v>432</v>
      </c>
      <c r="CH30" s="51" t="s">
        <v>448</v>
      </c>
      <c r="CI30" s="51" t="s">
        <v>432</v>
      </c>
      <c r="CJ30" s="51" t="s">
        <v>452</v>
      </c>
      <c r="CK30" s="51"/>
      <c r="CL30" s="51" t="s">
        <v>452</v>
      </c>
      <c r="CM30" s="51" t="s">
        <v>457</v>
      </c>
      <c r="CN30" s="51" t="s">
        <v>452</v>
      </c>
      <c r="CO30" s="51" t="s">
        <v>452</v>
      </c>
      <c r="CP30" s="51" t="s">
        <v>452</v>
      </c>
      <c r="CQ30" s="51" t="s">
        <v>452</v>
      </c>
      <c r="CR30" s="51" t="s">
        <v>477</v>
      </c>
      <c r="CS30" s="51" t="s">
        <v>452</v>
      </c>
      <c r="CT30" s="51" t="s">
        <v>452</v>
      </c>
      <c r="CU30" s="51" t="s">
        <v>452</v>
      </c>
      <c r="CV30" s="51" t="s">
        <v>452</v>
      </c>
      <c r="CW30" s="51" t="s">
        <v>452</v>
      </c>
      <c r="CX30" s="51" t="s">
        <v>452</v>
      </c>
      <c r="CZ30" s="153" t="str">
        <f t="shared" si="1"/>
        <v>Corrupción</v>
      </c>
      <c r="DA30" s="200" t="str">
        <f t="shared" si="2"/>
        <v>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v>
      </c>
      <c r="DB30" s="200"/>
      <c r="DC30" s="200"/>
      <c r="DD30" s="200"/>
      <c r="DE30" s="200"/>
      <c r="DF30" s="200"/>
      <c r="DG30" s="200"/>
      <c r="DH30" s="153" t="str">
        <f t="shared" si="3"/>
        <v>Extremo</v>
      </c>
      <c r="DI30" s="153" t="str">
        <f t="shared" si="24"/>
        <v>Extremo</v>
      </c>
      <c r="DK30" s="149" t="e">
        <f>SUM(LEN(#REF!)-LEN(SUBSTITUTE(#REF!,"- Preventivo","")))/LEN("- Preventivo")</f>
        <v>#REF!</v>
      </c>
      <c r="DL30" s="149" t="e">
        <f t="shared" si="5"/>
        <v>#REF!</v>
      </c>
      <c r="DM30" s="149" t="e">
        <f>SUM(LEN(#REF!)-LEN(SUBSTITUTE(#REF!,"- Detectivo","")))/LEN("- Detectivo")</f>
        <v>#REF!</v>
      </c>
      <c r="DN30" s="149" t="e">
        <f t="shared" si="6"/>
        <v>#REF!</v>
      </c>
      <c r="DO30" s="149" t="e">
        <f>SUM(LEN(#REF!)-LEN(SUBSTITUTE(#REF!,"- Correctivo","")))/LEN("- Correctivo")</f>
        <v>#REF!</v>
      </c>
      <c r="DP30" s="149" t="e">
        <f t="shared" si="7"/>
        <v>#REF!</v>
      </c>
      <c r="DQ30" s="149" t="e">
        <f t="shared" si="25"/>
        <v>#REF!</v>
      </c>
      <c r="DR30" s="149" t="e">
        <f t="shared" si="9"/>
        <v>#REF!</v>
      </c>
      <c r="DS30" s="149" t="e">
        <f>SUM(LEN(#REF!)-LEN(SUBSTITUTE(#REF!,"- Documentado","")))/LEN("- Documentado")</f>
        <v>#REF!</v>
      </c>
      <c r="DT30" s="149" t="e">
        <f>SUM(LEN(#REF!)-LEN(SUBSTITUTE(#REF!,"- Documentado","")))/LEN("- Documentado")</f>
        <v>#REF!</v>
      </c>
      <c r="DU30" s="149" t="e">
        <f t="shared" si="10"/>
        <v>#REF!</v>
      </c>
      <c r="DV30" s="149" t="e">
        <f>SUM(LEN(#REF!)-LEN(SUBSTITUTE(#REF!,"- Continua","")))/LEN("- Continua")</f>
        <v>#REF!</v>
      </c>
      <c r="DW30" s="149" t="e">
        <f>SUM(LEN(#REF!)-LEN(SUBSTITUTE(#REF!,"- Continua","")))/LEN("- Continua")</f>
        <v>#REF!</v>
      </c>
      <c r="DX30" s="149" t="e">
        <f t="shared" si="11"/>
        <v>#REF!</v>
      </c>
      <c r="DY30" s="149" t="e">
        <f>SUM(LEN(#REF!)-LEN(SUBSTITUTE(#REF!,"- Con registro","")))/LEN("- Con registro")</f>
        <v>#REF!</v>
      </c>
      <c r="DZ30" s="149" t="e">
        <f>SUM(LEN(#REF!)-LEN(SUBSTITUTE(#REF!,"- Con registro","")))/LEN("- Con registro")</f>
        <v>#REF!</v>
      </c>
      <c r="EA30" s="149" t="e">
        <f t="shared" si="12"/>
        <v>#REF!</v>
      </c>
      <c r="EB30" s="152" t="e">
        <f t="shared" si="26"/>
        <v>#REF!</v>
      </c>
      <c r="EC30" s="152" t="e">
        <f t="shared" si="27"/>
        <v>#REF!</v>
      </c>
      <c r="ED30" s="184" t="e">
        <f t="shared" si="28"/>
        <v>#REF!</v>
      </c>
      <c r="EE30" s="198" t="e">
        <f t="shared" si="29"/>
        <v>#REF!</v>
      </c>
      <c r="EF30" s="198"/>
      <c r="EG30" s="198"/>
      <c r="EH30" s="198"/>
      <c r="EI30" s="198"/>
      <c r="EJ30" s="198"/>
      <c r="EK30" s="198"/>
      <c r="EL30" s="198"/>
      <c r="EM30" s="198"/>
      <c r="EN30" s="198"/>
      <c r="EP30" s="172">
        <f t="shared" si="30"/>
        <v>45253</v>
      </c>
      <c r="EQ30" s="173">
        <f t="shared" si="31"/>
        <v>45275</v>
      </c>
      <c r="ER30" s="149" t="str">
        <f t="shared" si="32"/>
        <v>Riesgos</v>
      </c>
      <c r="ES30" s="149" t="str">
        <f t="shared" si="20"/>
        <v>ID_-: Posibilidad de afectación económica (o presupuestal) por sanción de un ente de control o ente regulador, debido a decisiones ajustadas a intereses propios o de terceros en la gestión de asesorías técnicas y formulación de Proyectos en materia TIC y Transformación digital a las entidades distritales, para obtener dádivas o beneficios</v>
      </c>
      <c r="ET30" s="149" t="str">
        <f t="shared" si="21"/>
        <v>Ajuste en Identificación del riesgo
Análisis antes de controles
Tratamiento del riesgo en el Mapa de riesgos de Gobierno Abierto y Relacionamiento con la Ciudadanía</v>
      </c>
      <c r="EU30" s="149" t="str">
        <f t="shared" si="22"/>
        <v>Solicitud de cambio realizada y aprobada por la Oficina de Alta Consejería Distrital de Tecnologías de Información y Comunicaciones –TIC a través del Aplicativo DARUMA</v>
      </c>
    </row>
    <row r="31" spans="1:151" ht="399.95" customHeight="1" x14ac:dyDescent="0.2">
      <c r="A31" s="177" t="s">
        <v>418</v>
      </c>
      <c r="B31" s="158" t="s">
        <v>419</v>
      </c>
      <c r="C31" s="158" t="s">
        <v>420</v>
      </c>
      <c r="D31" s="177" t="s">
        <v>421</v>
      </c>
      <c r="E31" s="178" t="s">
        <v>38</v>
      </c>
      <c r="F31" s="158" t="s">
        <v>422</v>
      </c>
      <c r="G31" s="178" t="s">
        <v>542</v>
      </c>
      <c r="H31" s="178" t="s">
        <v>542</v>
      </c>
      <c r="I31" s="154" t="s">
        <v>381</v>
      </c>
      <c r="J31" s="177" t="s">
        <v>63</v>
      </c>
      <c r="K31" s="178" t="s">
        <v>326</v>
      </c>
      <c r="L31" s="158" t="s">
        <v>429</v>
      </c>
      <c r="M31" s="164" t="s">
        <v>720</v>
      </c>
      <c r="N31" s="158" t="s">
        <v>382</v>
      </c>
      <c r="O31" s="158" t="s">
        <v>721</v>
      </c>
      <c r="P31" s="158" t="s">
        <v>380</v>
      </c>
      <c r="Q31" s="158" t="s">
        <v>722</v>
      </c>
      <c r="R31" s="158" t="s">
        <v>604</v>
      </c>
      <c r="S31" s="158" t="s">
        <v>427</v>
      </c>
      <c r="T31" s="158" t="s">
        <v>723</v>
      </c>
      <c r="U31" s="179" t="s">
        <v>311</v>
      </c>
      <c r="V31" s="180">
        <v>0.2</v>
      </c>
      <c r="W31" s="179" t="s">
        <v>77</v>
      </c>
      <c r="X31" s="180">
        <v>0.8</v>
      </c>
      <c r="Y31" s="66" t="s">
        <v>270</v>
      </c>
      <c r="Z31" s="158" t="s">
        <v>340</v>
      </c>
      <c r="AA31" s="179" t="s">
        <v>311</v>
      </c>
      <c r="AB31" s="182">
        <v>1.210104E-2</v>
      </c>
      <c r="AC31" s="179" t="s">
        <v>77</v>
      </c>
      <c r="AD31" s="182">
        <v>0.8</v>
      </c>
      <c r="AE31" s="66" t="s">
        <v>270</v>
      </c>
      <c r="AF31" s="158" t="s">
        <v>736</v>
      </c>
      <c r="AG31" s="177" t="s">
        <v>328</v>
      </c>
      <c r="AH31" s="158" t="s">
        <v>724</v>
      </c>
      <c r="AI31" s="158" t="s">
        <v>725</v>
      </c>
      <c r="AJ31" s="158" t="s">
        <v>542</v>
      </c>
      <c r="AK31" s="158" t="s">
        <v>542</v>
      </c>
      <c r="AL31" s="158" t="s">
        <v>726</v>
      </c>
      <c r="AM31" s="158" t="s">
        <v>727</v>
      </c>
      <c r="AN31" s="158" t="s">
        <v>728</v>
      </c>
      <c r="AO31" s="158" t="s">
        <v>729</v>
      </c>
      <c r="AP31" s="158" t="s">
        <v>730</v>
      </c>
      <c r="AQ31" s="159">
        <v>45261</v>
      </c>
      <c r="AR31" s="160" t="s">
        <v>731</v>
      </c>
      <c r="AS31" s="161" t="s">
        <v>732</v>
      </c>
      <c r="AT31" s="162"/>
      <c r="AU31" s="163"/>
      <c r="AV31" s="164"/>
      <c r="AW31" s="162"/>
      <c r="AX31" s="160"/>
      <c r="AY31" s="161"/>
      <c r="AZ31" s="162"/>
      <c r="BA31" s="163"/>
      <c r="BB31" s="164"/>
      <c r="BC31" s="162"/>
      <c r="BD31" s="160"/>
      <c r="BE31" s="161"/>
      <c r="BF31" s="162"/>
      <c r="BG31" s="163"/>
      <c r="BH31" s="164"/>
      <c r="BI31" s="162"/>
      <c r="BJ31" s="160"/>
      <c r="BK31" s="161"/>
      <c r="BL31" s="162"/>
      <c r="BM31" s="163"/>
      <c r="BN31" s="164"/>
      <c r="BO31" s="162"/>
      <c r="BP31" s="160"/>
      <c r="BQ31" s="161"/>
      <c r="BR31" s="162"/>
      <c r="BS31" s="163"/>
      <c r="BT31" s="164"/>
      <c r="BU31" s="162"/>
      <c r="BV31" s="160"/>
      <c r="BW31" s="161"/>
      <c r="BX31" s="162"/>
      <c r="BY31" s="163"/>
      <c r="BZ31" s="165"/>
      <c r="CA31" s="2">
        <f t="shared" si="0"/>
        <v>33</v>
      </c>
      <c r="CB31" s="51" t="s">
        <v>493</v>
      </c>
      <c r="CC31" s="51" t="s">
        <v>494</v>
      </c>
      <c r="CD31" s="51" t="s">
        <v>444</v>
      </c>
      <c r="CE31" s="51" t="s">
        <v>434</v>
      </c>
      <c r="CF31" s="51" t="s">
        <v>432</v>
      </c>
      <c r="CG31" s="51" t="s">
        <v>432</v>
      </c>
      <c r="CH31" s="51" t="s">
        <v>448</v>
      </c>
      <c r="CI31" s="51" t="s">
        <v>432</v>
      </c>
      <c r="CJ31" s="51" t="s">
        <v>452</v>
      </c>
      <c r="CK31" s="51"/>
      <c r="CL31" s="51" t="s">
        <v>452</v>
      </c>
      <c r="CM31" s="51" t="s">
        <v>458</v>
      </c>
      <c r="CN31" s="51" t="s">
        <v>452</v>
      </c>
      <c r="CO31" s="51" t="s">
        <v>452</v>
      </c>
      <c r="CP31" s="51" t="s">
        <v>452</v>
      </c>
      <c r="CQ31" s="51" t="s">
        <v>452</v>
      </c>
      <c r="CR31" s="51" t="s">
        <v>478</v>
      </c>
      <c r="CS31" s="51" t="s">
        <v>452</v>
      </c>
      <c r="CT31" s="51" t="s">
        <v>452</v>
      </c>
      <c r="CU31" s="51" t="s">
        <v>452</v>
      </c>
      <c r="CV31" s="51" t="s">
        <v>452</v>
      </c>
      <c r="CW31" s="51" t="s">
        <v>452</v>
      </c>
      <c r="CX31" s="51" t="s">
        <v>452</v>
      </c>
      <c r="CZ31" s="153" t="str">
        <f t="shared" si="1"/>
        <v>Corrupción</v>
      </c>
      <c r="DA31" s="200" t="str">
        <f t="shared" si="2"/>
        <v>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DB31" s="200"/>
      <c r="DC31" s="200"/>
      <c r="DD31" s="200"/>
      <c r="DE31" s="200"/>
      <c r="DF31" s="200"/>
      <c r="DG31" s="200"/>
      <c r="DH31" s="153" t="str">
        <f t="shared" si="3"/>
        <v>Alto</v>
      </c>
      <c r="DI31" s="153" t="str">
        <f t="shared" si="24"/>
        <v>Alto</v>
      </c>
      <c r="DK31" s="149" t="e">
        <f>SUM(LEN(#REF!)-LEN(SUBSTITUTE(#REF!,"- Preventivo","")))/LEN("- Preventivo")</f>
        <v>#REF!</v>
      </c>
      <c r="DL31" s="149" t="e">
        <f t="shared" si="5"/>
        <v>#REF!</v>
      </c>
      <c r="DM31" s="149" t="e">
        <f>SUM(LEN(#REF!)-LEN(SUBSTITUTE(#REF!,"- Detectivo","")))/LEN("- Detectivo")</f>
        <v>#REF!</v>
      </c>
      <c r="DN31" s="149" t="e">
        <f t="shared" si="6"/>
        <v>#REF!</v>
      </c>
      <c r="DO31" s="149" t="e">
        <f>SUM(LEN(#REF!)-LEN(SUBSTITUTE(#REF!,"- Correctivo","")))/LEN("- Correctivo")</f>
        <v>#REF!</v>
      </c>
      <c r="DP31" s="149" t="e">
        <f t="shared" si="7"/>
        <v>#REF!</v>
      </c>
      <c r="DQ31" s="149" t="e">
        <f t="shared" si="25"/>
        <v>#REF!</v>
      </c>
      <c r="DR31" s="149" t="e">
        <f t="shared" si="9"/>
        <v>#REF!</v>
      </c>
      <c r="DS31" s="149" t="e">
        <f>SUM(LEN(#REF!)-LEN(SUBSTITUTE(#REF!,"- Documentado","")))/LEN("- Documentado")</f>
        <v>#REF!</v>
      </c>
      <c r="DT31" s="149" t="e">
        <f>SUM(LEN(#REF!)-LEN(SUBSTITUTE(#REF!,"- Documentado","")))/LEN("- Documentado")</f>
        <v>#REF!</v>
      </c>
      <c r="DU31" s="149" t="e">
        <f t="shared" si="10"/>
        <v>#REF!</v>
      </c>
      <c r="DV31" s="149" t="e">
        <f>SUM(LEN(#REF!)-LEN(SUBSTITUTE(#REF!,"- Continua","")))/LEN("- Continua")</f>
        <v>#REF!</v>
      </c>
      <c r="DW31" s="149" t="e">
        <f>SUM(LEN(#REF!)-LEN(SUBSTITUTE(#REF!,"- Continua","")))/LEN("- Continua")</f>
        <v>#REF!</v>
      </c>
      <c r="DX31" s="149" t="e">
        <f t="shared" si="11"/>
        <v>#REF!</v>
      </c>
      <c r="DY31" s="149" t="e">
        <f>SUM(LEN(#REF!)-LEN(SUBSTITUTE(#REF!,"- Con registro","")))/LEN("- Con registro")</f>
        <v>#REF!</v>
      </c>
      <c r="DZ31" s="149" t="e">
        <f>SUM(LEN(#REF!)-LEN(SUBSTITUTE(#REF!,"- Con registro","")))/LEN("- Con registro")</f>
        <v>#REF!</v>
      </c>
      <c r="EA31" s="149" t="e">
        <f t="shared" si="12"/>
        <v>#REF!</v>
      </c>
      <c r="EB31" s="152" t="e">
        <f t="shared" si="26"/>
        <v>#REF!</v>
      </c>
      <c r="EC31" s="152" t="e">
        <f t="shared" si="27"/>
        <v>#REF!</v>
      </c>
      <c r="ED31" s="184" t="e">
        <f t="shared" si="28"/>
        <v>#REF!</v>
      </c>
      <c r="EE31" s="198" t="e">
        <f t="shared" si="29"/>
        <v>#REF!</v>
      </c>
      <c r="EF31" s="198"/>
      <c r="EG31" s="198"/>
      <c r="EH31" s="198"/>
      <c r="EI31" s="198"/>
      <c r="EJ31" s="198"/>
      <c r="EK31" s="198"/>
      <c r="EL31" s="198"/>
      <c r="EM31" s="198"/>
      <c r="EN31" s="198"/>
      <c r="EP31" s="172">
        <f t="shared" si="30"/>
        <v>45261</v>
      </c>
      <c r="EQ31" s="173">
        <f t="shared" si="31"/>
        <v>45275</v>
      </c>
      <c r="ER31" s="149" t="str">
        <f t="shared" si="32"/>
        <v>Riesgos</v>
      </c>
      <c r="ES31" s="149" t="str">
        <f t="shared" si="20"/>
        <v>ID_-: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v>
      </c>
      <c r="ET31" s="149" t="str">
        <f t="shared" si="21"/>
        <v>Ajuste en Identificación del riesgo
Análisis antes de controles
Establecimiento de controles
Tratamiento del riesgo en el Mapa de riesgos de Paz, Víctimas y Reconciliación</v>
      </c>
      <c r="EU31" s="149" t="str">
        <f t="shared" si="22"/>
        <v>Solicitud de cambio realizada y aprobada por la Oficina Alta Consejería de Paz, Víctimas y Reconciliación a través del Aplicativo DARUMA</v>
      </c>
    </row>
    <row r="32" spans="1:151" x14ac:dyDescent="0.2">
      <c r="DA32" s="199"/>
      <c r="DB32" s="199"/>
      <c r="DC32" s="199"/>
      <c r="DD32" s="199"/>
      <c r="DE32" s="199"/>
      <c r="DF32" s="199"/>
      <c r="DG32" s="199"/>
      <c r="EE32" s="199"/>
      <c r="EF32" s="199"/>
      <c r="EG32" s="199"/>
      <c r="EH32" s="199"/>
      <c r="EI32" s="199"/>
      <c r="EJ32" s="199"/>
      <c r="EK32" s="199"/>
      <c r="EL32" s="199"/>
      <c r="EM32" s="199"/>
      <c r="EN32" s="199"/>
    </row>
    <row r="33" spans="105:144" x14ac:dyDescent="0.2">
      <c r="DA33" s="199"/>
      <c r="DB33" s="199"/>
      <c r="DC33" s="199"/>
      <c r="DD33" s="199"/>
      <c r="DE33" s="199"/>
      <c r="DF33" s="199"/>
      <c r="DG33" s="199"/>
      <c r="EE33" s="199"/>
      <c r="EF33" s="199"/>
      <c r="EG33" s="199"/>
      <c r="EH33" s="199"/>
      <c r="EI33" s="199"/>
      <c r="EJ33" s="199"/>
      <c r="EK33" s="199"/>
      <c r="EL33" s="199"/>
      <c r="EM33" s="199"/>
      <c r="EN33" s="199"/>
    </row>
    <row r="34" spans="105:144" x14ac:dyDescent="0.2">
      <c r="DA34" s="199"/>
      <c r="DB34" s="199"/>
      <c r="DC34" s="199"/>
      <c r="DD34" s="199"/>
      <c r="DE34" s="199"/>
      <c r="DF34" s="199"/>
      <c r="DG34" s="199"/>
      <c r="EE34" s="199"/>
      <c r="EF34" s="199"/>
      <c r="EG34" s="199"/>
      <c r="EH34" s="199"/>
      <c r="EI34" s="199"/>
      <c r="EJ34" s="199"/>
      <c r="EK34" s="199"/>
      <c r="EL34" s="199"/>
      <c r="EM34" s="199"/>
      <c r="EN34" s="199"/>
    </row>
    <row r="35" spans="105:144" x14ac:dyDescent="0.2">
      <c r="DA35" s="199"/>
      <c r="DB35" s="199"/>
      <c r="DC35" s="199"/>
      <c r="DD35" s="199"/>
      <c r="DE35" s="199"/>
      <c r="DF35" s="199"/>
      <c r="DG35" s="199"/>
      <c r="EE35" s="199"/>
      <c r="EF35" s="199"/>
      <c r="EG35" s="199"/>
      <c r="EH35" s="199"/>
      <c r="EI35" s="199"/>
      <c r="EJ35" s="199"/>
      <c r="EK35" s="199"/>
      <c r="EL35" s="199"/>
      <c r="EM35" s="199"/>
      <c r="EN35" s="199"/>
    </row>
    <row r="36" spans="105:144" x14ac:dyDescent="0.2">
      <c r="DA36" s="199"/>
      <c r="DB36" s="199"/>
      <c r="DC36" s="199"/>
      <c r="DD36" s="199"/>
      <c r="DE36" s="199"/>
      <c r="DF36" s="199"/>
      <c r="DG36" s="199"/>
      <c r="EE36" s="199"/>
      <c r="EF36" s="199"/>
      <c r="EG36" s="199"/>
      <c r="EH36" s="199"/>
      <c r="EI36" s="199"/>
      <c r="EJ36" s="199"/>
      <c r="EK36" s="199"/>
      <c r="EL36" s="199"/>
      <c r="EM36" s="199"/>
      <c r="EN36" s="199"/>
    </row>
  </sheetData>
  <sheetProtection formatColumns="0" formatRows="0" autoFilter="0"/>
  <autoFilter ref="A11:EU11">
    <filterColumn colId="104" showButton="0"/>
    <filterColumn colId="105" showButton="0"/>
    <filterColumn colId="106" showButton="0"/>
    <filterColumn colId="107" showButton="0"/>
    <filterColumn colId="108" showButton="0"/>
    <filterColumn colId="109"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filterColumn colId="141" showButton="0"/>
    <filterColumn colId="142" showButton="0"/>
  </autoFilter>
  <mergeCells count="79">
    <mergeCell ref="A1:AE1"/>
    <mergeCell ref="M9:O10"/>
    <mergeCell ref="P9:T10"/>
    <mergeCell ref="U9:V9"/>
    <mergeCell ref="W9:Z10"/>
    <mergeCell ref="AA9:AF10"/>
    <mergeCell ref="A2:AE4"/>
    <mergeCell ref="A5:AE5"/>
    <mergeCell ref="D6:F6"/>
    <mergeCell ref="U6:AF7"/>
    <mergeCell ref="EP2:EP4"/>
    <mergeCell ref="EQ2:EQ4"/>
    <mergeCell ref="ES2:ES4"/>
    <mergeCell ref="AG9:AP9"/>
    <mergeCell ref="AQ9:BZ10"/>
    <mergeCell ref="AH10:AM10"/>
    <mergeCell ref="CV10:CW10"/>
    <mergeCell ref="AN10:AP10"/>
    <mergeCell ref="CN10:CO10"/>
    <mergeCell ref="CP10:CQ10"/>
    <mergeCell ref="CL10:CM10"/>
    <mergeCell ref="CG10:CH10"/>
    <mergeCell ref="CD10:CE10"/>
    <mergeCell ref="CI10:CK10"/>
    <mergeCell ref="CR10:CS10"/>
    <mergeCell ref="CT10:CU10"/>
    <mergeCell ref="DA14:DG14"/>
    <mergeCell ref="DA15:DG15"/>
    <mergeCell ref="DA13:DG13"/>
    <mergeCell ref="DA11:DG11"/>
    <mergeCell ref="DA12:DG12"/>
    <mergeCell ref="DA16:DG16"/>
    <mergeCell ref="DA17:DG17"/>
    <mergeCell ref="DA18:DG18"/>
    <mergeCell ref="DA24:DG24"/>
    <mergeCell ref="DA25:DG25"/>
    <mergeCell ref="DA19:DG19"/>
    <mergeCell ref="DA32:DG32"/>
    <mergeCell ref="DA33:DG33"/>
    <mergeCell ref="DA34:DG34"/>
    <mergeCell ref="DA20:DG20"/>
    <mergeCell ref="DA21:DG21"/>
    <mergeCell ref="DA22:DG22"/>
    <mergeCell ref="DA23:DG23"/>
    <mergeCell ref="EE31:EN31"/>
    <mergeCell ref="DA26:DG26"/>
    <mergeCell ref="DA27:DG27"/>
    <mergeCell ref="DA28:DG28"/>
    <mergeCell ref="DA29:DG29"/>
    <mergeCell ref="DA30:DG30"/>
    <mergeCell ref="DA31:DG31"/>
    <mergeCell ref="EE26:EN26"/>
    <mergeCell ref="EE27:EN27"/>
    <mergeCell ref="EE28:EN28"/>
    <mergeCell ref="EE29:EN29"/>
    <mergeCell ref="EE30:EN30"/>
    <mergeCell ref="DA35:DG35"/>
    <mergeCell ref="DA36:DG36"/>
    <mergeCell ref="EE13:EN13"/>
    <mergeCell ref="EE14:EN14"/>
    <mergeCell ref="EE15:EN15"/>
    <mergeCell ref="EE20:EN20"/>
    <mergeCell ref="EE21:EN21"/>
    <mergeCell ref="EE22:EN22"/>
    <mergeCell ref="EE32:EN32"/>
    <mergeCell ref="EE33:EN33"/>
    <mergeCell ref="EE34:EN34"/>
    <mergeCell ref="EE35:EN35"/>
    <mergeCell ref="EE36:EN36"/>
    <mergeCell ref="EE23:EN23"/>
    <mergeCell ref="EE24:EN24"/>
    <mergeCell ref="EE25:EN25"/>
    <mergeCell ref="DK10:DR10"/>
    <mergeCell ref="EB11:EN11"/>
    <mergeCell ref="EE12:EN12"/>
    <mergeCell ref="EE18:EN18"/>
    <mergeCell ref="EE19:EN19"/>
    <mergeCell ref="EE16:EN16"/>
    <mergeCell ref="EE17:EN17"/>
  </mergeCells>
  <conditionalFormatting sqref="Y12:Y31">
    <cfRule type="cellIs" dxfId="123" priority="593" operator="equal">
      <formula>"Bajo"</formula>
    </cfRule>
    <cfRule type="cellIs" dxfId="122" priority="594" operator="equal">
      <formula>"Alto"</formula>
    </cfRule>
    <cfRule type="cellIs" dxfId="121" priority="595" operator="equal">
      <formula>"Extremo"</formula>
    </cfRule>
    <cfRule type="cellIs" dxfId="120" priority="596" operator="equal">
      <formula>"Moderado"</formula>
    </cfRule>
  </conditionalFormatting>
  <conditionalFormatting sqref="AE12:AE31">
    <cfRule type="cellIs" dxfId="119" priority="589" operator="equal">
      <formula>"Alto"</formula>
    </cfRule>
    <cfRule type="cellIs" dxfId="118" priority="590" operator="equal">
      <formula>"Moderado"</formula>
    </cfRule>
    <cfRule type="cellIs" dxfId="117" priority="591" operator="equal">
      <formula>"Extremo"</formula>
    </cfRule>
    <cfRule type="cellIs" dxfId="116" priority="592" operator="equal">
      <formula>"Bajo"</formula>
    </cfRule>
  </conditionalFormatting>
  <hyperlinks>
    <hyperlink ref="D6:F6" r:id="rId1" display="Para registrar tus aportes y comentarios haz clic aquí: "/>
  </hyperlinks>
  <pageMargins left="0.19685039370078741" right="0.19685039370078741" top="0.39370078740157483" bottom="0.39370078740157483" header="0.31496062992125984" footer="0.31496062992125984"/>
  <pageSetup scale="10" orientation="portrait" horizontalDpi="1200" verticalDpi="1200" r:id="rId2"/>
  <headerFooter>
    <oddFooter>&amp;C&amp;G
&amp;"Arial,Normal"&amp;8 4202000-FT-1079 Versión 5</oddFooter>
  </headerFooter>
  <colBreaks count="2" manualBreakCount="2">
    <brk id="33" max="121" man="1"/>
    <brk id="75" max="112" man="1"/>
  </colBreaks>
  <drawing r:id="rId3"/>
  <legacyDrawingHF r:id="rId4"/>
  <extLst>
    <ext xmlns:x14="http://schemas.microsoft.com/office/spreadsheetml/2009/9/main" uri="{78C0D931-6437-407d-A8EE-F0AAD7539E65}">
      <x14:conditionalFormattings>
        <x14:conditionalFormatting xmlns:xm="http://schemas.microsoft.com/office/excel/2006/main">
          <x14:cfRule type="cellIs" priority="193" operator="equal" id="{A6230C20-FD9E-4FF0-A43C-45767721E8B1}">
            <xm:f>'C:\Users\Cesar Arcos\Desktop\Alcaldía Bogotá\Metodología riesgos Alcaldía\Instrumento\Formatos\2021\Nuevos\[2210111-FT-471 Mapa de riesgos del proceso o proyecto de inversión V6.xlsx]Datos'!#REF!</xm:f>
            <x14:dxf>
              <fill>
                <patternFill>
                  <bgColor rgb="FF92D050"/>
                </patternFill>
              </fill>
            </x14:dxf>
          </x14:cfRule>
          <x14:cfRule type="cellIs" priority="194" operator="equal" id="{385B62D5-2D51-4695-85BD-966C94BD1704}">
            <xm:f>'C:\Users\Cesar Arcos\Desktop\Alcaldía Bogotá\Metodología riesgos Alcaldía\Instrumento\Formatos\2021\Nuevos\[2210111-FT-471 Mapa de riesgos del proceso o proyecto de inversión V6.xlsx]Datos'!#REF!</xm:f>
            <x14:dxf>
              <fill>
                <patternFill>
                  <bgColor rgb="FFFFFF00"/>
                </patternFill>
              </fill>
            </x14:dxf>
          </x14:cfRule>
          <x14:cfRule type="cellIs" priority="195" operator="equal" id="{12A220E1-F347-4846-92B7-61604BE75035}">
            <xm:f>'C:\Users\Cesar Arcos\Desktop\Alcaldía Bogotá\Metodología riesgos Alcaldía\Instrumento\Formatos\2021\Nuevos\[2210111-FT-471 Mapa de riesgos del proceso o proyecto de inversión V6.xlsx]Datos'!#REF!</xm:f>
            <x14:dxf>
              <fill>
                <patternFill>
                  <bgColor rgb="FFFFC000"/>
                </patternFill>
              </fill>
            </x14:dxf>
          </x14:cfRule>
          <x14:cfRule type="cellIs" priority="196" operator="equal" id="{B275A181-F7C2-4E79-86BC-D524E7972E4B}">
            <xm:f>'C:\Users\Cesar Arcos\Desktop\Alcaldía Bogotá\Metodología riesgos Alcaldía\Instrumento\Formatos\2021\Nuevos\[2210111-FT-471 Mapa de riesgos del proceso o proyecto de inversión V6.xlsx]Datos'!#REF!</xm:f>
            <x14:dxf>
              <fill>
                <patternFill>
                  <bgColor rgb="FFFF0000"/>
                </patternFill>
              </fill>
            </x14:dxf>
          </x14:cfRule>
          <xm:sqref>Y12:Y31 AE12:AE31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sheetPr>
  <dimension ref="B2:E5"/>
  <sheetViews>
    <sheetView showGridLines="0" workbookViewId="0"/>
  </sheetViews>
  <sheetFormatPr baseColWidth="10" defaultColWidth="11.42578125" defaultRowHeight="15" x14ac:dyDescent="0.25"/>
  <cols>
    <col min="1" max="1" width="11.42578125" style="68"/>
    <col min="2" max="2" width="37.5703125" style="68" customWidth="1"/>
    <col min="3" max="3" width="48.7109375" style="68" customWidth="1"/>
    <col min="4" max="4" width="12.7109375" style="68" customWidth="1"/>
    <col min="5" max="16384" width="11.42578125" style="68"/>
  </cols>
  <sheetData>
    <row r="2" spans="2:5" x14ac:dyDescent="0.25">
      <c r="B2" s="106" t="s">
        <v>266</v>
      </c>
      <c r="C2" s="106" t="s">
        <v>235</v>
      </c>
      <c r="D2" s="106" t="s">
        <v>263</v>
      </c>
      <c r="E2" s="106" t="s">
        <v>267</v>
      </c>
    </row>
    <row r="3" spans="2:5" ht="15" customHeight="1" x14ac:dyDescent="0.25">
      <c r="B3" s="107" t="s">
        <v>63</v>
      </c>
      <c r="C3" s="68" t="s">
        <v>315</v>
      </c>
      <c r="D3" s="80">
        <v>13</v>
      </c>
      <c r="E3" s="108">
        <f>D3/$D$5</f>
        <v>0.65</v>
      </c>
    </row>
    <row r="4" spans="2:5" ht="15" customHeight="1" x14ac:dyDescent="0.25">
      <c r="C4" s="68" t="s">
        <v>316</v>
      </c>
      <c r="D4" s="80">
        <v>7</v>
      </c>
      <c r="E4" s="108">
        <f>D4/$D$5</f>
        <v>0.35</v>
      </c>
    </row>
    <row r="5" spans="2:5" ht="15" customHeight="1" x14ac:dyDescent="0.25">
      <c r="B5" s="105" t="s">
        <v>265</v>
      </c>
      <c r="C5" s="103"/>
      <c r="D5" s="96">
        <f>SUM(D3:D4)</f>
        <v>20</v>
      </c>
      <c r="E5" s="109">
        <f>SUM(E3:E4)</f>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C000"/>
  </sheetPr>
  <dimension ref="A4:E139"/>
  <sheetViews>
    <sheetView showGridLines="0" zoomScale="110" zoomScaleNormal="110" workbookViewId="0"/>
  </sheetViews>
  <sheetFormatPr baseColWidth="10" defaultColWidth="87.140625" defaultRowHeight="15" x14ac:dyDescent="0.25"/>
  <cols>
    <col min="1" max="1" width="78.85546875" style="67" customWidth="1"/>
    <col min="2" max="2" width="14" style="67" bestFit="1" customWidth="1"/>
    <col min="3" max="3" width="7.7109375" style="67" customWidth="1"/>
    <col min="4" max="4" width="9.28515625" style="67" bestFit="1" customWidth="1"/>
    <col min="5" max="5" width="12.5703125" style="67" bestFit="1" customWidth="1"/>
    <col min="6" max="9" width="45.7109375" style="67" customWidth="1"/>
    <col min="10" max="16384" width="87.140625" style="67"/>
  </cols>
  <sheetData>
    <row r="4" spans="1:5" ht="30" x14ac:dyDescent="0.25">
      <c r="A4" s="143" t="s">
        <v>276</v>
      </c>
      <c r="B4" s="147" t="s">
        <v>532</v>
      </c>
      <c r="C4" s="148"/>
      <c r="D4"/>
      <c r="E4"/>
    </row>
    <row r="5" spans="1:5" ht="30" x14ac:dyDescent="0.25">
      <c r="A5" s="155" t="s">
        <v>284</v>
      </c>
      <c r="B5" s="168" t="s">
        <v>63</v>
      </c>
      <c r="C5" s="157" t="s">
        <v>243</v>
      </c>
      <c r="D5"/>
      <c r="E5"/>
    </row>
    <row r="6" spans="1:5" x14ac:dyDescent="0.25">
      <c r="A6" s="146" t="s">
        <v>272</v>
      </c>
      <c r="B6" s="185">
        <v>1</v>
      </c>
      <c r="C6" s="191">
        <v>1</v>
      </c>
      <c r="D6"/>
      <c r="E6"/>
    </row>
    <row r="7" spans="1:5" x14ac:dyDescent="0.25">
      <c r="A7" s="146" t="s">
        <v>273</v>
      </c>
      <c r="B7" s="185">
        <v>1</v>
      </c>
      <c r="C7" s="191">
        <v>1</v>
      </c>
      <c r="D7"/>
      <c r="E7"/>
    </row>
    <row r="8" spans="1:5" x14ac:dyDescent="0.25">
      <c r="A8" s="146" t="s">
        <v>190</v>
      </c>
      <c r="B8" s="185">
        <v>2</v>
      </c>
      <c r="C8" s="191">
        <v>2</v>
      </c>
      <c r="D8"/>
      <c r="E8"/>
    </row>
    <row r="9" spans="1:5" x14ac:dyDescent="0.25">
      <c r="A9" s="146" t="s">
        <v>274</v>
      </c>
      <c r="B9" s="185">
        <v>2</v>
      </c>
      <c r="C9" s="191">
        <v>2</v>
      </c>
      <c r="D9"/>
      <c r="E9"/>
    </row>
    <row r="10" spans="1:5" x14ac:dyDescent="0.25">
      <c r="A10" s="146" t="s">
        <v>275</v>
      </c>
      <c r="B10" s="185">
        <v>1</v>
      </c>
      <c r="C10" s="191">
        <v>1</v>
      </c>
      <c r="D10"/>
      <c r="E10"/>
    </row>
    <row r="11" spans="1:5" x14ac:dyDescent="0.25">
      <c r="A11" s="146" t="s">
        <v>393</v>
      </c>
      <c r="B11" s="185">
        <v>2</v>
      </c>
      <c r="C11" s="191">
        <v>2</v>
      </c>
      <c r="D11"/>
      <c r="E11"/>
    </row>
    <row r="12" spans="1:5" x14ac:dyDescent="0.25">
      <c r="A12" s="146" t="s">
        <v>397</v>
      </c>
      <c r="B12" s="185">
        <v>2</v>
      </c>
      <c r="C12" s="191">
        <v>2</v>
      </c>
      <c r="D12"/>
      <c r="E12"/>
    </row>
    <row r="13" spans="1:5" x14ac:dyDescent="0.25">
      <c r="A13" s="146" t="s">
        <v>423</v>
      </c>
      <c r="B13" s="185">
        <v>2</v>
      </c>
      <c r="C13" s="191">
        <v>2</v>
      </c>
      <c r="D13"/>
      <c r="E13"/>
    </row>
    <row r="14" spans="1:5" x14ac:dyDescent="0.25">
      <c r="A14" s="146" t="s">
        <v>407</v>
      </c>
      <c r="B14" s="185">
        <v>3</v>
      </c>
      <c r="C14" s="191">
        <v>3</v>
      </c>
      <c r="D14"/>
      <c r="E14"/>
    </row>
    <row r="15" spans="1:5" x14ac:dyDescent="0.25">
      <c r="A15" s="146" t="s">
        <v>411</v>
      </c>
      <c r="B15" s="185">
        <v>3</v>
      </c>
      <c r="C15" s="191">
        <v>3</v>
      </c>
      <c r="D15"/>
      <c r="E15"/>
    </row>
    <row r="16" spans="1:5" x14ac:dyDescent="0.25">
      <c r="A16" s="145" t="s">
        <v>418</v>
      </c>
      <c r="B16" s="186">
        <v>1</v>
      </c>
      <c r="C16" s="192">
        <v>1</v>
      </c>
      <c r="D16"/>
      <c r="E16"/>
    </row>
    <row r="17" spans="1:5" x14ac:dyDescent="0.25">
      <c r="A17" s="144" t="s">
        <v>243</v>
      </c>
      <c r="B17" s="187">
        <v>20</v>
      </c>
      <c r="C17" s="193">
        <v>20</v>
      </c>
      <c r="D17"/>
      <c r="E17"/>
    </row>
    <row r="18" spans="1:5" x14ac:dyDescent="0.25">
      <c r="A18"/>
      <c r="B18"/>
      <c r="C18"/>
      <c r="D18"/>
      <c r="E18"/>
    </row>
    <row r="19" spans="1:5" x14ac:dyDescent="0.25">
      <c r="A19"/>
      <c r="B19"/>
      <c r="C19"/>
      <c r="D19"/>
      <c r="E19"/>
    </row>
    <row r="20" spans="1:5" x14ac:dyDescent="0.25">
      <c r="A20"/>
      <c r="B20"/>
      <c r="C20"/>
      <c r="D20"/>
      <c r="E20"/>
    </row>
    <row r="21" spans="1:5" x14ac:dyDescent="0.25">
      <c r="A21"/>
      <c r="B21"/>
      <c r="C21"/>
      <c r="D21"/>
      <c r="E21"/>
    </row>
    <row r="22" spans="1:5" x14ac:dyDescent="0.25">
      <c r="A22"/>
      <c r="B22"/>
      <c r="C22"/>
      <c r="D22"/>
      <c r="E22"/>
    </row>
    <row r="23" spans="1:5" x14ac:dyDescent="0.25">
      <c r="A23"/>
      <c r="B23"/>
      <c r="C23"/>
      <c r="D23"/>
      <c r="E23"/>
    </row>
    <row r="24" spans="1:5" x14ac:dyDescent="0.25">
      <c r="A24"/>
      <c r="B24"/>
    </row>
    <row r="25" spans="1:5" x14ac:dyDescent="0.25">
      <c r="A25"/>
      <c r="B25"/>
    </row>
    <row r="26" spans="1:5" x14ac:dyDescent="0.25">
      <c r="A26"/>
      <c r="B26"/>
    </row>
    <row r="27" spans="1:5" x14ac:dyDescent="0.25">
      <c r="A27"/>
      <c r="B27"/>
    </row>
    <row r="28" spans="1:5" x14ac:dyDescent="0.25">
      <c r="A28"/>
      <c r="B28"/>
    </row>
    <row r="29" spans="1:5" x14ac:dyDescent="0.25">
      <c r="A29"/>
    </row>
    <row r="30" spans="1:5" ht="30" x14ac:dyDescent="0.25">
      <c r="A30" s="155" t="s">
        <v>276</v>
      </c>
      <c r="B30" s="169" t="s">
        <v>532</v>
      </c>
      <c r="C30" s="188"/>
      <c r="D30"/>
      <c r="E30"/>
    </row>
    <row r="31" spans="1:5" ht="30" x14ac:dyDescent="0.25">
      <c r="A31" s="170" t="s">
        <v>428</v>
      </c>
      <c r="B31" s="156" t="s">
        <v>63</v>
      </c>
      <c r="C31" s="157" t="s">
        <v>243</v>
      </c>
      <c r="D31"/>
      <c r="E31"/>
    </row>
    <row r="32" spans="1:5" ht="15" customHeight="1" x14ac:dyDescent="0.25">
      <c r="A32" s="167" t="s">
        <v>256</v>
      </c>
      <c r="B32" s="186">
        <v>2</v>
      </c>
      <c r="C32" s="192">
        <v>2</v>
      </c>
      <c r="D32"/>
      <c r="E32"/>
    </row>
    <row r="33" spans="1:5" ht="15" customHeight="1" x14ac:dyDescent="0.25">
      <c r="A33" s="146" t="s">
        <v>246</v>
      </c>
      <c r="B33" s="185">
        <v>3</v>
      </c>
      <c r="C33" s="191">
        <v>3</v>
      </c>
      <c r="D33"/>
      <c r="E33"/>
    </row>
    <row r="34" spans="1:5" ht="15" customHeight="1" x14ac:dyDescent="0.25">
      <c r="A34" s="146" t="s">
        <v>251</v>
      </c>
      <c r="B34" s="185">
        <v>2</v>
      </c>
      <c r="C34" s="191">
        <v>2</v>
      </c>
      <c r="D34"/>
      <c r="E34"/>
    </row>
    <row r="35" spans="1:5" ht="15" customHeight="1" x14ac:dyDescent="0.25">
      <c r="A35" s="146" t="s">
        <v>429</v>
      </c>
      <c r="B35" s="185">
        <v>1</v>
      </c>
      <c r="C35" s="191">
        <v>1</v>
      </c>
      <c r="D35"/>
      <c r="E35"/>
    </row>
    <row r="36" spans="1:5" ht="15" customHeight="1" x14ac:dyDescent="0.25">
      <c r="A36" s="146" t="s">
        <v>321</v>
      </c>
      <c r="B36" s="185">
        <v>1</v>
      </c>
      <c r="C36" s="191">
        <v>1</v>
      </c>
      <c r="D36"/>
      <c r="E36"/>
    </row>
    <row r="37" spans="1:5" x14ac:dyDescent="0.25">
      <c r="A37" s="146" t="s">
        <v>430</v>
      </c>
      <c r="B37" s="185">
        <v>1</v>
      </c>
      <c r="C37" s="191">
        <v>1</v>
      </c>
      <c r="D37"/>
      <c r="E37"/>
    </row>
    <row r="38" spans="1:5" x14ac:dyDescent="0.25">
      <c r="A38" s="146" t="s">
        <v>258</v>
      </c>
      <c r="B38" s="185">
        <v>3</v>
      </c>
      <c r="C38" s="191">
        <v>3</v>
      </c>
      <c r="D38"/>
      <c r="E38"/>
    </row>
    <row r="39" spans="1:5" ht="15" customHeight="1" x14ac:dyDescent="0.25">
      <c r="A39" s="146" t="s">
        <v>257</v>
      </c>
      <c r="B39" s="185">
        <v>2</v>
      </c>
      <c r="C39" s="191">
        <v>2</v>
      </c>
      <c r="D39"/>
      <c r="E39"/>
    </row>
    <row r="40" spans="1:5" ht="15" customHeight="1" x14ac:dyDescent="0.25">
      <c r="A40" s="190" t="s">
        <v>735</v>
      </c>
      <c r="B40" s="189">
        <v>1</v>
      </c>
      <c r="C40" s="194">
        <v>1</v>
      </c>
      <c r="D40"/>
      <c r="E40"/>
    </row>
    <row r="41" spans="1:5" ht="15" customHeight="1" x14ac:dyDescent="0.25">
      <c r="A41" s="146" t="s">
        <v>680</v>
      </c>
      <c r="B41" s="185">
        <v>1</v>
      </c>
      <c r="C41" s="191">
        <v>1</v>
      </c>
      <c r="D41"/>
      <c r="E41"/>
    </row>
    <row r="42" spans="1:5" ht="15" customHeight="1" x14ac:dyDescent="0.25">
      <c r="A42" s="146" t="s">
        <v>690</v>
      </c>
      <c r="B42" s="185">
        <v>1</v>
      </c>
      <c r="C42" s="191">
        <v>1</v>
      </c>
      <c r="D42"/>
      <c r="E42"/>
    </row>
    <row r="43" spans="1:5" x14ac:dyDescent="0.25">
      <c r="A43" s="146" t="s">
        <v>692</v>
      </c>
      <c r="B43" s="185">
        <v>1</v>
      </c>
      <c r="C43" s="191">
        <v>1</v>
      </c>
      <c r="D43"/>
      <c r="E43"/>
    </row>
    <row r="44" spans="1:5" ht="15" customHeight="1" x14ac:dyDescent="0.25">
      <c r="A44" s="146" t="s">
        <v>709</v>
      </c>
      <c r="B44" s="185">
        <v>1</v>
      </c>
      <c r="C44" s="191">
        <v>1</v>
      </c>
      <c r="D44"/>
      <c r="E44"/>
    </row>
    <row r="45" spans="1:5" ht="15" customHeight="1" x14ac:dyDescent="0.25">
      <c r="A45" s="144" t="s">
        <v>243</v>
      </c>
      <c r="B45" s="187">
        <v>20</v>
      </c>
      <c r="C45" s="193">
        <v>20</v>
      </c>
      <c r="D45"/>
      <c r="E45"/>
    </row>
    <row r="46" spans="1:5" ht="15" customHeight="1" x14ac:dyDescent="0.25">
      <c r="A46"/>
      <c r="B46"/>
      <c r="C46"/>
      <c r="D46"/>
      <c r="E46"/>
    </row>
    <row r="47" spans="1:5" ht="15" customHeight="1" x14ac:dyDescent="0.25">
      <c r="A47"/>
      <c r="B47"/>
      <c r="C47"/>
      <c r="D47"/>
      <c r="E47"/>
    </row>
    <row r="48" spans="1:5" ht="15" customHeight="1" x14ac:dyDescent="0.25">
      <c r="A48"/>
      <c r="B48"/>
      <c r="C48"/>
      <c r="D48"/>
      <c r="E48"/>
    </row>
    <row r="49" spans="1:5" ht="15" customHeight="1" x14ac:dyDescent="0.25">
      <c r="A49"/>
      <c r="B49"/>
      <c r="C49"/>
      <c r="D49"/>
      <c r="E49"/>
    </row>
    <row r="50" spans="1:5" ht="15" customHeight="1" x14ac:dyDescent="0.25">
      <c r="A50"/>
      <c r="B50"/>
      <c r="C50"/>
      <c r="D50"/>
      <c r="E50"/>
    </row>
    <row r="51" spans="1:5" ht="15" customHeight="1" x14ac:dyDescent="0.25">
      <c r="A51"/>
      <c r="B51"/>
      <c r="C51"/>
      <c r="D51"/>
      <c r="E51"/>
    </row>
    <row r="52" spans="1:5" x14ac:dyDescent="0.25">
      <c r="A52"/>
      <c r="B52"/>
      <c r="C52"/>
      <c r="D52"/>
      <c r="E52"/>
    </row>
    <row r="53" spans="1:5" x14ac:dyDescent="0.25">
      <c r="A53"/>
      <c r="B53"/>
      <c r="C53"/>
      <c r="D53"/>
      <c r="E53"/>
    </row>
    <row r="54" spans="1:5" x14ac:dyDescent="0.25">
      <c r="A54"/>
      <c r="B54"/>
      <c r="C54"/>
      <c r="D54"/>
      <c r="E54"/>
    </row>
    <row r="55" spans="1:5" x14ac:dyDescent="0.25">
      <c r="A55"/>
      <c r="B55"/>
      <c r="C55"/>
      <c r="D55"/>
      <c r="E55"/>
    </row>
    <row r="56" spans="1:5" x14ac:dyDescent="0.25">
      <c r="A56"/>
      <c r="B56"/>
      <c r="C56"/>
      <c r="D56"/>
      <c r="E56"/>
    </row>
    <row r="57" spans="1:5" x14ac:dyDescent="0.25">
      <c r="A57"/>
      <c r="B57"/>
      <c r="C57"/>
      <c r="D57"/>
      <c r="E57"/>
    </row>
    <row r="58" spans="1:5" x14ac:dyDescent="0.25">
      <c r="A58"/>
      <c r="B58"/>
      <c r="C58"/>
      <c r="D58"/>
      <c r="E58"/>
    </row>
    <row r="59" spans="1:5" x14ac:dyDescent="0.25">
      <c r="A59"/>
      <c r="B59"/>
      <c r="C59"/>
      <c r="D59"/>
      <c r="E59"/>
    </row>
    <row r="60" spans="1:5" x14ac:dyDescent="0.25">
      <c r="A60"/>
      <c r="B60"/>
      <c r="C60"/>
      <c r="D60"/>
      <c r="E60"/>
    </row>
    <row r="61" spans="1:5" x14ac:dyDescent="0.25">
      <c r="A61"/>
      <c r="B61"/>
      <c r="C61"/>
      <c r="D61"/>
      <c r="E61"/>
    </row>
    <row r="62" spans="1:5" x14ac:dyDescent="0.25">
      <c r="A62"/>
      <c r="B62"/>
      <c r="C62"/>
      <c r="D62"/>
      <c r="E62"/>
    </row>
    <row r="63" spans="1:5" x14ac:dyDescent="0.25">
      <c r="A63"/>
      <c r="B63"/>
      <c r="C63"/>
      <c r="D63"/>
      <c r="E63"/>
    </row>
    <row r="64" spans="1:5" x14ac:dyDescent="0.25">
      <c r="A64"/>
      <c r="B64"/>
      <c r="C64"/>
      <c r="D64"/>
      <c r="E64"/>
    </row>
    <row r="65" spans="1:5" x14ac:dyDescent="0.25">
      <c r="A65"/>
      <c r="B65"/>
      <c r="C65"/>
      <c r="D65"/>
      <c r="E65"/>
    </row>
    <row r="66" spans="1:5" x14ac:dyDescent="0.25">
      <c r="A66"/>
      <c r="B66"/>
      <c r="C66"/>
      <c r="D66"/>
      <c r="E66"/>
    </row>
    <row r="67" spans="1:5" x14ac:dyDescent="0.25">
      <c r="A67"/>
      <c r="B67"/>
      <c r="C67"/>
      <c r="D67"/>
      <c r="E67"/>
    </row>
    <row r="68" spans="1:5" x14ac:dyDescent="0.25">
      <c r="A68"/>
      <c r="B68"/>
      <c r="C68"/>
      <c r="D68"/>
      <c r="E68"/>
    </row>
    <row r="69" spans="1:5" x14ac:dyDescent="0.25">
      <c r="A69"/>
      <c r="B69"/>
      <c r="C69"/>
      <c r="D69"/>
      <c r="E69"/>
    </row>
    <row r="70" spans="1:5" x14ac:dyDescent="0.25">
      <c r="A70"/>
      <c r="B70"/>
      <c r="C70"/>
      <c r="D70"/>
      <c r="E70"/>
    </row>
    <row r="71" spans="1:5" x14ac:dyDescent="0.25">
      <c r="A71"/>
    </row>
    <row r="72" spans="1:5" x14ac:dyDescent="0.25">
      <c r="A72"/>
    </row>
    <row r="73" spans="1:5" x14ac:dyDescent="0.25">
      <c r="A73"/>
    </row>
    <row r="74" spans="1:5" x14ac:dyDescent="0.25">
      <c r="A74"/>
    </row>
    <row r="75" spans="1:5" x14ac:dyDescent="0.25">
      <c r="A75"/>
    </row>
    <row r="76" spans="1:5" x14ac:dyDescent="0.25">
      <c r="A76"/>
    </row>
    <row r="77" spans="1:5" x14ac:dyDescent="0.25">
      <c r="A77"/>
    </row>
    <row r="78" spans="1:5" x14ac:dyDescent="0.25">
      <c r="A78"/>
    </row>
    <row r="79" spans="1:5" x14ac:dyDescent="0.25">
      <c r="A79"/>
    </row>
    <row r="80" spans="1:5"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sheetData>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8"/>
    <col min="2" max="2" width="5.7109375" style="68" customWidth="1"/>
    <col min="3" max="3" width="6.85546875" style="68" customWidth="1"/>
    <col min="4" max="4" width="19.28515625" style="68" customWidth="1"/>
    <col min="5" max="5" width="4.140625" style="68" customWidth="1"/>
    <col min="6" max="6" width="19.7109375" style="68" customWidth="1"/>
    <col min="7" max="7" width="2" style="68" customWidth="1"/>
    <col min="8" max="8" width="19.7109375" style="68" customWidth="1"/>
    <col min="9" max="9" width="2" style="68" customWidth="1"/>
    <col min="10" max="10" width="19.7109375" style="68" customWidth="1"/>
    <col min="11" max="11" width="2.42578125" style="68" customWidth="1"/>
    <col min="12" max="12" width="19.7109375" style="68" customWidth="1"/>
    <col min="13" max="13" width="2.5703125" style="68" customWidth="1"/>
    <col min="14" max="14" width="19.7109375" style="68" customWidth="1"/>
    <col min="15" max="15" width="5.7109375" style="68" customWidth="1"/>
    <col min="16" max="16384" width="11.42578125" style="68"/>
  </cols>
  <sheetData>
    <row r="1" spans="2:18" ht="19.5" customHeight="1" x14ac:dyDescent="0.25"/>
    <row r="2" spans="2:18" ht="27" customHeight="1" x14ac:dyDescent="0.25">
      <c r="B2" s="252" t="s">
        <v>277</v>
      </c>
      <c r="C2" s="253"/>
      <c r="D2" s="253"/>
      <c r="E2" s="253"/>
      <c r="F2" s="253"/>
      <c r="G2" s="253"/>
      <c r="H2" s="253"/>
      <c r="I2" s="253"/>
      <c r="J2" s="253"/>
      <c r="K2" s="253"/>
      <c r="L2" s="253"/>
      <c r="M2" s="253"/>
      <c r="N2" s="253"/>
      <c r="O2" s="254"/>
    </row>
    <row r="3" spans="2:18" ht="30" customHeight="1" x14ac:dyDescent="0.25">
      <c r="B3" s="255"/>
      <c r="C3" s="256"/>
      <c r="D3" s="256"/>
      <c r="E3" s="256"/>
      <c r="F3" s="256"/>
      <c r="G3" s="256"/>
      <c r="H3" s="256"/>
      <c r="I3" s="256"/>
      <c r="J3" s="256"/>
      <c r="K3" s="256"/>
      <c r="L3" s="256"/>
      <c r="M3" s="256"/>
      <c r="N3" s="256"/>
      <c r="O3" s="257"/>
    </row>
    <row r="4" spans="2:18" ht="19.5" customHeight="1" x14ac:dyDescent="0.25">
      <c r="B4" s="70"/>
      <c r="C4" s="69"/>
      <c r="D4" s="69"/>
      <c r="E4" s="69"/>
      <c r="F4" s="69"/>
      <c r="G4" s="69"/>
      <c r="H4" s="69"/>
      <c r="I4" s="69"/>
      <c r="J4" s="69"/>
      <c r="K4" s="69"/>
      <c r="L4" s="69"/>
      <c r="M4" s="69"/>
      <c r="N4" s="69"/>
      <c r="O4" s="82"/>
    </row>
    <row r="5" spans="2:18" x14ac:dyDescent="0.25">
      <c r="B5" s="70"/>
      <c r="D5" s="71"/>
      <c r="F5" s="71"/>
      <c r="G5" s="71"/>
      <c r="H5" s="71"/>
      <c r="J5" s="71"/>
      <c r="L5" s="71"/>
      <c r="N5" s="71"/>
      <c r="O5" s="82"/>
    </row>
    <row r="6" spans="2:18" ht="40.5" customHeight="1" x14ac:dyDescent="0.25">
      <c r="B6" s="70"/>
      <c r="C6" s="251" t="s">
        <v>269</v>
      </c>
      <c r="D6" s="72" t="str">
        <f>Datos!T2</f>
        <v>Muy alta (5)</v>
      </c>
      <c r="F6" s="71"/>
      <c r="G6" s="71"/>
      <c r="H6" s="71"/>
      <c r="I6" s="74"/>
      <c r="J6" s="73">
        <f>COUNTIFS(Mapa_riesgos!$U$12:$U$31,$D6,Mapa_riesgos!$W$12:$W$31,J$16)</f>
        <v>0</v>
      </c>
      <c r="K6" s="74"/>
      <c r="L6" s="73">
        <f>COUNTIFS(Mapa_riesgos!$U$12:$U$31,$D6,Mapa_riesgos!$W$12:$W$31,L$16)</f>
        <v>0</v>
      </c>
      <c r="M6" s="74"/>
      <c r="N6" s="75">
        <f>COUNTIFS(Mapa_riesgos!$U$12:$U$31,$D6,Mapa_riesgos!$W$12:$W$31,N$16)</f>
        <v>0</v>
      </c>
      <c r="O6" s="82"/>
    </row>
    <row r="7" spans="2:18" ht="12" customHeight="1" x14ac:dyDescent="0.25">
      <c r="B7" s="70"/>
      <c r="C7" s="251"/>
      <c r="D7" s="71"/>
      <c r="F7" s="71"/>
      <c r="G7" s="71"/>
      <c r="H7" s="71"/>
      <c r="I7" s="74"/>
      <c r="J7" s="76"/>
      <c r="K7" s="74"/>
      <c r="L7" s="76"/>
      <c r="M7" s="74"/>
      <c r="N7" s="76"/>
      <c r="O7" s="82"/>
    </row>
    <row r="8" spans="2:18" ht="40.5" customHeight="1" x14ac:dyDescent="0.25">
      <c r="B8" s="70"/>
      <c r="C8" s="251"/>
      <c r="D8" s="72" t="str">
        <f>Datos!T3</f>
        <v>Alta (4)</v>
      </c>
      <c r="F8" s="71"/>
      <c r="G8" s="71"/>
      <c r="H8" s="71"/>
      <c r="I8" s="74"/>
      <c r="J8" s="73">
        <f>COUNTIFS(Mapa_riesgos!$U$12:$U$31,$D8,Mapa_riesgos!$W$12:$W$31,J$16)</f>
        <v>0</v>
      </c>
      <c r="K8" s="74"/>
      <c r="L8" s="73">
        <f>COUNTIFS(Mapa_riesgos!$U$12:$U$31,$D8,Mapa_riesgos!$W$12:$W$31,L$16)</f>
        <v>0</v>
      </c>
      <c r="M8" s="74"/>
      <c r="N8" s="75">
        <f>COUNTIFS(Mapa_riesgos!$U$12:$U$31,$D8,Mapa_riesgos!$W$12:$W$31,N$16)</f>
        <v>0</v>
      </c>
      <c r="O8" s="82"/>
    </row>
    <row r="9" spans="2:18" ht="11.25" customHeight="1" x14ac:dyDescent="0.25">
      <c r="B9" s="70"/>
      <c r="C9" s="251"/>
      <c r="D9" s="71"/>
      <c r="F9" s="71"/>
      <c r="G9" s="71"/>
      <c r="H9" s="71"/>
      <c r="I9" s="74"/>
      <c r="J9" s="76"/>
      <c r="K9" s="74"/>
      <c r="L9" s="76"/>
      <c r="M9" s="74"/>
      <c r="N9" s="76"/>
      <c r="O9" s="82"/>
    </row>
    <row r="10" spans="2:18" ht="40.5" customHeight="1" x14ac:dyDescent="0.25">
      <c r="B10" s="70"/>
      <c r="C10" s="251"/>
      <c r="D10" s="72" t="str">
        <f>Datos!T4</f>
        <v>Media (3)</v>
      </c>
      <c r="F10" s="71"/>
      <c r="G10" s="71"/>
      <c r="H10" s="71"/>
      <c r="I10" s="74"/>
      <c r="J10" s="77">
        <f>COUNTIFS(Mapa_riesgos!$U$12:$U$31,$D10,Mapa_riesgos!$W$12:$W$31,J$16)</f>
        <v>0</v>
      </c>
      <c r="K10" s="74"/>
      <c r="L10" s="73">
        <f>COUNTIFS(Mapa_riesgos!$U$12:$U$31,$D10,Mapa_riesgos!$W$12:$W$31,L$16)</f>
        <v>0</v>
      </c>
      <c r="M10" s="74"/>
      <c r="N10" s="75">
        <f>COUNTIFS(Mapa_riesgos!$U$12:$U$31,$D10,Mapa_riesgos!$W$12:$W$31,N$16)</f>
        <v>0</v>
      </c>
      <c r="O10" s="82"/>
      <c r="Q10" s="97"/>
      <c r="R10" s="98"/>
    </row>
    <row r="11" spans="2:18" ht="9" customHeight="1" x14ac:dyDescent="0.25">
      <c r="B11" s="70"/>
      <c r="C11" s="251"/>
      <c r="D11" s="71"/>
      <c r="F11" s="71"/>
      <c r="G11" s="71"/>
      <c r="H11" s="71"/>
      <c r="I11" s="74"/>
      <c r="J11" s="76"/>
      <c r="K11" s="74"/>
      <c r="L11" s="76"/>
      <c r="M11" s="74"/>
      <c r="N11" s="76"/>
      <c r="O11" s="82"/>
    </row>
    <row r="12" spans="2:18" ht="40.5" customHeight="1" x14ac:dyDescent="0.25">
      <c r="B12" s="70"/>
      <c r="C12" s="251"/>
      <c r="D12" s="72" t="str">
        <f>Datos!T5</f>
        <v>Baja (2)</v>
      </c>
      <c r="F12" s="71"/>
      <c r="G12" s="71"/>
      <c r="H12" s="71"/>
      <c r="I12" s="74"/>
      <c r="J12" s="77">
        <f>COUNTIFS(Mapa_riesgos!$U$12:$U$31,$D12,Mapa_riesgos!$W$12:$W$31,J$16)</f>
        <v>0</v>
      </c>
      <c r="K12" s="74"/>
      <c r="L12" s="73">
        <f>COUNTIFS(Mapa_riesgos!$U$12:$U$31,$D12,Mapa_riesgos!$W$12:$W$31,L$16)</f>
        <v>0</v>
      </c>
      <c r="M12" s="74"/>
      <c r="N12" s="75">
        <f>COUNTIFS(Mapa_riesgos!$U$12:$U$31,$D12,Mapa_riesgos!$W$12:$W$31,N$16)</f>
        <v>0</v>
      </c>
      <c r="O12" s="82"/>
      <c r="Q12" s="97"/>
      <c r="R12" s="99"/>
    </row>
    <row r="13" spans="2:18" ht="9.75" customHeight="1" x14ac:dyDescent="0.25">
      <c r="B13" s="70"/>
      <c r="C13" s="251"/>
      <c r="D13" s="71"/>
      <c r="F13" s="71"/>
      <c r="G13" s="71"/>
      <c r="H13" s="71"/>
      <c r="I13" s="74"/>
      <c r="J13" s="76"/>
      <c r="K13" s="74"/>
      <c r="L13" s="76"/>
      <c r="M13" s="74"/>
      <c r="N13" s="76"/>
      <c r="O13" s="82"/>
    </row>
    <row r="14" spans="2:18" ht="40.5" customHeight="1" x14ac:dyDescent="0.25">
      <c r="B14" s="70"/>
      <c r="C14" s="251"/>
      <c r="D14" s="72" t="str">
        <f>Datos!T6</f>
        <v>Muy baja (1)</v>
      </c>
      <c r="F14" s="71"/>
      <c r="G14" s="71"/>
      <c r="H14" s="71"/>
      <c r="I14" s="74"/>
      <c r="J14" s="77">
        <f>COUNTIFS(Mapa_riesgos!$U$12:$U$31,$D14,Mapa_riesgos!$W$12:$W$31,J$16)</f>
        <v>1</v>
      </c>
      <c r="K14" s="74"/>
      <c r="L14" s="73">
        <f>COUNTIFS(Mapa_riesgos!$U$12:$U$31,$D14,Mapa_riesgos!$W$12:$W$31,L$16)</f>
        <v>13</v>
      </c>
      <c r="M14" s="74"/>
      <c r="N14" s="75">
        <f>COUNTIFS(Mapa_riesgos!$U$12:$U$31,$D14,Mapa_riesgos!$W$12:$W$31,N$16)</f>
        <v>6</v>
      </c>
      <c r="O14" s="82"/>
    </row>
    <row r="15" spans="2:18" ht="27.75" customHeight="1" x14ac:dyDescent="0.25">
      <c r="B15" s="70"/>
      <c r="D15" s="71"/>
      <c r="F15" s="71"/>
      <c r="G15" s="71"/>
      <c r="H15" s="71"/>
      <c r="J15" s="71"/>
      <c r="L15" s="71"/>
      <c r="N15" s="71"/>
      <c r="O15" s="82"/>
    </row>
    <row r="16" spans="2:18" ht="41.25" customHeight="1" x14ac:dyDescent="0.25">
      <c r="B16" s="70"/>
      <c r="I16" s="78"/>
      <c r="J16" s="72" t="str">
        <f>Datos!U4</f>
        <v>Moderado (3)</v>
      </c>
      <c r="K16" s="78"/>
      <c r="L16" s="72" t="str">
        <f>Datos!U3</f>
        <v>Mayor (4)</v>
      </c>
      <c r="M16" s="78"/>
      <c r="N16" s="72" t="str">
        <f>Datos!U2</f>
        <v>Catastrófico (5)</v>
      </c>
      <c r="O16" s="82"/>
    </row>
    <row r="17" spans="2:15" ht="41.25" customHeight="1" x14ac:dyDescent="0.25">
      <c r="B17" s="70"/>
      <c r="I17" s="80"/>
      <c r="J17" s="81" t="s">
        <v>268</v>
      </c>
      <c r="K17" s="80"/>
      <c r="L17" s="79"/>
      <c r="M17" s="80"/>
      <c r="N17" s="79"/>
      <c r="O17" s="82"/>
    </row>
    <row r="18" spans="2:15" ht="18" customHeight="1" x14ac:dyDescent="0.25">
      <c r="B18" s="70"/>
      <c r="O18" s="82"/>
    </row>
    <row r="19" spans="2:15" ht="26.25" customHeight="1" x14ac:dyDescent="0.25">
      <c r="B19" s="70"/>
      <c r="D19" s="81" t="s">
        <v>224</v>
      </c>
      <c r="G19" s="74"/>
      <c r="H19" s="83">
        <f>+F8+F10+H8+H10+H12+J10+J12+J14</f>
        <v>1</v>
      </c>
      <c r="I19" s="74"/>
      <c r="J19" s="83">
        <f>+F6+H6+J6+J8+L6+L8+L10+L12+L14</f>
        <v>13</v>
      </c>
      <c r="K19" s="74"/>
      <c r="L19" s="83">
        <f>+N6+N8+N10+N12+N14</f>
        <v>6</v>
      </c>
      <c r="M19" s="80"/>
      <c r="N19" s="80"/>
      <c r="O19" s="82"/>
    </row>
    <row r="20" spans="2:15" ht="26.25" customHeight="1" x14ac:dyDescent="0.3">
      <c r="B20" s="70"/>
      <c r="D20" s="84">
        <f>SUM(F6:N14)</f>
        <v>20</v>
      </c>
      <c r="G20" s="85"/>
      <c r="H20" s="86" t="s">
        <v>84</v>
      </c>
      <c r="I20" s="85"/>
      <c r="J20" s="87" t="s">
        <v>270</v>
      </c>
      <c r="K20" s="85"/>
      <c r="L20" s="88" t="s">
        <v>271</v>
      </c>
      <c r="O20" s="82"/>
    </row>
    <row r="21" spans="2:15" x14ac:dyDescent="0.25">
      <c r="B21" s="89"/>
      <c r="C21" s="90"/>
      <c r="D21" s="90"/>
      <c r="E21" s="90"/>
      <c r="F21" s="90"/>
      <c r="G21" s="90"/>
      <c r="H21" s="90"/>
      <c r="I21" s="90"/>
      <c r="J21" s="90"/>
      <c r="K21" s="90"/>
      <c r="L21" s="90"/>
      <c r="M21" s="90"/>
      <c r="N21" s="90"/>
      <c r="O21" s="91"/>
    </row>
  </sheetData>
  <mergeCells count="2">
    <mergeCell ref="C6:C14"/>
    <mergeCell ref="B2:O3"/>
  </mergeCells>
  <conditionalFormatting sqref="J6 L6 J8 L8 L10 L12 L14">
    <cfRule type="cellIs" dxfId="5" priority="2" operator="equal">
      <formula>0</formula>
    </cfRule>
  </conditionalFormatting>
  <conditionalFormatting sqref="J10 J12 J14">
    <cfRule type="cellIs" dxfId="4" priority="3" operator="equal">
      <formula>0</formula>
    </cfRule>
  </conditionalFormatting>
  <conditionalFormatting sqref="N6 N8 N10 N12 N14">
    <cfRule type="cellIs" dxfId="3"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249977111117893"/>
  </sheetPr>
  <dimension ref="B1:E13"/>
  <sheetViews>
    <sheetView showGridLines="0" zoomScaleNormal="100" workbookViewId="0"/>
  </sheetViews>
  <sheetFormatPr baseColWidth="10" defaultRowHeight="15" x14ac:dyDescent="0.25"/>
  <cols>
    <col min="1" max="1" width="23.140625" style="94" customWidth="1"/>
    <col min="2" max="2" width="31.140625" style="94" customWidth="1"/>
    <col min="3" max="3" width="14.42578125" style="94" customWidth="1"/>
    <col min="4" max="4" width="32.85546875" style="94" customWidth="1"/>
    <col min="5" max="5" width="14.42578125" style="94" customWidth="1"/>
    <col min="6" max="16384" width="11.42578125" style="94"/>
  </cols>
  <sheetData>
    <row r="1" spans="2:5" ht="27" customHeight="1" x14ac:dyDescent="0.25"/>
    <row r="2" spans="2:5" x14ac:dyDescent="0.25">
      <c r="B2" s="134" t="s">
        <v>223</v>
      </c>
      <c r="C2" s="134" t="s">
        <v>263</v>
      </c>
      <c r="D2" s="134" t="s">
        <v>225</v>
      </c>
      <c r="E2" s="134" t="s">
        <v>263</v>
      </c>
    </row>
    <row r="3" spans="2:5" x14ac:dyDescent="0.25">
      <c r="B3" s="135" t="s">
        <v>271</v>
      </c>
      <c r="C3" s="141">
        <f>COUNTIFS(Mapa_riesgos!$Y$12:$Y$31,$B$3)</f>
        <v>6</v>
      </c>
      <c r="D3" s="135" t="s">
        <v>271</v>
      </c>
      <c r="E3" s="141">
        <f>COUNTIFS(Mapa_riesgos!$Y$12:$Y$31,$B$3,Mapa_riesgos!$AE$12:$AE$31,D3)</f>
        <v>6</v>
      </c>
    </row>
    <row r="4" spans="2:5" x14ac:dyDescent="0.25">
      <c r="B4" s="136"/>
      <c r="C4" s="141"/>
      <c r="D4" s="137" t="s">
        <v>270</v>
      </c>
      <c r="E4" s="141">
        <f>COUNTIFS(Mapa_riesgos!$Y$12:$Y$31,$B$3,Mapa_riesgos!$AE$12:$AE$31,D4)</f>
        <v>0</v>
      </c>
    </row>
    <row r="5" spans="2:5" x14ac:dyDescent="0.25">
      <c r="B5" s="136"/>
      <c r="C5" s="141"/>
      <c r="D5" s="138" t="s">
        <v>84</v>
      </c>
      <c r="E5" s="141">
        <f>COUNTIFS(Mapa_riesgos!$Y$12:$Y$31,$B$3,Mapa_riesgos!$AE$12:$AE$31,D5)</f>
        <v>0</v>
      </c>
    </row>
    <row r="6" spans="2:5" x14ac:dyDescent="0.25">
      <c r="B6" s="137" t="s">
        <v>270</v>
      </c>
      <c r="C6" s="141">
        <f>COUNTIFS(Mapa_riesgos!$Y$12:$Y$31,$B$6)</f>
        <v>13</v>
      </c>
      <c r="D6" s="135" t="s">
        <v>271</v>
      </c>
      <c r="E6" s="141">
        <f>COUNTIFS(Mapa_riesgos!$Y$12:$Y$31,$B$6,Mapa_riesgos!$AE$12:$AE$31,D6)</f>
        <v>0</v>
      </c>
    </row>
    <row r="7" spans="2:5" x14ac:dyDescent="0.25">
      <c r="B7" s="136"/>
      <c r="C7" s="141"/>
      <c r="D7" s="137" t="s">
        <v>270</v>
      </c>
      <c r="E7" s="141">
        <f>COUNTIFS(Mapa_riesgos!$Y$12:$Y$31,$B$6,Mapa_riesgos!$AE$12:$AE$31,D7)</f>
        <v>13</v>
      </c>
    </row>
    <row r="8" spans="2:5" x14ac:dyDescent="0.25">
      <c r="B8" s="136"/>
      <c r="C8" s="141"/>
      <c r="D8" s="138" t="s">
        <v>84</v>
      </c>
      <c r="E8" s="141">
        <f>COUNTIFS(Mapa_riesgos!$Y$12:$Y$31,$B$6,Mapa_riesgos!$AE$12:$AE$31,D8)</f>
        <v>0</v>
      </c>
    </row>
    <row r="9" spans="2:5" x14ac:dyDescent="0.25">
      <c r="B9" s="138" t="s">
        <v>84</v>
      </c>
      <c r="C9" s="141">
        <f>COUNTIFS(Mapa_riesgos!$Y$12:$Y$31,$B$9)</f>
        <v>1</v>
      </c>
      <c r="D9" s="135" t="s">
        <v>271</v>
      </c>
      <c r="E9" s="141">
        <f>COUNTIFS(Mapa_riesgos!$Y$12:$Y$31,$B$9,Mapa_riesgos!$AE$12:$AE$31,D9)</f>
        <v>0</v>
      </c>
    </row>
    <row r="10" spans="2:5" x14ac:dyDescent="0.25">
      <c r="B10" s="136"/>
      <c r="C10" s="141"/>
      <c r="D10" s="137" t="s">
        <v>270</v>
      </c>
      <c r="E10" s="141">
        <f>COUNTIFS(Mapa_riesgos!$Y$12:$Y$31,$B$9,Mapa_riesgos!$AE$12:$AE$31,D10)</f>
        <v>0</v>
      </c>
    </row>
    <row r="11" spans="2:5" x14ac:dyDescent="0.25">
      <c r="B11" s="136"/>
      <c r="C11" s="141"/>
      <c r="D11" s="138" t="s">
        <v>84</v>
      </c>
      <c r="E11" s="141">
        <f>COUNTIFS(Mapa_riesgos!$Y$12:$Y$31,$B$9,Mapa_riesgos!$AE$12:$AE$31,D11)</f>
        <v>1</v>
      </c>
    </row>
    <row r="12" spans="2:5" x14ac:dyDescent="0.25">
      <c r="B12" s="139"/>
      <c r="C12" s="95"/>
      <c r="D12" s="139"/>
      <c r="E12" s="95"/>
    </row>
    <row r="13" spans="2:5" x14ac:dyDescent="0.25">
      <c r="B13" s="140" t="s">
        <v>264</v>
      </c>
      <c r="C13" s="140"/>
      <c r="D13" s="95"/>
      <c r="E13" s="95">
        <f>SUM(E3:E11)</f>
        <v>20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68" customWidth="1"/>
    <col min="2" max="2" width="5.7109375" style="68" customWidth="1"/>
    <col min="3" max="3" width="6.85546875" style="68" customWidth="1"/>
    <col min="4" max="4" width="19.28515625" style="68" customWidth="1"/>
    <col min="5" max="5" width="4.140625" style="68" customWidth="1"/>
    <col min="6" max="6" width="19.7109375" style="68" customWidth="1"/>
    <col min="7" max="7" width="2" style="68" customWidth="1"/>
    <col min="8" max="8" width="19.7109375" style="68" customWidth="1"/>
    <col min="9" max="9" width="2" style="68" customWidth="1"/>
    <col min="10" max="10" width="19.7109375" style="68" customWidth="1"/>
    <col min="11" max="11" width="2.42578125" style="68" customWidth="1"/>
    <col min="12" max="12" width="19.7109375" style="68" customWidth="1"/>
    <col min="13" max="13" width="2.5703125" style="68" customWidth="1"/>
    <col min="14" max="14" width="19.7109375" style="68" customWidth="1"/>
    <col min="15" max="15" width="5.7109375" style="68" customWidth="1"/>
    <col min="16" max="16384" width="11.42578125" style="68"/>
  </cols>
  <sheetData>
    <row r="1" spans="2:18" ht="20.25" customHeight="1" x14ac:dyDescent="0.25"/>
    <row r="2" spans="2:18" ht="27" customHeight="1" x14ac:dyDescent="0.25">
      <c r="B2" s="252" t="s">
        <v>278</v>
      </c>
      <c r="C2" s="253"/>
      <c r="D2" s="253"/>
      <c r="E2" s="253"/>
      <c r="F2" s="253"/>
      <c r="G2" s="253"/>
      <c r="H2" s="253"/>
      <c r="I2" s="253"/>
      <c r="J2" s="253"/>
      <c r="K2" s="253"/>
      <c r="L2" s="253"/>
      <c r="M2" s="253"/>
      <c r="N2" s="253"/>
      <c r="O2" s="254"/>
      <c r="P2" s="92"/>
    </row>
    <row r="3" spans="2:18" ht="30" customHeight="1" x14ac:dyDescent="0.25">
      <c r="B3" s="255"/>
      <c r="C3" s="256"/>
      <c r="D3" s="256"/>
      <c r="E3" s="256"/>
      <c r="F3" s="256"/>
      <c r="G3" s="256"/>
      <c r="H3" s="256"/>
      <c r="I3" s="256"/>
      <c r="J3" s="256"/>
      <c r="K3" s="256"/>
      <c r="L3" s="256"/>
      <c r="M3" s="256"/>
      <c r="N3" s="256"/>
      <c r="O3" s="257"/>
      <c r="P3" s="92"/>
    </row>
    <row r="4" spans="2:18" ht="20.25" customHeight="1" x14ac:dyDescent="0.25">
      <c r="B4" s="70"/>
      <c r="O4" s="82"/>
      <c r="P4" s="70"/>
    </row>
    <row r="5" spans="2:18" x14ac:dyDescent="0.25">
      <c r="B5" s="70"/>
      <c r="D5" s="71"/>
      <c r="F5" s="71"/>
      <c r="G5" s="71"/>
      <c r="H5" s="71"/>
      <c r="J5" s="71"/>
      <c r="L5" s="71"/>
      <c r="N5" s="71"/>
      <c r="O5" s="82"/>
      <c r="P5" s="70"/>
    </row>
    <row r="6" spans="2:18" ht="40.5" customHeight="1" x14ac:dyDescent="0.25">
      <c r="B6" s="70"/>
      <c r="C6" s="251" t="s">
        <v>269</v>
      </c>
      <c r="D6" s="72" t="str">
        <f>Datos!T2</f>
        <v>Muy alta (5)</v>
      </c>
      <c r="F6" s="71"/>
      <c r="G6" s="71"/>
      <c r="H6" s="71"/>
      <c r="J6" s="73">
        <f>COUNTIFS(Mapa_riesgos!$AA$12:$AA$31,$D6,Mapa_riesgos!$AC$12:$AC$31,J$16)</f>
        <v>0</v>
      </c>
      <c r="K6" s="74"/>
      <c r="L6" s="73">
        <f>COUNTIFS(Mapa_riesgos!$AA$12:$AA$31,$D6,Mapa_riesgos!$AC$12:$AC$31,L$16)</f>
        <v>0</v>
      </c>
      <c r="M6" s="74"/>
      <c r="N6" s="75">
        <f>COUNTIFS(Mapa_riesgos!$AA$12:$AA$31,$D6,Mapa_riesgos!$AC$12:$AC$31,N$16)</f>
        <v>0</v>
      </c>
      <c r="O6" s="82"/>
      <c r="P6" s="70"/>
    </row>
    <row r="7" spans="2:18" ht="12" customHeight="1" x14ac:dyDescent="0.25">
      <c r="B7" s="70"/>
      <c r="C7" s="251"/>
      <c r="D7" s="71"/>
      <c r="F7" s="71"/>
      <c r="G7" s="71"/>
      <c r="H7" s="71"/>
      <c r="J7" s="76"/>
      <c r="K7" s="74"/>
      <c r="L7" s="76"/>
      <c r="M7" s="74"/>
      <c r="N7" s="76"/>
      <c r="O7" s="82"/>
      <c r="P7" s="70"/>
    </row>
    <row r="8" spans="2:18" ht="40.5" customHeight="1" x14ac:dyDescent="0.25">
      <c r="B8" s="70"/>
      <c r="C8" s="251"/>
      <c r="D8" s="72" t="str">
        <f>Datos!T3</f>
        <v>Alta (4)</v>
      </c>
      <c r="F8" s="71"/>
      <c r="G8" s="71"/>
      <c r="H8" s="71"/>
      <c r="J8" s="73">
        <f>COUNTIFS(Mapa_riesgos!$AA$12:$AA$31,$D8,Mapa_riesgos!$AC$12:$AC$31,J$16)</f>
        <v>0</v>
      </c>
      <c r="K8" s="74"/>
      <c r="L8" s="73">
        <f>COUNTIFS(Mapa_riesgos!$AA$12:$AA$31,$D8,Mapa_riesgos!$AC$12:$AC$31,L$16)</f>
        <v>0</v>
      </c>
      <c r="M8" s="74"/>
      <c r="N8" s="75">
        <f>COUNTIFS(Mapa_riesgos!$AA$12:$AA$31,$D8,Mapa_riesgos!$AC$12:$AC$31,N$16)</f>
        <v>0</v>
      </c>
      <c r="O8" s="82"/>
      <c r="P8" s="70"/>
    </row>
    <row r="9" spans="2:18" ht="11.25" customHeight="1" x14ac:dyDescent="0.25">
      <c r="B9" s="70"/>
      <c r="C9" s="251"/>
      <c r="D9" s="71"/>
      <c r="F9" s="71"/>
      <c r="G9" s="71"/>
      <c r="H9" s="71"/>
      <c r="J9" s="76"/>
      <c r="K9" s="74"/>
      <c r="L9" s="76"/>
      <c r="M9" s="74"/>
      <c r="N9" s="76"/>
      <c r="O9" s="82"/>
      <c r="P9" s="70"/>
    </row>
    <row r="10" spans="2:18" ht="40.5" customHeight="1" x14ac:dyDescent="0.25">
      <c r="B10" s="70"/>
      <c r="C10" s="251"/>
      <c r="D10" s="72" t="str">
        <f>Datos!T4</f>
        <v>Media (3)</v>
      </c>
      <c r="F10" s="71"/>
      <c r="G10" s="71"/>
      <c r="H10" s="71"/>
      <c r="J10" s="77">
        <f>COUNTIFS(Mapa_riesgos!$AA$12:$AA$31,$D10,Mapa_riesgos!$AC$12:$AC$31,J$16)</f>
        <v>0</v>
      </c>
      <c r="K10" s="74"/>
      <c r="L10" s="73">
        <f>COUNTIFS(Mapa_riesgos!$AA$12:$AA$31,$D10,Mapa_riesgos!$AC$12:$AC$31,L$16)</f>
        <v>0</v>
      </c>
      <c r="M10" s="74"/>
      <c r="N10" s="75">
        <f>COUNTIFS(Mapa_riesgos!$AA$12:$AA$31,$D10,Mapa_riesgos!$AC$12:$AC$31,N$16)</f>
        <v>0</v>
      </c>
      <c r="O10" s="82"/>
      <c r="P10" s="70"/>
      <c r="R10" s="98"/>
    </row>
    <row r="11" spans="2:18" ht="9" customHeight="1" x14ac:dyDescent="0.25">
      <c r="B11" s="70"/>
      <c r="C11" s="251"/>
      <c r="D11" s="71"/>
      <c r="F11" s="71"/>
      <c r="G11" s="71"/>
      <c r="H11" s="71"/>
      <c r="J11" s="76"/>
      <c r="K11" s="74"/>
      <c r="L11" s="76"/>
      <c r="M11" s="74"/>
      <c r="N11" s="76"/>
      <c r="O11" s="82"/>
      <c r="P11" s="70"/>
    </row>
    <row r="12" spans="2:18" ht="40.5" customHeight="1" x14ac:dyDescent="0.25">
      <c r="B12" s="70"/>
      <c r="C12" s="251"/>
      <c r="D12" s="72" t="str">
        <f>Datos!T5</f>
        <v>Baja (2)</v>
      </c>
      <c r="F12" s="71"/>
      <c r="G12" s="71"/>
      <c r="H12" s="71"/>
      <c r="J12" s="77">
        <f>COUNTIFS(Mapa_riesgos!$AA$12:$AA$31,$D12,Mapa_riesgos!$AC$12:$AC$31,J$16)</f>
        <v>0</v>
      </c>
      <c r="K12" s="74"/>
      <c r="L12" s="73">
        <f>COUNTIFS(Mapa_riesgos!$AA$12:$AA$31,$D12,Mapa_riesgos!$AC$12:$AC$31,L$16)</f>
        <v>0</v>
      </c>
      <c r="M12" s="74"/>
      <c r="N12" s="75">
        <f>COUNTIFS(Mapa_riesgos!$AA$12:$AA$31,$D12,Mapa_riesgos!$AC$12:$AC$31,N$16)</f>
        <v>0</v>
      </c>
      <c r="O12" s="82"/>
      <c r="P12" s="70"/>
      <c r="R12" s="99"/>
    </row>
    <row r="13" spans="2:18" ht="9.75" customHeight="1" x14ac:dyDescent="0.25">
      <c r="B13" s="70"/>
      <c r="C13" s="251"/>
      <c r="D13" s="71"/>
      <c r="F13" s="71"/>
      <c r="G13" s="71"/>
      <c r="H13" s="71"/>
      <c r="J13" s="76"/>
      <c r="K13" s="74"/>
      <c r="L13" s="76"/>
      <c r="M13" s="74"/>
      <c r="N13" s="76"/>
      <c r="O13" s="82"/>
      <c r="P13" s="70"/>
    </row>
    <row r="14" spans="2:18" ht="40.5" customHeight="1" x14ac:dyDescent="0.25">
      <c r="B14" s="70"/>
      <c r="C14" s="251"/>
      <c r="D14" s="72" t="str">
        <f>Datos!T6</f>
        <v>Muy baja (1)</v>
      </c>
      <c r="F14" s="71"/>
      <c r="G14" s="71"/>
      <c r="H14" s="71"/>
      <c r="J14" s="77">
        <f>COUNTIFS(Mapa_riesgos!$AA$12:$AA$31,$D14,Mapa_riesgos!$AC$12:$AC$31,J$16)</f>
        <v>1</v>
      </c>
      <c r="K14" s="74"/>
      <c r="L14" s="73">
        <f>COUNTIFS(Mapa_riesgos!$AA$12:$AA$31,$D14,Mapa_riesgos!$AC$12:$AC$31,L$16)</f>
        <v>13</v>
      </c>
      <c r="M14" s="74"/>
      <c r="N14" s="75">
        <f>COUNTIFS(Mapa_riesgos!$AA$12:$AA$31,$D14,Mapa_riesgos!$AC$12:$AC$31,N$16)</f>
        <v>6</v>
      </c>
      <c r="O14" s="82"/>
      <c r="P14" s="70"/>
    </row>
    <row r="15" spans="2:18" ht="27.75" customHeight="1" x14ac:dyDescent="0.25">
      <c r="B15" s="70"/>
      <c r="D15" s="71"/>
      <c r="F15" s="71"/>
      <c r="G15" s="71"/>
      <c r="H15" s="71"/>
      <c r="J15" s="71"/>
      <c r="L15" s="71"/>
      <c r="N15" s="71"/>
      <c r="O15" s="82"/>
      <c r="P15" s="70"/>
    </row>
    <row r="16" spans="2:18" ht="41.25" customHeight="1" x14ac:dyDescent="0.25">
      <c r="B16" s="70"/>
      <c r="J16" s="72" t="str">
        <f>Datos!U4</f>
        <v>Moderado (3)</v>
      </c>
      <c r="K16" s="78"/>
      <c r="L16" s="72" t="str">
        <f>Datos!U3</f>
        <v>Mayor (4)</v>
      </c>
      <c r="M16" s="78"/>
      <c r="N16" s="72" t="str">
        <f>Datos!U2</f>
        <v>Catastrófico (5)</v>
      </c>
      <c r="O16" s="82"/>
      <c r="P16" s="70"/>
    </row>
    <row r="17" spans="2:16" ht="41.25" customHeight="1" x14ac:dyDescent="0.25">
      <c r="B17" s="70"/>
      <c r="J17" s="81" t="s">
        <v>268</v>
      </c>
      <c r="K17" s="80"/>
      <c r="L17" s="79"/>
      <c r="M17" s="80"/>
      <c r="N17" s="79"/>
      <c r="O17" s="82"/>
      <c r="P17" s="70"/>
    </row>
    <row r="18" spans="2:16" ht="18" customHeight="1" x14ac:dyDescent="0.25">
      <c r="B18" s="70"/>
      <c r="O18" s="82"/>
      <c r="P18" s="70"/>
    </row>
    <row r="19" spans="2:16" ht="26.25" x14ac:dyDescent="0.25">
      <c r="B19" s="70"/>
      <c r="D19" s="81" t="s">
        <v>224</v>
      </c>
      <c r="G19" s="74"/>
      <c r="H19" s="83">
        <f>+F8+F10+H8+H10+H12+J10+J12+J14</f>
        <v>1</v>
      </c>
      <c r="I19" s="74"/>
      <c r="J19" s="83">
        <f>+F6+H6+J6+J8+L6+L8+L10+L12+L14</f>
        <v>13</v>
      </c>
      <c r="K19" s="74"/>
      <c r="L19" s="83">
        <f>+N6+N8+N10+N12+N14</f>
        <v>6</v>
      </c>
      <c r="M19" s="80"/>
      <c r="N19" s="80"/>
      <c r="O19" s="82"/>
      <c r="P19" s="70"/>
    </row>
    <row r="20" spans="2:16" ht="26.25" customHeight="1" x14ac:dyDescent="0.3">
      <c r="B20" s="70"/>
      <c r="D20" s="84">
        <f>SUM(F6:N14)</f>
        <v>20</v>
      </c>
      <c r="G20" s="85"/>
      <c r="H20" s="86" t="s">
        <v>84</v>
      </c>
      <c r="I20" s="85"/>
      <c r="J20" s="87" t="s">
        <v>270</v>
      </c>
      <c r="K20" s="85"/>
      <c r="L20" s="88" t="s">
        <v>271</v>
      </c>
      <c r="O20" s="82"/>
      <c r="P20" s="70"/>
    </row>
    <row r="21" spans="2:16" x14ac:dyDescent="0.25">
      <c r="B21" s="89"/>
      <c r="C21" s="90"/>
      <c r="D21" s="90"/>
      <c r="E21" s="90"/>
      <c r="F21" s="90"/>
      <c r="G21" s="90"/>
      <c r="H21" s="90"/>
      <c r="I21" s="90"/>
      <c r="J21" s="90"/>
      <c r="K21" s="90"/>
      <c r="L21" s="90"/>
      <c r="M21" s="90"/>
      <c r="N21" s="90"/>
      <c r="O21" s="91"/>
      <c r="P21" s="70"/>
    </row>
  </sheetData>
  <mergeCells count="2">
    <mergeCell ref="C6:C14"/>
    <mergeCell ref="B2:O3"/>
  </mergeCells>
  <conditionalFormatting sqref="J6 L6 J8 L8 L10 L12 L14">
    <cfRule type="cellIs" dxfId="2" priority="2" operator="equal">
      <formula>0</formula>
    </cfRule>
  </conditionalFormatting>
  <conditionalFormatting sqref="J10 J12 J14">
    <cfRule type="cellIs" dxfId="1" priority="3" operator="equal">
      <formula>0</formula>
    </cfRule>
  </conditionalFormatting>
  <conditionalFormatting sqref="N6 N8 N10 N12 N14">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vt:i4>
      </vt:variant>
    </vt:vector>
  </HeadingPairs>
  <TitlesOfParts>
    <vt:vector size="37" baseType="lpstr">
      <vt:lpstr>Datos</vt:lpstr>
      <vt:lpstr>Listas</vt:lpstr>
      <vt:lpstr>DinámicaTipología_Categoría</vt:lpstr>
      <vt:lpstr>Mapa_riesgos</vt:lpstr>
      <vt:lpstr>Tipología_Categoría</vt:lpstr>
      <vt:lpstr>Procesos_riesgos</vt:lpstr>
      <vt:lpstr>Valoración Inicial</vt:lpstr>
      <vt:lpstr>Eficacia acciones</vt:lpstr>
      <vt:lpstr>Valoración Final</vt:lpstr>
      <vt:lpstr>Agente_generador_externas</vt:lpstr>
      <vt:lpstr>Agente_generador_internas</vt:lpstr>
      <vt:lpstr>Amenazas</vt:lpstr>
      <vt:lpstr>Mapa_riesgos!Área_de_impresión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 Alberto Arcos Tiuso</cp:lastModifiedBy>
  <cp:revision/>
  <cp:lastPrinted>2023-03-28T14:26:00Z</cp:lastPrinted>
  <dcterms:created xsi:type="dcterms:W3CDTF">2019-02-01T14:35:23Z</dcterms:created>
  <dcterms:modified xsi:type="dcterms:W3CDTF">2023-12-18T15:51:46Z</dcterms:modified>
  <cp:category/>
  <cp:contentStatus/>
</cp:coreProperties>
</file>