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drorduz_alcaldiabogota_gov_co/Documents/Control de Actividades ppto/"/>
    </mc:Choice>
  </mc:AlternateContent>
  <xr:revisionPtr revIDLastSave="4" documentId="8_{A3BBB77D-E898-4E30-B62D-F92FFB481228}" xr6:coauthVersionLast="47" xr6:coauthVersionMax="47" xr10:uidLastSave="{D07EB9A6-CD6E-45B7-9FDB-0E0FA5AC78DF}"/>
  <bookViews>
    <workbookView xWindow="-120" yWindow="-120" windowWidth="29040" windowHeight="15840" xr2:uid="{ECAADC8E-4EB5-4FB4-BE65-78C74697C396}"/>
  </bookViews>
  <sheets>
    <sheet name="EjecucionVigencia" sheetId="1" r:id="rId1"/>
  </sheets>
  <externalReferences>
    <externalReference r:id="rId2"/>
  </externalReferences>
  <definedNames>
    <definedName name="_xlnm._FilterDatabase" localSheetId="0" hidden="1">EjecucionVigencia!$A$9:$Q$393</definedName>
    <definedName name="_xlnm.Print_Area" localSheetId="0">EjecucionVigencia!$C$1:$Q$404</definedName>
    <definedName name="_xlnm.Print_Titles" localSheetId="0">EjecucionVigencia!$1:$11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3" i="1" l="1"/>
  <c r="O393" i="1"/>
  <c r="M393" i="1"/>
  <c r="L393" i="1"/>
  <c r="K393" i="1"/>
  <c r="J393" i="1"/>
  <c r="I393" i="1"/>
  <c r="H393" i="1"/>
  <c r="G393" i="1"/>
  <c r="F393" i="1"/>
  <c r="A393" i="1"/>
  <c r="P392" i="1"/>
  <c r="O392" i="1"/>
  <c r="M392" i="1"/>
  <c r="L392" i="1"/>
  <c r="K392" i="1"/>
  <c r="J392" i="1"/>
  <c r="I392" i="1"/>
  <c r="H392" i="1"/>
  <c r="G392" i="1"/>
  <c r="F392" i="1"/>
  <c r="A392" i="1"/>
  <c r="P391" i="1"/>
  <c r="O391" i="1"/>
  <c r="M391" i="1"/>
  <c r="N391" i="1" s="1"/>
  <c r="L391" i="1"/>
  <c r="K391" i="1"/>
  <c r="J391" i="1"/>
  <c r="I391" i="1"/>
  <c r="H391" i="1"/>
  <c r="G391" i="1"/>
  <c r="F391" i="1"/>
  <c r="A391" i="1"/>
  <c r="P390" i="1"/>
  <c r="O390" i="1"/>
  <c r="O389" i="1" s="1"/>
  <c r="M390" i="1"/>
  <c r="L390" i="1"/>
  <c r="K390" i="1"/>
  <c r="K389" i="1" s="1"/>
  <c r="J390" i="1"/>
  <c r="J389" i="1" s="1"/>
  <c r="I390" i="1"/>
  <c r="I389" i="1" s="1"/>
  <c r="H390" i="1"/>
  <c r="G390" i="1"/>
  <c r="F390" i="1"/>
  <c r="A390" i="1"/>
  <c r="A389" i="1"/>
  <c r="P388" i="1"/>
  <c r="Q388" i="1" s="1"/>
  <c r="O388" i="1"/>
  <c r="O387" i="1" s="1"/>
  <c r="M388" i="1"/>
  <c r="M387" i="1" s="1"/>
  <c r="L388" i="1"/>
  <c r="K388" i="1"/>
  <c r="J388" i="1"/>
  <c r="J387" i="1" s="1"/>
  <c r="I388" i="1"/>
  <c r="I387" i="1" s="1"/>
  <c r="H388" i="1"/>
  <c r="H387" i="1" s="1"/>
  <c r="G388" i="1"/>
  <c r="G387" i="1" s="1"/>
  <c r="F388" i="1"/>
  <c r="A388" i="1"/>
  <c r="L387" i="1"/>
  <c r="F387" i="1"/>
  <c r="A387" i="1"/>
  <c r="P386" i="1"/>
  <c r="O386" i="1"/>
  <c r="O385" i="1" s="1"/>
  <c r="M386" i="1"/>
  <c r="L386" i="1"/>
  <c r="K386" i="1"/>
  <c r="K385" i="1" s="1"/>
  <c r="J386" i="1"/>
  <c r="J385" i="1" s="1"/>
  <c r="I386" i="1"/>
  <c r="I385" i="1" s="1"/>
  <c r="I384" i="1" s="1"/>
  <c r="H386" i="1"/>
  <c r="H385" i="1" s="1"/>
  <c r="G386" i="1"/>
  <c r="G385" i="1" s="1"/>
  <c r="F386" i="1"/>
  <c r="A386" i="1"/>
  <c r="L385" i="1"/>
  <c r="F385" i="1"/>
  <c r="A385" i="1"/>
  <c r="A384" i="1"/>
  <c r="P383" i="1"/>
  <c r="O383" i="1"/>
  <c r="M383" i="1"/>
  <c r="L383" i="1"/>
  <c r="K383" i="1"/>
  <c r="K382" i="1" s="1"/>
  <c r="K381" i="1" s="1"/>
  <c r="J383" i="1"/>
  <c r="J382" i="1" s="1"/>
  <c r="J381" i="1" s="1"/>
  <c r="I383" i="1"/>
  <c r="I382" i="1" s="1"/>
  <c r="I381" i="1" s="1"/>
  <c r="H383" i="1"/>
  <c r="G383" i="1"/>
  <c r="G382" i="1" s="1"/>
  <c r="G381" i="1" s="1"/>
  <c r="F383" i="1"/>
  <c r="F382" i="1" s="1"/>
  <c r="A383" i="1"/>
  <c r="O382" i="1"/>
  <c r="O381" i="1" s="1"/>
  <c r="L382" i="1"/>
  <c r="L381" i="1" s="1"/>
  <c r="H382" i="1"/>
  <c r="H381" i="1" s="1"/>
  <c r="A382" i="1"/>
  <c r="F381" i="1"/>
  <c r="A381" i="1"/>
  <c r="A380" i="1"/>
  <c r="A379" i="1"/>
  <c r="A378" i="1"/>
  <c r="P377" i="1"/>
  <c r="O377" i="1"/>
  <c r="M377" i="1"/>
  <c r="L377" i="1"/>
  <c r="K377" i="1"/>
  <c r="J377" i="1"/>
  <c r="I377" i="1"/>
  <c r="H377" i="1"/>
  <c r="G377" i="1"/>
  <c r="F377" i="1"/>
  <c r="C377" i="1"/>
  <c r="A377" i="1"/>
  <c r="P376" i="1"/>
  <c r="O376" i="1"/>
  <c r="M376" i="1"/>
  <c r="L376" i="1"/>
  <c r="L375" i="1" s="1"/>
  <c r="L374" i="1" s="1"/>
  <c r="K376" i="1"/>
  <c r="J376" i="1"/>
  <c r="J375" i="1" s="1"/>
  <c r="I376" i="1"/>
  <c r="I375" i="1" s="1"/>
  <c r="I374" i="1" s="1"/>
  <c r="H376" i="1"/>
  <c r="H375" i="1" s="1"/>
  <c r="H374" i="1" s="1"/>
  <c r="G376" i="1"/>
  <c r="G375" i="1" s="1"/>
  <c r="G374" i="1" s="1"/>
  <c r="F376" i="1"/>
  <c r="F375" i="1" s="1"/>
  <c r="F374" i="1" s="1"/>
  <c r="C376" i="1"/>
  <c r="A376" i="1"/>
  <c r="P375" i="1"/>
  <c r="P374" i="1" s="1"/>
  <c r="O375" i="1"/>
  <c r="O374" i="1" s="1"/>
  <c r="M375" i="1"/>
  <c r="M374" i="1" s="1"/>
  <c r="K375" i="1"/>
  <c r="Q375" i="1" s="1"/>
  <c r="C375" i="1"/>
  <c r="A375" i="1"/>
  <c r="J374" i="1"/>
  <c r="C374" i="1"/>
  <c r="A374" i="1"/>
  <c r="P373" i="1"/>
  <c r="O373" i="1"/>
  <c r="M373" i="1"/>
  <c r="M372" i="1" s="1"/>
  <c r="M371" i="1" s="1"/>
  <c r="L373" i="1"/>
  <c r="L372" i="1" s="1"/>
  <c r="L371" i="1" s="1"/>
  <c r="K373" i="1"/>
  <c r="J373" i="1"/>
  <c r="J372" i="1" s="1"/>
  <c r="I373" i="1"/>
  <c r="I372" i="1" s="1"/>
  <c r="I371" i="1" s="1"/>
  <c r="H373" i="1"/>
  <c r="H372" i="1" s="1"/>
  <c r="H371" i="1" s="1"/>
  <c r="G373" i="1"/>
  <c r="G372" i="1" s="1"/>
  <c r="G371" i="1" s="1"/>
  <c r="F373" i="1"/>
  <c r="F372" i="1" s="1"/>
  <c r="F371" i="1" s="1"/>
  <c r="C373" i="1"/>
  <c r="A373" i="1"/>
  <c r="P372" i="1"/>
  <c r="P371" i="1" s="1"/>
  <c r="O372" i="1"/>
  <c r="O371" i="1" s="1"/>
  <c r="K372" i="1"/>
  <c r="Q372" i="1" s="1"/>
  <c r="C372" i="1"/>
  <c r="A372" i="1"/>
  <c r="J371" i="1"/>
  <c r="C371" i="1"/>
  <c r="A371" i="1"/>
  <c r="P370" i="1"/>
  <c r="O370" i="1"/>
  <c r="O369" i="1" s="1"/>
  <c r="O368" i="1" s="1"/>
  <c r="M370" i="1"/>
  <c r="M369" i="1" s="1"/>
  <c r="L370" i="1"/>
  <c r="L369" i="1" s="1"/>
  <c r="L368" i="1" s="1"/>
  <c r="K370" i="1"/>
  <c r="K369" i="1" s="1"/>
  <c r="K368" i="1" s="1"/>
  <c r="J370" i="1"/>
  <c r="J369" i="1" s="1"/>
  <c r="I370" i="1"/>
  <c r="I369" i="1" s="1"/>
  <c r="I368" i="1" s="1"/>
  <c r="I367" i="1" s="1"/>
  <c r="H370" i="1"/>
  <c r="H369" i="1" s="1"/>
  <c r="H368" i="1" s="1"/>
  <c r="G370" i="1"/>
  <c r="G369" i="1" s="1"/>
  <c r="G368" i="1" s="1"/>
  <c r="F370" i="1"/>
  <c r="F369" i="1" s="1"/>
  <c r="F368" i="1" s="1"/>
  <c r="C370" i="1"/>
  <c r="A370" i="1"/>
  <c r="C369" i="1"/>
  <c r="A369" i="1"/>
  <c r="J368" i="1"/>
  <c r="C368" i="1"/>
  <c r="A368" i="1"/>
  <c r="C367" i="1"/>
  <c r="A367" i="1"/>
  <c r="P366" i="1"/>
  <c r="O366" i="1"/>
  <c r="M366" i="1"/>
  <c r="N366" i="1" s="1"/>
  <c r="L366" i="1"/>
  <c r="K366" i="1"/>
  <c r="J366" i="1"/>
  <c r="I366" i="1"/>
  <c r="H366" i="1"/>
  <c r="G366" i="1"/>
  <c r="F366" i="1"/>
  <c r="C366" i="1"/>
  <c r="A366" i="1"/>
  <c r="P365" i="1"/>
  <c r="O365" i="1"/>
  <c r="O364" i="1" s="1"/>
  <c r="M365" i="1"/>
  <c r="L365" i="1"/>
  <c r="K365" i="1"/>
  <c r="K364" i="1" s="1"/>
  <c r="J365" i="1"/>
  <c r="J364" i="1" s="1"/>
  <c r="I365" i="1"/>
  <c r="I364" i="1" s="1"/>
  <c r="H365" i="1"/>
  <c r="H364" i="1" s="1"/>
  <c r="G365" i="1"/>
  <c r="G364" i="1" s="1"/>
  <c r="F365" i="1"/>
  <c r="C365" i="1"/>
  <c r="A365" i="1"/>
  <c r="L364" i="1"/>
  <c r="F364" i="1"/>
  <c r="C364" i="1"/>
  <c r="A364" i="1"/>
  <c r="P363" i="1"/>
  <c r="O363" i="1"/>
  <c r="M363" i="1"/>
  <c r="N363" i="1" s="1"/>
  <c r="L363" i="1"/>
  <c r="K363" i="1"/>
  <c r="J363" i="1"/>
  <c r="I363" i="1"/>
  <c r="H363" i="1"/>
  <c r="G363" i="1"/>
  <c r="F363" i="1"/>
  <c r="C363" i="1"/>
  <c r="A363" i="1"/>
  <c r="P362" i="1"/>
  <c r="O362" i="1"/>
  <c r="O361" i="1" s="1"/>
  <c r="M362" i="1"/>
  <c r="N362" i="1" s="1"/>
  <c r="L362" i="1"/>
  <c r="L361" i="1" s="1"/>
  <c r="K362" i="1"/>
  <c r="K361" i="1" s="1"/>
  <c r="J362" i="1"/>
  <c r="J361" i="1" s="1"/>
  <c r="I362" i="1"/>
  <c r="H362" i="1"/>
  <c r="G362" i="1"/>
  <c r="G361" i="1" s="1"/>
  <c r="F362" i="1"/>
  <c r="F361" i="1" s="1"/>
  <c r="C362" i="1"/>
  <c r="A362" i="1"/>
  <c r="I361" i="1"/>
  <c r="C361" i="1"/>
  <c r="A361" i="1"/>
  <c r="P360" i="1"/>
  <c r="O360" i="1"/>
  <c r="O359" i="1" s="1"/>
  <c r="M360" i="1"/>
  <c r="L360" i="1"/>
  <c r="L359" i="1" s="1"/>
  <c r="K360" i="1"/>
  <c r="J360" i="1"/>
  <c r="J359" i="1" s="1"/>
  <c r="I360" i="1"/>
  <c r="H360" i="1"/>
  <c r="H359" i="1" s="1"/>
  <c r="G360" i="1"/>
  <c r="G359" i="1" s="1"/>
  <c r="F360" i="1"/>
  <c r="F359" i="1" s="1"/>
  <c r="C360" i="1"/>
  <c r="A360" i="1"/>
  <c r="P359" i="1"/>
  <c r="K359" i="1"/>
  <c r="I359" i="1"/>
  <c r="C359" i="1"/>
  <c r="A359" i="1"/>
  <c r="P358" i="1"/>
  <c r="O358" i="1"/>
  <c r="M358" i="1"/>
  <c r="N358" i="1" s="1"/>
  <c r="L358" i="1"/>
  <c r="K358" i="1"/>
  <c r="J358" i="1"/>
  <c r="I358" i="1"/>
  <c r="H358" i="1"/>
  <c r="G358" i="1"/>
  <c r="F358" i="1"/>
  <c r="C358" i="1"/>
  <c r="A358" i="1"/>
  <c r="P357" i="1"/>
  <c r="Q357" i="1" s="1"/>
  <c r="O357" i="1"/>
  <c r="M357" i="1"/>
  <c r="L357" i="1"/>
  <c r="K357" i="1"/>
  <c r="J357" i="1"/>
  <c r="I357" i="1"/>
  <c r="H357" i="1"/>
  <c r="G357" i="1"/>
  <c r="F357" i="1"/>
  <c r="C357" i="1"/>
  <c r="A357" i="1"/>
  <c r="P356" i="1"/>
  <c r="O356" i="1"/>
  <c r="O355" i="1" s="1"/>
  <c r="M356" i="1"/>
  <c r="N356" i="1" s="1"/>
  <c r="L356" i="1"/>
  <c r="K356" i="1"/>
  <c r="J356" i="1"/>
  <c r="J355" i="1" s="1"/>
  <c r="I356" i="1"/>
  <c r="I355" i="1" s="1"/>
  <c r="H356" i="1"/>
  <c r="G356" i="1"/>
  <c r="F356" i="1"/>
  <c r="C356" i="1"/>
  <c r="A356" i="1"/>
  <c r="P355" i="1"/>
  <c r="F355" i="1"/>
  <c r="C355" i="1"/>
  <c r="A355" i="1"/>
  <c r="P354" i="1"/>
  <c r="O354" i="1"/>
  <c r="M354" i="1"/>
  <c r="L354" i="1"/>
  <c r="K354" i="1"/>
  <c r="J354" i="1"/>
  <c r="I354" i="1"/>
  <c r="H354" i="1"/>
  <c r="G354" i="1"/>
  <c r="F354" i="1"/>
  <c r="C354" i="1"/>
  <c r="A354" i="1"/>
  <c r="P353" i="1"/>
  <c r="O353" i="1"/>
  <c r="O352" i="1" s="1"/>
  <c r="M353" i="1"/>
  <c r="N353" i="1" s="1"/>
  <c r="L353" i="1"/>
  <c r="L352" i="1" s="1"/>
  <c r="K353" i="1"/>
  <c r="K352" i="1" s="1"/>
  <c r="J353" i="1"/>
  <c r="I353" i="1"/>
  <c r="I352" i="1" s="1"/>
  <c r="H353" i="1"/>
  <c r="H352" i="1" s="1"/>
  <c r="G353" i="1"/>
  <c r="F353" i="1"/>
  <c r="C353" i="1"/>
  <c r="A353" i="1"/>
  <c r="P352" i="1"/>
  <c r="F352" i="1"/>
  <c r="C352" i="1"/>
  <c r="A352" i="1"/>
  <c r="C351" i="1"/>
  <c r="A351" i="1"/>
  <c r="P350" i="1"/>
  <c r="O350" i="1"/>
  <c r="M350" i="1"/>
  <c r="L350" i="1"/>
  <c r="K350" i="1"/>
  <c r="J350" i="1"/>
  <c r="I350" i="1"/>
  <c r="H350" i="1"/>
  <c r="G350" i="1"/>
  <c r="F350" i="1"/>
  <c r="C350" i="1"/>
  <c r="A350" i="1"/>
  <c r="P349" i="1"/>
  <c r="O349" i="1"/>
  <c r="M349" i="1"/>
  <c r="L349" i="1"/>
  <c r="K349" i="1"/>
  <c r="J349" i="1"/>
  <c r="I349" i="1"/>
  <c r="H349" i="1"/>
  <c r="G349" i="1"/>
  <c r="F349" i="1"/>
  <c r="C349" i="1"/>
  <c r="A349" i="1"/>
  <c r="P348" i="1"/>
  <c r="O348" i="1"/>
  <c r="M348" i="1"/>
  <c r="L348" i="1"/>
  <c r="K348" i="1"/>
  <c r="J348" i="1"/>
  <c r="I348" i="1"/>
  <c r="H348" i="1"/>
  <c r="G348" i="1"/>
  <c r="F348" i="1"/>
  <c r="C348" i="1"/>
  <c r="A348" i="1"/>
  <c r="P347" i="1"/>
  <c r="O347" i="1"/>
  <c r="M347" i="1"/>
  <c r="N347" i="1" s="1"/>
  <c r="L347" i="1"/>
  <c r="K347" i="1"/>
  <c r="J347" i="1"/>
  <c r="I347" i="1"/>
  <c r="H347" i="1"/>
  <c r="G347" i="1"/>
  <c r="F347" i="1"/>
  <c r="C347" i="1"/>
  <c r="A347" i="1"/>
  <c r="P346" i="1"/>
  <c r="O346" i="1"/>
  <c r="M346" i="1"/>
  <c r="L346" i="1"/>
  <c r="K346" i="1"/>
  <c r="J346" i="1"/>
  <c r="I346" i="1"/>
  <c r="H346" i="1"/>
  <c r="G346" i="1"/>
  <c r="F346" i="1"/>
  <c r="C346" i="1"/>
  <c r="A346" i="1"/>
  <c r="P345" i="1"/>
  <c r="O345" i="1"/>
  <c r="M345" i="1"/>
  <c r="L345" i="1"/>
  <c r="K345" i="1"/>
  <c r="J345" i="1"/>
  <c r="I345" i="1"/>
  <c r="H345" i="1"/>
  <c r="G345" i="1"/>
  <c r="F345" i="1"/>
  <c r="C345" i="1"/>
  <c r="A345" i="1"/>
  <c r="P344" i="1"/>
  <c r="O344" i="1"/>
  <c r="M344" i="1"/>
  <c r="N344" i="1" s="1"/>
  <c r="L344" i="1"/>
  <c r="K344" i="1"/>
  <c r="J344" i="1"/>
  <c r="I344" i="1"/>
  <c r="H344" i="1"/>
  <c r="G344" i="1"/>
  <c r="F344" i="1"/>
  <c r="C344" i="1"/>
  <c r="A344" i="1"/>
  <c r="P343" i="1"/>
  <c r="O343" i="1"/>
  <c r="M343" i="1"/>
  <c r="N343" i="1" s="1"/>
  <c r="L343" i="1"/>
  <c r="K343" i="1"/>
  <c r="J343" i="1"/>
  <c r="I343" i="1"/>
  <c r="H343" i="1"/>
  <c r="G343" i="1"/>
  <c r="F343" i="1"/>
  <c r="C343" i="1"/>
  <c r="A343" i="1"/>
  <c r="P342" i="1"/>
  <c r="O342" i="1"/>
  <c r="M342" i="1"/>
  <c r="N342" i="1" s="1"/>
  <c r="L342" i="1"/>
  <c r="K342" i="1"/>
  <c r="J342" i="1"/>
  <c r="I342" i="1"/>
  <c r="H342" i="1"/>
  <c r="G342" i="1"/>
  <c r="F342" i="1"/>
  <c r="C342" i="1"/>
  <c r="A342" i="1"/>
  <c r="P341" i="1"/>
  <c r="Q341" i="1" s="1"/>
  <c r="O341" i="1"/>
  <c r="N341" i="1"/>
  <c r="M341" i="1"/>
  <c r="L341" i="1"/>
  <c r="K341" i="1"/>
  <c r="J341" i="1"/>
  <c r="I341" i="1"/>
  <c r="H341" i="1"/>
  <c r="G341" i="1"/>
  <c r="F341" i="1"/>
  <c r="C341" i="1"/>
  <c r="A341" i="1"/>
  <c r="P340" i="1"/>
  <c r="O340" i="1"/>
  <c r="M340" i="1"/>
  <c r="L340" i="1"/>
  <c r="K340" i="1"/>
  <c r="J340" i="1"/>
  <c r="I340" i="1"/>
  <c r="H340" i="1"/>
  <c r="G340" i="1"/>
  <c r="F340" i="1"/>
  <c r="C340" i="1"/>
  <c r="A340" i="1"/>
  <c r="P339" i="1"/>
  <c r="Q339" i="1" s="1"/>
  <c r="O339" i="1"/>
  <c r="M339" i="1"/>
  <c r="L339" i="1"/>
  <c r="K339" i="1"/>
  <c r="J339" i="1"/>
  <c r="I339" i="1"/>
  <c r="H339" i="1"/>
  <c r="G339" i="1"/>
  <c r="F339" i="1"/>
  <c r="C339" i="1"/>
  <c r="A339" i="1"/>
  <c r="P338" i="1"/>
  <c r="Q338" i="1" s="1"/>
  <c r="O338" i="1"/>
  <c r="M338" i="1"/>
  <c r="N338" i="1" s="1"/>
  <c r="L338" i="1"/>
  <c r="K338" i="1"/>
  <c r="J338" i="1"/>
  <c r="I338" i="1"/>
  <c r="H338" i="1"/>
  <c r="G338" i="1"/>
  <c r="F338" i="1"/>
  <c r="C338" i="1"/>
  <c r="A338" i="1"/>
  <c r="P337" i="1"/>
  <c r="O337" i="1"/>
  <c r="M337" i="1"/>
  <c r="N337" i="1" s="1"/>
  <c r="L337" i="1"/>
  <c r="K337" i="1"/>
  <c r="J337" i="1"/>
  <c r="I337" i="1"/>
  <c r="H337" i="1"/>
  <c r="G337" i="1"/>
  <c r="F337" i="1"/>
  <c r="C337" i="1"/>
  <c r="A337" i="1"/>
  <c r="P336" i="1"/>
  <c r="Q336" i="1" s="1"/>
  <c r="O336" i="1"/>
  <c r="M336" i="1"/>
  <c r="N336" i="1" s="1"/>
  <c r="L336" i="1"/>
  <c r="K336" i="1"/>
  <c r="J336" i="1"/>
  <c r="I336" i="1"/>
  <c r="H336" i="1"/>
  <c r="G336" i="1"/>
  <c r="F336" i="1"/>
  <c r="C336" i="1"/>
  <c r="A336" i="1"/>
  <c r="P335" i="1"/>
  <c r="Q335" i="1" s="1"/>
  <c r="O335" i="1"/>
  <c r="M335" i="1"/>
  <c r="L335" i="1"/>
  <c r="K335" i="1"/>
  <c r="J335" i="1"/>
  <c r="I335" i="1"/>
  <c r="H335" i="1"/>
  <c r="G335" i="1"/>
  <c r="F335" i="1"/>
  <c r="C335" i="1"/>
  <c r="A335" i="1"/>
  <c r="P334" i="1"/>
  <c r="O334" i="1"/>
  <c r="M334" i="1"/>
  <c r="L334" i="1"/>
  <c r="K334" i="1"/>
  <c r="J334" i="1"/>
  <c r="I334" i="1"/>
  <c r="H334" i="1"/>
  <c r="G334" i="1"/>
  <c r="F334" i="1"/>
  <c r="C334" i="1"/>
  <c r="A334" i="1"/>
  <c r="P333" i="1"/>
  <c r="O333" i="1"/>
  <c r="M333" i="1"/>
  <c r="L333" i="1"/>
  <c r="K333" i="1"/>
  <c r="J333" i="1"/>
  <c r="I333" i="1"/>
  <c r="H333" i="1"/>
  <c r="G333" i="1"/>
  <c r="F333" i="1"/>
  <c r="C333" i="1"/>
  <c r="A333" i="1"/>
  <c r="P332" i="1"/>
  <c r="O332" i="1"/>
  <c r="M332" i="1"/>
  <c r="N332" i="1" s="1"/>
  <c r="L332" i="1"/>
  <c r="K332" i="1"/>
  <c r="J332" i="1"/>
  <c r="I332" i="1"/>
  <c r="H332" i="1"/>
  <c r="G332" i="1"/>
  <c r="F332" i="1"/>
  <c r="C332" i="1"/>
  <c r="A332" i="1"/>
  <c r="P331" i="1"/>
  <c r="O331" i="1"/>
  <c r="M331" i="1"/>
  <c r="L331" i="1"/>
  <c r="K331" i="1"/>
  <c r="J331" i="1"/>
  <c r="I331" i="1"/>
  <c r="H331" i="1"/>
  <c r="G331" i="1"/>
  <c r="F331" i="1"/>
  <c r="C331" i="1"/>
  <c r="A331" i="1"/>
  <c r="P330" i="1"/>
  <c r="O330" i="1"/>
  <c r="M330" i="1"/>
  <c r="L330" i="1"/>
  <c r="K330" i="1"/>
  <c r="J330" i="1"/>
  <c r="I330" i="1"/>
  <c r="H330" i="1"/>
  <c r="G330" i="1"/>
  <c r="F330" i="1"/>
  <c r="C330" i="1"/>
  <c r="A330" i="1"/>
  <c r="P329" i="1"/>
  <c r="O329" i="1"/>
  <c r="M329" i="1"/>
  <c r="N329" i="1" s="1"/>
  <c r="L329" i="1"/>
  <c r="K329" i="1"/>
  <c r="J329" i="1"/>
  <c r="I329" i="1"/>
  <c r="H329" i="1"/>
  <c r="G329" i="1"/>
  <c r="F329" i="1"/>
  <c r="C329" i="1"/>
  <c r="A329" i="1"/>
  <c r="J328" i="1"/>
  <c r="C328" i="1"/>
  <c r="A328" i="1"/>
  <c r="P327" i="1"/>
  <c r="O327" i="1"/>
  <c r="M327" i="1"/>
  <c r="L327" i="1"/>
  <c r="K327" i="1"/>
  <c r="J327" i="1"/>
  <c r="I327" i="1"/>
  <c r="H327" i="1"/>
  <c r="G327" i="1"/>
  <c r="F327" i="1"/>
  <c r="C327" i="1"/>
  <c r="A327" i="1"/>
  <c r="P326" i="1"/>
  <c r="O326" i="1"/>
  <c r="M326" i="1"/>
  <c r="L326" i="1"/>
  <c r="K326" i="1"/>
  <c r="J326" i="1"/>
  <c r="I326" i="1"/>
  <c r="H326" i="1"/>
  <c r="G326" i="1"/>
  <c r="F326" i="1"/>
  <c r="C326" i="1"/>
  <c r="A326" i="1"/>
  <c r="P325" i="1"/>
  <c r="P324" i="1" s="1"/>
  <c r="O325" i="1"/>
  <c r="M325" i="1"/>
  <c r="L325" i="1"/>
  <c r="L324" i="1" s="1"/>
  <c r="K325" i="1"/>
  <c r="J325" i="1"/>
  <c r="J324" i="1" s="1"/>
  <c r="I325" i="1"/>
  <c r="H325" i="1"/>
  <c r="G325" i="1"/>
  <c r="F325" i="1"/>
  <c r="C325" i="1"/>
  <c r="A325" i="1"/>
  <c r="C324" i="1"/>
  <c r="A324" i="1"/>
  <c r="P323" i="1"/>
  <c r="Q323" i="1" s="1"/>
  <c r="O323" i="1"/>
  <c r="N323" i="1"/>
  <c r="M323" i="1"/>
  <c r="L323" i="1"/>
  <c r="K323" i="1"/>
  <c r="J323" i="1"/>
  <c r="I323" i="1"/>
  <c r="H323" i="1"/>
  <c r="G323" i="1"/>
  <c r="F323" i="1"/>
  <c r="C323" i="1"/>
  <c r="A323" i="1"/>
  <c r="P322" i="1"/>
  <c r="O322" i="1"/>
  <c r="M322" i="1"/>
  <c r="L322" i="1"/>
  <c r="K322" i="1"/>
  <c r="J322" i="1"/>
  <c r="I322" i="1"/>
  <c r="H322" i="1"/>
  <c r="G322" i="1"/>
  <c r="F322" i="1"/>
  <c r="C322" i="1"/>
  <c r="A322" i="1"/>
  <c r="P321" i="1"/>
  <c r="Q321" i="1" s="1"/>
  <c r="O321" i="1"/>
  <c r="M321" i="1"/>
  <c r="N321" i="1" s="1"/>
  <c r="L321" i="1"/>
  <c r="K321" i="1"/>
  <c r="J321" i="1"/>
  <c r="I321" i="1"/>
  <c r="H321" i="1"/>
  <c r="H314" i="1" s="1"/>
  <c r="G321" i="1"/>
  <c r="F321" i="1"/>
  <c r="C321" i="1"/>
  <c r="A321" i="1"/>
  <c r="P320" i="1"/>
  <c r="Q320" i="1" s="1"/>
  <c r="O320" i="1"/>
  <c r="M320" i="1"/>
  <c r="L320" i="1"/>
  <c r="K320" i="1"/>
  <c r="N320" i="1" s="1"/>
  <c r="J320" i="1"/>
  <c r="I320" i="1"/>
  <c r="H320" i="1"/>
  <c r="G320" i="1"/>
  <c r="F320" i="1"/>
  <c r="C320" i="1"/>
  <c r="A320" i="1"/>
  <c r="P319" i="1"/>
  <c r="O319" i="1"/>
  <c r="M319" i="1"/>
  <c r="L319" i="1"/>
  <c r="K319" i="1"/>
  <c r="Q319" i="1" s="1"/>
  <c r="J319" i="1"/>
  <c r="I319" i="1"/>
  <c r="H319" i="1"/>
  <c r="G319" i="1"/>
  <c r="F319" i="1"/>
  <c r="C319" i="1"/>
  <c r="A319" i="1"/>
  <c r="P318" i="1"/>
  <c r="O318" i="1"/>
  <c r="M318" i="1"/>
  <c r="L318" i="1"/>
  <c r="K318" i="1"/>
  <c r="Q318" i="1" s="1"/>
  <c r="J318" i="1"/>
  <c r="I318" i="1"/>
  <c r="H318" i="1"/>
  <c r="G318" i="1"/>
  <c r="F318" i="1"/>
  <c r="C318" i="1"/>
  <c r="A318" i="1"/>
  <c r="P317" i="1"/>
  <c r="O317" i="1"/>
  <c r="M317" i="1"/>
  <c r="L317" i="1"/>
  <c r="K317" i="1"/>
  <c r="J317" i="1"/>
  <c r="I317" i="1"/>
  <c r="H317" i="1"/>
  <c r="G317" i="1"/>
  <c r="F317" i="1"/>
  <c r="C317" i="1"/>
  <c r="A317" i="1"/>
  <c r="P316" i="1"/>
  <c r="O316" i="1"/>
  <c r="M316" i="1"/>
  <c r="L316" i="1"/>
  <c r="K316" i="1"/>
  <c r="Q316" i="1" s="1"/>
  <c r="J316" i="1"/>
  <c r="I316" i="1"/>
  <c r="H316" i="1"/>
  <c r="G316" i="1"/>
  <c r="F316" i="1"/>
  <c r="C316" i="1"/>
  <c r="A316" i="1"/>
  <c r="P315" i="1"/>
  <c r="O315" i="1"/>
  <c r="M315" i="1"/>
  <c r="L315" i="1"/>
  <c r="L314" i="1" s="1"/>
  <c r="K315" i="1"/>
  <c r="J315" i="1"/>
  <c r="I315" i="1"/>
  <c r="H315" i="1"/>
  <c r="G315" i="1"/>
  <c r="F315" i="1"/>
  <c r="F314" i="1" s="1"/>
  <c r="C315" i="1"/>
  <c r="A315" i="1"/>
  <c r="C314" i="1"/>
  <c r="A314" i="1"/>
  <c r="P313" i="1"/>
  <c r="O313" i="1"/>
  <c r="M313" i="1"/>
  <c r="L313" i="1"/>
  <c r="K313" i="1"/>
  <c r="Q313" i="1" s="1"/>
  <c r="J313" i="1"/>
  <c r="I313" i="1"/>
  <c r="H313" i="1"/>
  <c r="G313" i="1"/>
  <c r="F313" i="1"/>
  <c r="C313" i="1"/>
  <c r="A313" i="1"/>
  <c r="P312" i="1"/>
  <c r="O312" i="1"/>
  <c r="M312" i="1"/>
  <c r="L312" i="1"/>
  <c r="K312" i="1"/>
  <c r="J312" i="1"/>
  <c r="I312" i="1"/>
  <c r="H312" i="1"/>
  <c r="G312" i="1"/>
  <c r="F312" i="1"/>
  <c r="C312" i="1"/>
  <c r="A312" i="1"/>
  <c r="P311" i="1"/>
  <c r="O311" i="1"/>
  <c r="M311" i="1"/>
  <c r="N311" i="1" s="1"/>
  <c r="L311" i="1"/>
  <c r="K311" i="1"/>
  <c r="J311" i="1"/>
  <c r="I311" i="1"/>
  <c r="H311" i="1"/>
  <c r="G311" i="1"/>
  <c r="F311" i="1"/>
  <c r="C311" i="1"/>
  <c r="A311" i="1"/>
  <c r="P310" i="1"/>
  <c r="O310" i="1"/>
  <c r="M310" i="1"/>
  <c r="M309" i="1" s="1"/>
  <c r="L310" i="1"/>
  <c r="L309" i="1" s="1"/>
  <c r="K310" i="1"/>
  <c r="J310" i="1"/>
  <c r="J309" i="1" s="1"/>
  <c r="I310" i="1"/>
  <c r="H310" i="1"/>
  <c r="G310" i="1"/>
  <c r="G309" i="1" s="1"/>
  <c r="F310" i="1"/>
  <c r="C310" i="1"/>
  <c r="A310" i="1"/>
  <c r="F309" i="1"/>
  <c r="C309" i="1"/>
  <c r="A309" i="1"/>
  <c r="P308" i="1"/>
  <c r="O308" i="1"/>
  <c r="M308" i="1"/>
  <c r="L308" i="1"/>
  <c r="K308" i="1"/>
  <c r="J308" i="1"/>
  <c r="I308" i="1"/>
  <c r="H308" i="1"/>
  <c r="G308" i="1"/>
  <c r="F308" i="1"/>
  <c r="C308" i="1"/>
  <c r="A308" i="1"/>
  <c r="P307" i="1"/>
  <c r="O307" i="1"/>
  <c r="M307" i="1"/>
  <c r="L307" i="1"/>
  <c r="K307" i="1"/>
  <c r="Q307" i="1" s="1"/>
  <c r="J307" i="1"/>
  <c r="I307" i="1"/>
  <c r="H307" i="1"/>
  <c r="G307" i="1"/>
  <c r="F307" i="1"/>
  <c r="C307" i="1"/>
  <c r="A307" i="1"/>
  <c r="P306" i="1"/>
  <c r="O306" i="1"/>
  <c r="M306" i="1"/>
  <c r="L306" i="1"/>
  <c r="K306" i="1"/>
  <c r="Q306" i="1" s="1"/>
  <c r="J306" i="1"/>
  <c r="I306" i="1"/>
  <c r="H306" i="1"/>
  <c r="G306" i="1"/>
  <c r="F306" i="1"/>
  <c r="C306" i="1"/>
  <c r="A306" i="1"/>
  <c r="P305" i="1"/>
  <c r="O305" i="1"/>
  <c r="M305" i="1"/>
  <c r="N305" i="1" s="1"/>
  <c r="L305" i="1"/>
  <c r="K305" i="1"/>
  <c r="J305" i="1"/>
  <c r="I305" i="1"/>
  <c r="H305" i="1"/>
  <c r="G305" i="1"/>
  <c r="F305" i="1"/>
  <c r="C305" i="1"/>
  <c r="A305" i="1"/>
  <c r="P304" i="1"/>
  <c r="O304" i="1"/>
  <c r="M304" i="1"/>
  <c r="L304" i="1"/>
  <c r="K304" i="1"/>
  <c r="J304" i="1"/>
  <c r="I304" i="1"/>
  <c r="H304" i="1"/>
  <c r="G304" i="1"/>
  <c r="F304" i="1"/>
  <c r="C304" i="1"/>
  <c r="A304" i="1"/>
  <c r="P303" i="1"/>
  <c r="O303" i="1"/>
  <c r="M303" i="1"/>
  <c r="N303" i="1" s="1"/>
  <c r="L303" i="1"/>
  <c r="K303" i="1"/>
  <c r="J303" i="1"/>
  <c r="I303" i="1"/>
  <c r="H303" i="1"/>
  <c r="G303" i="1"/>
  <c r="F303" i="1"/>
  <c r="C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C302" i="1"/>
  <c r="A302" i="1"/>
  <c r="P301" i="1"/>
  <c r="O301" i="1"/>
  <c r="M301" i="1"/>
  <c r="L301" i="1"/>
  <c r="K301" i="1"/>
  <c r="J301" i="1"/>
  <c r="I301" i="1"/>
  <c r="H301" i="1"/>
  <c r="G301" i="1"/>
  <c r="F301" i="1"/>
  <c r="C301" i="1"/>
  <c r="A301" i="1"/>
  <c r="P300" i="1"/>
  <c r="O300" i="1"/>
  <c r="M300" i="1"/>
  <c r="N300" i="1" s="1"/>
  <c r="L300" i="1"/>
  <c r="K300" i="1"/>
  <c r="J300" i="1"/>
  <c r="I300" i="1"/>
  <c r="H300" i="1"/>
  <c r="G300" i="1"/>
  <c r="F300" i="1"/>
  <c r="C300" i="1"/>
  <c r="A300" i="1"/>
  <c r="P299" i="1"/>
  <c r="O299" i="1"/>
  <c r="M299" i="1"/>
  <c r="L299" i="1"/>
  <c r="K299" i="1"/>
  <c r="J299" i="1"/>
  <c r="I299" i="1"/>
  <c r="H299" i="1"/>
  <c r="G299" i="1"/>
  <c r="F299" i="1"/>
  <c r="C299" i="1"/>
  <c r="A299" i="1"/>
  <c r="P298" i="1"/>
  <c r="O298" i="1"/>
  <c r="M298" i="1"/>
  <c r="L298" i="1"/>
  <c r="K298" i="1"/>
  <c r="J298" i="1"/>
  <c r="I298" i="1"/>
  <c r="H298" i="1"/>
  <c r="G298" i="1"/>
  <c r="F298" i="1"/>
  <c r="C298" i="1"/>
  <c r="A298" i="1"/>
  <c r="P297" i="1"/>
  <c r="O297" i="1"/>
  <c r="M297" i="1"/>
  <c r="L297" i="1"/>
  <c r="K297" i="1"/>
  <c r="Q297" i="1" s="1"/>
  <c r="J297" i="1"/>
  <c r="I297" i="1"/>
  <c r="H297" i="1"/>
  <c r="G297" i="1"/>
  <c r="F297" i="1"/>
  <c r="C297" i="1"/>
  <c r="A297" i="1"/>
  <c r="P296" i="1"/>
  <c r="O296" i="1"/>
  <c r="M296" i="1"/>
  <c r="N296" i="1" s="1"/>
  <c r="L296" i="1"/>
  <c r="K296" i="1"/>
  <c r="J296" i="1"/>
  <c r="I296" i="1"/>
  <c r="H296" i="1"/>
  <c r="G296" i="1"/>
  <c r="F296" i="1"/>
  <c r="C296" i="1"/>
  <c r="A296" i="1"/>
  <c r="P295" i="1"/>
  <c r="O295" i="1"/>
  <c r="M295" i="1"/>
  <c r="L295" i="1"/>
  <c r="L294" i="1" s="1"/>
  <c r="K295" i="1"/>
  <c r="J295" i="1"/>
  <c r="I295" i="1"/>
  <c r="H295" i="1"/>
  <c r="G295" i="1"/>
  <c r="F295" i="1"/>
  <c r="C295" i="1"/>
  <c r="A295" i="1"/>
  <c r="C294" i="1"/>
  <c r="A294" i="1"/>
  <c r="P293" i="1"/>
  <c r="P290" i="1" s="1"/>
  <c r="O293" i="1"/>
  <c r="O290" i="1" s="1"/>
  <c r="M293" i="1"/>
  <c r="N293" i="1" s="1"/>
  <c r="L293" i="1"/>
  <c r="K293" i="1"/>
  <c r="J293" i="1"/>
  <c r="I293" i="1"/>
  <c r="H293" i="1"/>
  <c r="G293" i="1"/>
  <c r="F293" i="1"/>
  <c r="C293" i="1"/>
  <c r="A293" i="1"/>
  <c r="P292" i="1"/>
  <c r="O292" i="1"/>
  <c r="M292" i="1"/>
  <c r="L292" i="1"/>
  <c r="K292" i="1"/>
  <c r="J292" i="1"/>
  <c r="I292" i="1"/>
  <c r="H292" i="1"/>
  <c r="G292" i="1"/>
  <c r="F292" i="1"/>
  <c r="C292" i="1"/>
  <c r="A292" i="1"/>
  <c r="P291" i="1"/>
  <c r="O291" i="1"/>
  <c r="M291" i="1"/>
  <c r="L291" i="1"/>
  <c r="L290" i="1" s="1"/>
  <c r="K291" i="1"/>
  <c r="J291" i="1"/>
  <c r="I291" i="1"/>
  <c r="I290" i="1" s="1"/>
  <c r="H291" i="1"/>
  <c r="H290" i="1" s="1"/>
  <c r="G291" i="1"/>
  <c r="G290" i="1" s="1"/>
  <c r="F291" i="1"/>
  <c r="F290" i="1" s="1"/>
  <c r="C291" i="1"/>
  <c r="A291" i="1"/>
  <c r="C290" i="1"/>
  <c r="A290" i="1"/>
  <c r="C289" i="1"/>
  <c r="A289" i="1"/>
  <c r="P288" i="1"/>
  <c r="O288" i="1"/>
  <c r="M288" i="1"/>
  <c r="L288" i="1"/>
  <c r="K288" i="1"/>
  <c r="J288" i="1"/>
  <c r="I288" i="1"/>
  <c r="H288" i="1"/>
  <c r="G288" i="1"/>
  <c r="F288" i="1"/>
  <c r="C288" i="1"/>
  <c r="A288" i="1"/>
  <c r="P287" i="1"/>
  <c r="O287" i="1"/>
  <c r="M287" i="1"/>
  <c r="L287" i="1"/>
  <c r="L286" i="1" s="1"/>
  <c r="K287" i="1"/>
  <c r="J287" i="1"/>
  <c r="J286" i="1" s="1"/>
  <c r="I287" i="1"/>
  <c r="H287" i="1"/>
  <c r="G287" i="1"/>
  <c r="F287" i="1"/>
  <c r="C287" i="1"/>
  <c r="A287" i="1"/>
  <c r="K286" i="1"/>
  <c r="C286" i="1"/>
  <c r="A286" i="1"/>
  <c r="P285" i="1"/>
  <c r="O285" i="1"/>
  <c r="N285" i="1"/>
  <c r="M285" i="1"/>
  <c r="M284" i="1" s="1"/>
  <c r="L285" i="1"/>
  <c r="L284" i="1" s="1"/>
  <c r="K285" i="1"/>
  <c r="J285" i="1"/>
  <c r="I285" i="1"/>
  <c r="I284" i="1" s="1"/>
  <c r="H285" i="1"/>
  <c r="H284" i="1" s="1"/>
  <c r="G285" i="1"/>
  <c r="G284" i="1" s="1"/>
  <c r="F285" i="1"/>
  <c r="F284" i="1" s="1"/>
  <c r="C285" i="1"/>
  <c r="A285" i="1"/>
  <c r="P284" i="1"/>
  <c r="Q284" i="1" s="1"/>
  <c r="O284" i="1"/>
  <c r="K284" i="1"/>
  <c r="J284" i="1"/>
  <c r="C284" i="1"/>
  <c r="A284" i="1"/>
  <c r="P283" i="1"/>
  <c r="P282" i="1" s="1"/>
  <c r="O283" i="1"/>
  <c r="M283" i="1"/>
  <c r="N283" i="1" s="1"/>
  <c r="L283" i="1"/>
  <c r="K283" i="1"/>
  <c r="K282" i="1" s="1"/>
  <c r="J283" i="1"/>
  <c r="J282" i="1" s="1"/>
  <c r="I283" i="1"/>
  <c r="I282" i="1" s="1"/>
  <c r="H283" i="1"/>
  <c r="H282" i="1" s="1"/>
  <c r="G283" i="1"/>
  <c r="G282" i="1" s="1"/>
  <c r="F283" i="1"/>
  <c r="F282" i="1" s="1"/>
  <c r="C283" i="1"/>
  <c r="A283" i="1"/>
  <c r="O282" i="1"/>
  <c r="M282" i="1"/>
  <c r="N282" i="1" s="1"/>
  <c r="L282" i="1"/>
  <c r="C282" i="1"/>
  <c r="A282" i="1"/>
  <c r="P281" i="1"/>
  <c r="O281" i="1"/>
  <c r="M281" i="1"/>
  <c r="L281" i="1"/>
  <c r="K281" i="1"/>
  <c r="Q281" i="1" s="1"/>
  <c r="J281" i="1"/>
  <c r="I281" i="1"/>
  <c r="H281" i="1"/>
  <c r="G281" i="1"/>
  <c r="F281" i="1"/>
  <c r="C281" i="1"/>
  <c r="A281" i="1"/>
  <c r="P280" i="1"/>
  <c r="O280" i="1"/>
  <c r="M280" i="1"/>
  <c r="L280" i="1"/>
  <c r="K280" i="1"/>
  <c r="Q280" i="1" s="1"/>
  <c r="J280" i="1"/>
  <c r="I280" i="1"/>
  <c r="H280" i="1"/>
  <c r="G280" i="1"/>
  <c r="F280" i="1"/>
  <c r="C280" i="1"/>
  <c r="A280" i="1"/>
  <c r="P279" i="1"/>
  <c r="O279" i="1"/>
  <c r="M279" i="1"/>
  <c r="N279" i="1" s="1"/>
  <c r="L279" i="1"/>
  <c r="K279" i="1"/>
  <c r="J279" i="1"/>
  <c r="I279" i="1"/>
  <c r="H279" i="1"/>
  <c r="G279" i="1"/>
  <c r="F279" i="1"/>
  <c r="C279" i="1"/>
  <c r="A279" i="1"/>
  <c r="P278" i="1"/>
  <c r="O278" i="1"/>
  <c r="M278" i="1"/>
  <c r="M277" i="1" s="1"/>
  <c r="L278" i="1"/>
  <c r="L277" i="1" s="1"/>
  <c r="K278" i="1"/>
  <c r="Q278" i="1" s="1"/>
  <c r="J278" i="1"/>
  <c r="I278" i="1"/>
  <c r="H278" i="1"/>
  <c r="G278" i="1"/>
  <c r="G277" i="1" s="1"/>
  <c r="F278" i="1"/>
  <c r="F277" i="1" s="1"/>
  <c r="C278" i="1"/>
  <c r="A278" i="1"/>
  <c r="C277" i="1"/>
  <c r="A277" i="1"/>
  <c r="P276" i="1"/>
  <c r="P275" i="1" s="1"/>
  <c r="O276" i="1"/>
  <c r="O275" i="1" s="1"/>
  <c r="M276" i="1"/>
  <c r="M275" i="1" s="1"/>
  <c r="L276" i="1"/>
  <c r="L275" i="1" s="1"/>
  <c r="K276" i="1"/>
  <c r="J276" i="1"/>
  <c r="J275" i="1" s="1"/>
  <c r="I276" i="1"/>
  <c r="I275" i="1" s="1"/>
  <c r="H276" i="1"/>
  <c r="H275" i="1" s="1"/>
  <c r="G276" i="1"/>
  <c r="G275" i="1" s="1"/>
  <c r="F276" i="1"/>
  <c r="C276" i="1"/>
  <c r="A276" i="1"/>
  <c r="F275" i="1"/>
  <c r="C275" i="1"/>
  <c r="A275" i="1"/>
  <c r="P274" i="1"/>
  <c r="O274" i="1"/>
  <c r="M274" i="1"/>
  <c r="L274" i="1"/>
  <c r="L273" i="1" s="1"/>
  <c r="K274" i="1"/>
  <c r="Q274" i="1" s="1"/>
  <c r="J274" i="1"/>
  <c r="I274" i="1"/>
  <c r="H274" i="1"/>
  <c r="H273" i="1" s="1"/>
  <c r="G274" i="1"/>
  <c r="G273" i="1" s="1"/>
  <c r="F274" i="1"/>
  <c r="F273" i="1" s="1"/>
  <c r="C274" i="1"/>
  <c r="A274" i="1"/>
  <c r="P273" i="1"/>
  <c r="O273" i="1"/>
  <c r="J273" i="1"/>
  <c r="I273" i="1"/>
  <c r="C273" i="1"/>
  <c r="A273" i="1"/>
  <c r="C272" i="1"/>
  <c r="A272" i="1"/>
  <c r="C271" i="1"/>
  <c r="A271" i="1"/>
  <c r="C270" i="1"/>
  <c r="A270" i="1"/>
  <c r="P269" i="1"/>
  <c r="O269" i="1"/>
  <c r="M269" i="1"/>
  <c r="N269" i="1" s="1"/>
  <c r="L269" i="1"/>
  <c r="K269" i="1"/>
  <c r="J269" i="1"/>
  <c r="I269" i="1"/>
  <c r="H269" i="1"/>
  <c r="G269" i="1"/>
  <c r="F269" i="1"/>
  <c r="C269" i="1"/>
  <c r="A269" i="1"/>
  <c r="P268" i="1"/>
  <c r="O268" i="1"/>
  <c r="O267" i="1" s="1"/>
  <c r="M268" i="1"/>
  <c r="L268" i="1"/>
  <c r="L267" i="1" s="1"/>
  <c r="K268" i="1"/>
  <c r="J268" i="1"/>
  <c r="I268" i="1"/>
  <c r="H268" i="1"/>
  <c r="H267" i="1" s="1"/>
  <c r="G268" i="1"/>
  <c r="G267" i="1" s="1"/>
  <c r="F268" i="1"/>
  <c r="F267" i="1" s="1"/>
  <c r="C268" i="1"/>
  <c r="A268" i="1"/>
  <c r="I267" i="1"/>
  <c r="C267" i="1"/>
  <c r="A267" i="1"/>
  <c r="P266" i="1"/>
  <c r="O266" i="1"/>
  <c r="M266" i="1"/>
  <c r="L266" i="1"/>
  <c r="K266" i="1"/>
  <c r="J266" i="1"/>
  <c r="I266" i="1"/>
  <c r="H266" i="1"/>
  <c r="G266" i="1"/>
  <c r="F266" i="1"/>
  <c r="C266" i="1"/>
  <c r="A266" i="1"/>
  <c r="P265" i="1"/>
  <c r="O265" i="1"/>
  <c r="M265" i="1"/>
  <c r="L265" i="1"/>
  <c r="K265" i="1"/>
  <c r="J265" i="1"/>
  <c r="I265" i="1"/>
  <c r="H265" i="1"/>
  <c r="G265" i="1"/>
  <c r="F265" i="1"/>
  <c r="C265" i="1"/>
  <c r="A265" i="1"/>
  <c r="P264" i="1"/>
  <c r="P263" i="1" s="1"/>
  <c r="O264" i="1"/>
  <c r="O263" i="1" s="1"/>
  <c r="M264" i="1"/>
  <c r="N264" i="1" s="1"/>
  <c r="L264" i="1"/>
  <c r="K264" i="1"/>
  <c r="K263" i="1" s="1"/>
  <c r="J264" i="1"/>
  <c r="I264" i="1"/>
  <c r="I263" i="1" s="1"/>
  <c r="H264" i="1"/>
  <c r="G264" i="1"/>
  <c r="F264" i="1"/>
  <c r="C264" i="1"/>
  <c r="A264" i="1"/>
  <c r="C263" i="1"/>
  <c r="A263" i="1"/>
  <c r="P262" i="1"/>
  <c r="O262" i="1"/>
  <c r="M262" i="1"/>
  <c r="L262" i="1"/>
  <c r="K262" i="1"/>
  <c r="J262" i="1"/>
  <c r="I262" i="1"/>
  <c r="H262" i="1"/>
  <c r="G262" i="1"/>
  <c r="F262" i="1"/>
  <c r="C262" i="1"/>
  <c r="A262" i="1"/>
  <c r="P261" i="1"/>
  <c r="P260" i="1" s="1"/>
  <c r="O261" i="1"/>
  <c r="O260" i="1" s="1"/>
  <c r="M261" i="1"/>
  <c r="L261" i="1"/>
  <c r="K261" i="1"/>
  <c r="J261" i="1"/>
  <c r="J260" i="1" s="1"/>
  <c r="I261" i="1"/>
  <c r="H261" i="1"/>
  <c r="G261" i="1"/>
  <c r="F261" i="1"/>
  <c r="C261" i="1"/>
  <c r="A261" i="1"/>
  <c r="C260" i="1"/>
  <c r="A260" i="1"/>
  <c r="P259" i="1"/>
  <c r="O259" i="1"/>
  <c r="M259" i="1"/>
  <c r="L259" i="1"/>
  <c r="K259" i="1"/>
  <c r="Q259" i="1" s="1"/>
  <c r="J259" i="1"/>
  <c r="I259" i="1"/>
  <c r="H259" i="1"/>
  <c r="G259" i="1"/>
  <c r="F259" i="1"/>
  <c r="C259" i="1"/>
  <c r="A259" i="1"/>
  <c r="P258" i="1"/>
  <c r="O258" i="1"/>
  <c r="M258" i="1"/>
  <c r="L258" i="1"/>
  <c r="K258" i="1"/>
  <c r="Q258" i="1" s="1"/>
  <c r="J258" i="1"/>
  <c r="I258" i="1"/>
  <c r="H258" i="1"/>
  <c r="G258" i="1"/>
  <c r="F258" i="1"/>
  <c r="C258" i="1"/>
  <c r="A258" i="1"/>
  <c r="P257" i="1"/>
  <c r="O257" i="1"/>
  <c r="M257" i="1"/>
  <c r="L257" i="1"/>
  <c r="K257" i="1"/>
  <c r="J257" i="1"/>
  <c r="I257" i="1"/>
  <c r="H257" i="1"/>
  <c r="G257" i="1"/>
  <c r="F257" i="1"/>
  <c r="C257" i="1"/>
  <c r="A257" i="1"/>
  <c r="P256" i="1"/>
  <c r="O256" i="1"/>
  <c r="M256" i="1"/>
  <c r="L256" i="1"/>
  <c r="L255" i="1" s="1"/>
  <c r="K256" i="1"/>
  <c r="Q256" i="1" s="1"/>
  <c r="J256" i="1"/>
  <c r="I256" i="1"/>
  <c r="H256" i="1"/>
  <c r="G256" i="1"/>
  <c r="F256" i="1"/>
  <c r="F255" i="1" s="1"/>
  <c r="C256" i="1"/>
  <c r="A256" i="1"/>
  <c r="I255" i="1"/>
  <c r="C255" i="1"/>
  <c r="A255" i="1"/>
  <c r="C254" i="1"/>
  <c r="A254" i="1"/>
  <c r="P253" i="1"/>
  <c r="O253" i="1"/>
  <c r="M253" i="1"/>
  <c r="L253" i="1"/>
  <c r="L252" i="1" s="1"/>
  <c r="L251" i="1" s="1"/>
  <c r="L250" i="1" s="1"/>
  <c r="K253" i="1"/>
  <c r="Q253" i="1" s="1"/>
  <c r="J253" i="1"/>
  <c r="J252" i="1" s="1"/>
  <c r="J251" i="1" s="1"/>
  <c r="J250" i="1" s="1"/>
  <c r="I253" i="1"/>
  <c r="I252" i="1" s="1"/>
  <c r="I251" i="1" s="1"/>
  <c r="I250" i="1" s="1"/>
  <c r="H253" i="1"/>
  <c r="G253" i="1"/>
  <c r="G252" i="1" s="1"/>
  <c r="G251" i="1" s="1"/>
  <c r="G250" i="1" s="1"/>
  <c r="F253" i="1"/>
  <c r="F252" i="1" s="1"/>
  <c r="F251" i="1" s="1"/>
  <c r="F250" i="1" s="1"/>
  <c r="C253" i="1"/>
  <c r="A253" i="1"/>
  <c r="P252" i="1"/>
  <c r="P251" i="1" s="1"/>
  <c r="P250" i="1" s="1"/>
  <c r="O252" i="1"/>
  <c r="O251" i="1" s="1"/>
  <c r="O250" i="1" s="1"/>
  <c r="H252" i="1"/>
  <c r="H251" i="1" s="1"/>
  <c r="H250" i="1" s="1"/>
  <c r="C252" i="1"/>
  <c r="A252" i="1"/>
  <c r="C251" i="1"/>
  <c r="A251" i="1"/>
  <c r="C250" i="1"/>
  <c r="A250" i="1"/>
  <c r="C249" i="1"/>
  <c r="A249" i="1"/>
  <c r="P248" i="1"/>
  <c r="P247" i="1" s="1"/>
  <c r="O248" i="1"/>
  <c r="M248" i="1"/>
  <c r="M247" i="1" s="1"/>
  <c r="L248" i="1"/>
  <c r="L247" i="1" s="1"/>
  <c r="K248" i="1"/>
  <c r="K247" i="1" s="1"/>
  <c r="J248" i="1"/>
  <c r="J247" i="1" s="1"/>
  <c r="I248" i="1"/>
  <c r="H248" i="1"/>
  <c r="G248" i="1"/>
  <c r="G247" i="1" s="1"/>
  <c r="F248" i="1"/>
  <c r="F247" i="1" s="1"/>
  <c r="C248" i="1"/>
  <c r="A248" i="1"/>
  <c r="O247" i="1"/>
  <c r="I247" i="1"/>
  <c r="H247" i="1"/>
  <c r="C247" i="1"/>
  <c r="A247" i="1"/>
  <c r="P246" i="1"/>
  <c r="O246" i="1"/>
  <c r="M246" i="1"/>
  <c r="N246" i="1" s="1"/>
  <c r="L246" i="1"/>
  <c r="K246" i="1"/>
  <c r="J246" i="1"/>
  <c r="I246" i="1"/>
  <c r="H246" i="1"/>
  <c r="G246" i="1"/>
  <c r="F246" i="1"/>
  <c r="C246" i="1"/>
  <c r="A246" i="1"/>
  <c r="P245" i="1"/>
  <c r="O245" i="1"/>
  <c r="M245" i="1"/>
  <c r="L245" i="1"/>
  <c r="K245" i="1"/>
  <c r="J245" i="1"/>
  <c r="I245" i="1"/>
  <c r="H245" i="1"/>
  <c r="G245" i="1"/>
  <c r="F245" i="1"/>
  <c r="C245" i="1"/>
  <c r="A245" i="1"/>
  <c r="P244" i="1"/>
  <c r="O244" i="1"/>
  <c r="O243" i="1" s="1"/>
  <c r="M244" i="1"/>
  <c r="L244" i="1"/>
  <c r="L243" i="1" s="1"/>
  <c r="K244" i="1"/>
  <c r="J244" i="1"/>
  <c r="I244" i="1"/>
  <c r="H244" i="1"/>
  <c r="G244" i="1"/>
  <c r="G243" i="1" s="1"/>
  <c r="F244" i="1"/>
  <c r="F243" i="1" s="1"/>
  <c r="C244" i="1"/>
  <c r="A244" i="1"/>
  <c r="H243" i="1"/>
  <c r="C243" i="1"/>
  <c r="A243" i="1"/>
  <c r="P242" i="1"/>
  <c r="P241" i="1" s="1"/>
  <c r="O242" i="1"/>
  <c r="O241" i="1" s="1"/>
  <c r="M242" i="1"/>
  <c r="L242" i="1"/>
  <c r="L241" i="1" s="1"/>
  <c r="K242" i="1"/>
  <c r="K241" i="1" s="1"/>
  <c r="J242" i="1"/>
  <c r="J241" i="1" s="1"/>
  <c r="I242" i="1"/>
  <c r="H242" i="1"/>
  <c r="H241" i="1" s="1"/>
  <c r="G242" i="1"/>
  <c r="G241" i="1" s="1"/>
  <c r="F242" i="1"/>
  <c r="F241" i="1" s="1"/>
  <c r="C242" i="1"/>
  <c r="A242" i="1"/>
  <c r="I241" i="1"/>
  <c r="C241" i="1"/>
  <c r="A241" i="1"/>
  <c r="P240" i="1"/>
  <c r="O240" i="1"/>
  <c r="O237" i="1" s="1"/>
  <c r="M240" i="1"/>
  <c r="L240" i="1"/>
  <c r="K240" i="1"/>
  <c r="J240" i="1"/>
  <c r="I240" i="1"/>
  <c r="I237" i="1" s="1"/>
  <c r="H240" i="1"/>
  <c r="G240" i="1"/>
  <c r="F240" i="1"/>
  <c r="C240" i="1"/>
  <c r="A240" i="1"/>
  <c r="Q239" i="1"/>
  <c r="P239" i="1"/>
  <c r="O239" i="1"/>
  <c r="M239" i="1"/>
  <c r="L239" i="1"/>
  <c r="K239" i="1"/>
  <c r="J239" i="1"/>
  <c r="I239" i="1"/>
  <c r="H239" i="1"/>
  <c r="G239" i="1"/>
  <c r="F239" i="1"/>
  <c r="C239" i="1"/>
  <c r="A239" i="1"/>
  <c r="P238" i="1"/>
  <c r="O238" i="1"/>
  <c r="M238" i="1"/>
  <c r="M237" i="1" s="1"/>
  <c r="L238" i="1"/>
  <c r="K238" i="1"/>
  <c r="J238" i="1"/>
  <c r="J237" i="1" s="1"/>
  <c r="I238" i="1"/>
  <c r="H238" i="1"/>
  <c r="G238" i="1"/>
  <c r="G237" i="1" s="1"/>
  <c r="F238" i="1"/>
  <c r="C238" i="1"/>
  <c r="A238" i="1"/>
  <c r="H237" i="1"/>
  <c r="C237" i="1"/>
  <c r="A237" i="1"/>
  <c r="P236" i="1"/>
  <c r="O236" i="1"/>
  <c r="M236" i="1"/>
  <c r="L236" i="1"/>
  <c r="K236" i="1"/>
  <c r="J236" i="1"/>
  <c r="I236" i="1"/>
  <c r="H236" i="1"/>
  <c r="G236" i="1"/>
  <c r="F236" i="1"/>
  <c r="C236" i="1"/>
  <c r="P235" i="1"/>
  <c r="O235" i="1"/>
  <c r="M235" i="1"/>
  <c r="L235" i="1"/>
  <c r="L234" i="1" s="1"/>
  <c r="K235" i="1"/>
  <c r="J235" i="1"/>
  <c r="J234" i="1" s="1"/>
  <c r="I235" i="1"/>
  <c r="H235" i="1"/>
  <c r="G235" i="1"/>
  <c r="F235" i="1"/>
  <c r="F234" i="1" s="1"/>
  <c r="C235" i="1"/>
  <c r="C234" i="1"/>
  <c r="P233" i="1"/>
  <c r="O233" i="1"/>
  <c r="M233" i="1"/>
  <c r="L233" i="1"/>
  <c r="K233" i="1"/>
  <c r="Q233" i="1" s="1"/>
  <c r="J233" i="1"/>
  <c r="I233" i="1"/>
  <c r="H233" i="1"/>
  <c r="G233" i="1"/>
  <c r="F233" i="1"/>
  <c r="C233" i="1"/>
  <c r="A233" i="1"/>
  <c r="P232" i="1"/>
  <c r="Q232" i="1" s="1"/>
  <c r="O232" i="1"/>
  <c r="M232" i="1"/>
  <c r="N232" i="1" s="1"/>
  <c r="L232" i="1"/>
  <c r="K232" i="1"/>
  <c r="J232" i="1"/>
  <c r="I232" i="1"/>
  <c r="H232" i="1"/>
  <c r="G232" i="1"/>
  <c r="F232" i="1"/>
  <c r="C232" i="1"/>
  <c r="A232" i="1"/>
  <c r="P231" i="1"/>
  <c r="O231" i="1"/>
  <c r="M231" i="1"/>
  <c r="L231" i="1"/>
  <c r="K231" i="1"/>
  <c r="J231" i="1"/>
  <c r="I231" i="1"/>
  <c r="H231" i="1"/>
  <c r="G231" i="1"/>
  <c r="F231" i="1"/>
  <c r="C231" i="1"/>
  <c r="A231" i="1"/>
  <c r="P230" i="1"/>
  <c r="O230" i="1"/>
  <c r="O229" i="1" s="1"/>
  <c r="M230" i="1"/>
  <c r="M229" i="1" s="1"/>
  <c r="L230" i="1"/>
  <c r="L229" i="1" s="1"/>
  <c r="K230" i="1"/>
  <c r="J230" i="1"/>
  <c r="I230" i="1"/>
  <c r="I229" i="1" s="1"/>
  <c r="H230" i="1"/>
  <c r="G230" i="1"/>
  <c r="G229" i="1" s="1"/>
  <c r="F230" i="1"/>
  <c r="F229" i="1" s="1"/>
  <c r="C230" i="1"/>
  <c r="A230" i="1"/>
  <c r="H229" i="1"/>
  <c r="C229" i="1"/>
  <c r="A229" i="1"/>
  <c r="P228" i="1"/>
  <c r="O228" i="1"/>
  <c r="M228" i="1"/>
  <c r="L228" i="1"/>
  <c r="K228" i="1"/>
  <c r="N228" i="1" s="1"/>
  <c r="J228" i="1"/>
  <c r="I228" i="1"/>
  <c r="H228" i="1"/>
  <c r="G228" i="1"/>
  <c r="F228" i="1"/>
  <c r="C228" i="1"/>
  <c r="A228" i="1"/>
  <c r="P227" i="1"/>
  <c r="O227" i="1"/>
  <c r="O226" i="1" s="1"/>
  <c r="M227" i="1"/>
  <c r="M226" i="1" s="1"/>
  <c r="L227" i="1"/>
  <c r="L226" i="1" s="1"/>
  <c r="K227" i="1"/>
  <c r="Q227" i="1" s="1"/>
  <c r="J227" i="1"/>
  <c r="I227" i="1"/>
  <c r="I226" i="1" s="1"/>
  <c r="H227" i="1"/>
  <c r="H226" i="1" s="1"/>
  <c r="G227" i="1"/>
  <c r="G226" i="1" s="1"/>
  <c r="F227" i="1"/>
  <c r="F226" i="1" s="1"/>
  <c r="C227" i="1"/>
  <c r="A227" i="1"/>
  <c r="C226" i="1"/>
  <c r="A226" i="1"/>
  <c r="P225" i="1"/>
  <c r="O225" i="1"/>
  <c r="M225" i="1"/>
  <c r="L225" i="1"/>
  <c r="K225" i="1"/>
  <c r="J225" i="1"/>
  <c r="I225" i="1"/>
  <c r="H225" i="1"/>
  <c r="G225" i="1"/>
  <c r="F225" i="1"/>
  <c r="C225" i="1"/>
  <c r="A225" i="1"/>
  <c r="P224" i="1"/>
  <c r="O224" i="1"/>
  <c r="M224" i="1"/>
  <c r="L224" i="1"/>
  <c r="K224" i="1"/>
  <c r="J224" i="1"/>
  <c r="I224" i="1"/>
  <c r="H224" i="1"/>
  <c r="G224" i="1"/>
  <c r="F224" i="1"/>
  <c r="C224" i="1"/>
  <c r="A224" i="1"/>
  <c r="P223" i="1"/>
  <c r="O223" i="1"/>
  <c r="M223" i="1"/>
  <c r="L223" i="1"/>
  <c r="K223" i="1"/>
  <c r="J223" i="1"/>
  <c r="I223" i="1"/>
  <c r="H223" i="1"/>
  <c r="G223" i="1"/>
  <c r="F223" i="1"/>
  <c r="C223" i="1"/>
  <c r="A223" i="1"/>
  <c r="P222" i="1"/>
  <c r="O222" i="1"/>
  <c r="M222" i="1"/>
  <c r="L222" i="1"/>
  <c r="K222" i="1"/>
  <c r="J222" i="1"/>
  <c r="I222" i="1"/>
  <c r="H222" i="1"/>
  <c r="G222" i="1"/>
  <c r="F222" i="1"/>
  <c r="C222" i="1"/>
  <c r="A222" i="1"/>
  <c r="P221" i="1"/>
  <c r="O221" i="1"/>
  <c r="M221" i="1"/>
  <c r="L221" i="1"/>
  <c r="K221" i="1"/>
  <c r="J221" i="1"/>
  <c r="I221" i="1"/>
  <c r="H221" i="1"/>
  <c r="G221" i="1"/>
  <c r="F221" i="1"/>
  <c r="C221" i="1"/>
  <c r="A221" i="1"/>
  <c r="P220" i="1"/>
  <c r="O220" i="1"/>
  <c r="M220" i="1"/>
  <c r="L220" i="1"/>
  <c r="K220" i="1"/>
  <c r="J220" i="1"/>
  <c r="I220" i="1"/>
  <c r="H220" i="1"/>
  <c r="G220" i="1"/>
  <c r="F220" i="1"/>
  <c r="C220" i="1"/>
  <c r="A220" i="1"/>
  <c r="P219" i="1"/>
  <c r="Q219" i="1" s="1"/>
  <c r="O219" i="1"/>
  <c r="M219" i="1"/>
  <c r="N219" i="1" s="1"/>
  <c r="L219" i="1"/>
  <c r="K219" i="1"/>
  <c r="J219" i="1"/>
  <c r="I219" i="1"/>
  <c r="H219" i="1"/>
  <c r="G219" i="1"/>
  <c r="F219" i="1"/>
  <c r="C219" i="1"/>
  <c r="A219" i="1"/>
  <c r="P218" i="1"/>
  <c r="Q218" i="1" s="1"/>
  <c r="O218" i="1"/>
  <c r="M218" i="1"/>
  <c r="L218" i="1"/>
  <c r="K218" i="1"/>
  <c r="J218" i="1"/>
  <c r="I218" i="1"/>
  <c r="H218" i="1"/>
  <c r="G218" i="1"/>
  <c r="F218" i="1"/>
  <c r="C218" i="1"/>
  <c r="A218" i="1"/>
  <c r="P217" i="1"/>
  <c r="O217" i="1"/>
  <c r="M217" i="1"/>
  <c r="N217" i="1" s="1"/>
  <c r="L217" i="1"/>
  <c r="K217" i="1"/>
  <c r="J217" i="1"/>
  <c r="I217" i="1"/>
  <c r="H217" i="1"/>
  <c r="G217" i="1"/>
  <c r="F217" i="1"/>
  <c r="C217" i="1"/>
  <c r="A217" i="1"/>
  <c r="P216" i="1"/>
  <c r="O216" i="1"/>
  <c r="M216" i="1"/>
  <c r="N216" i="1" s="1"/>
  <c r="L216" i="1"/>
  <c r="K216" i="1"/>
  <c r="J216" i="1"/>
  <c r="I216" i="1"/>
  <c r="H216" i="1"/>
  <c r="G216" i="1"/>
  <c r="F216" i="1"/>
  <c r="C216" i="1"/>
  <c r="A216" i="1"/>
  <c r="P215" i="1"/>
  <c r="O215" i="1"/>
  <c r="O214" i="1" s="1"/>
  <c r="M215" i="1"/>
  <c r="M214" i="1" s="1"/>
  <c r="L215" i="1"/>
  <c r="K215" i="1"/>
  <c r="J215" i="1"/>
  <c r="I215" i="1"/>
  <c r="H215" i="1"/>
  <c r="G215" i="1"/>
  <c r="F215" i="1"/>
  <c r="C215" i="1"/>
  <c r="A215" i="1"/>
  <c r="C214" i="1"/>
  <c r="A214" i="1"/>
  <c r="C213" i="1"/>
  <c r="A213" i="1"/>
  <c r="P212" i="1"/>
  <c r="O212" i="1"/>
  <c r="M212" i="1"/>
  <c r="L212" i="1"/>
  <c r="K212" i="1"/>
  <c r="J212" i="1"/>
  <c r="I212" i="1"/>
  <c r="H212" i="1"/>
  <c r="G212" i="1"/>
  <c r="F212" i="1"/>
  <c r="C212" i="1"/>
  <c r="A212" i="1"/>
  <c r="P211" i="1"/>
  <c r="O211" i="1"/>
  <c r="M211" i="1"/>
  <c r="N211" i="1" s="1"/>
  <c r="L211" i="1"/>
  <c r="K211" i="1"/>
  <c r="J211" i="1"/>
  <c r="I211" i="1"/>
  <c r="H211" i="1"/>
  <c r="G211" i="1"/>
  <c r="F211" i="1"/>
  <c r="C211" i="1"/>
  <c r="A211" i="1"/>
  <c r="P210" i="1"/>
  <c r="O210" i="1"/>
  <c r="M210" i="1"/>
  <c r="N210" i="1" s="1"/>
  <c r="L210" i="1"/>
  <c r="K210" i="1"/>
  <c r="J210" i="1"/>
  <c r="I210" i="1"/>
  <c r="H210" i="1"/>
  <c r="G210" i="1"/>
  <c r="F210" i="1"/>
  <c r="C210" i="1"/>
  <c r="A210" i="1"/>
  <c r="P209" i="1"/>
  <c r="O209" i="1"/>
  <c r="M209" i="1"/>
  <c r="L209" i="1"/>
  <c r="K209" i="1"/>
  <c r="J209" i="1"/>
  <c r="I209" i="1"/>
  <c r="H209" i="1"/>
  <c r="G209" i="1"/>
  <c r="F209" i="1"/>
  <c r="C209" i="1"/>
  <c r="A209" i="1"/>
  <c r="P208" i="1"/>
  <c r="O208" i="1"/>
  <c r="M208" i="1"/>
  <c r="N208" i="1" s="1"/>
  <c r="L208" i="1"/>
  <c r="K208" i="1"/>
  <c r="Q208" i="1" s="1"/>
  <c r="J208" i="1"/>
  <c r="I208" i="1"/>
  <c r="H208" i="1"/>
  <c r="G208" i="1"/>
  <c r="F208" i="1"/>
  <c r="C208" i="1"/>
  <c r="A208" i="1"/>
  <c r="P207" i="1"/>
  <c r="O207" i="1"/>
  <c r="M207" i="1"/>
  <c r="N207" i="1" s="1"/>
  <c r="L207" i="1"/>
  <c r="K207" i="1"/>
  <c r="J207" i="1"/>
  <c r="I207" i="1"/>
  <c r="H207" i="1"/>
  <c r="G207" i="1"/>
  <c r="F207" i="1"/>
  <c r="C207" i="1"/>
  <c r="A207" i="1"/>
  <c r="P206" i="1"/>
  <c r="O206" i="1"/>
  <c r="M206" i="1"/>
  <c r="L206" i="1"/>
  <c r="K206" i="1"/>
  <c r="J206" i="1"/>
  <c r="I206" i="1"/>
  <c r="H206" i="1"/>
  <c r="G206" i="1"/>
  <c r="F206" i="1"/>
  <c r="C206" i="1"/>
  <c r="A206" i="1"/>
  <c r="P205" i="1"/>
  <c r="O205" i="1"/>
  <c r="M205" i="1"/>
  <c r="M204" i="1" s="1"/>
  <c r="L205" i="1"/>
  <c r="K205" i="1"/>
  <c r="J205" i="1"/>
  <c r="I205" i="1"/>
  <c r="I204" i="1" s="1"/>
  <c r="H205" i="1"/>
  <c r="G205" i="1"/>
  <c r="F205" i="1"/>
  <c r="C205" i="1"/>
  <c r="A205" i="1"/>
  <c r="C204" i="1"/>
  <c r="A204" i="1"/>
  <c r="P203" i="1"/>
  <c r="O203" i="1"/>
  <c r="M203" i="1"/>
  <c r="L203" i="1"/>
  <c r="K203" i="1"/>
  <c r="J203" i="1"/>
  <c r="I203" i="1"/>
  <c r="H203" i="1"/>
  <c r="G203" i="1"/>
  <c r="F203" i="1"/>
  <c r="C203" i="1"/>
  <c r="A203" i="1"/>
  <c r="P202" i="1"/>
  <c r="O202" i="1"/>
  <c r="M202" i="1"/>
  <c r="L202" i="1"/>
  <c r="K202" i="1"/>
  <c r="J202" i="1"/>
  <c r="I202" i="1"/>
  <c r="H202" i="1"/>
  <c r="G202" i="1"/>
  <c r="F202" i="1"/>
  <c r="C202" i="1"/>
  <c r="A202" i="1"/>
  <c r="P201" i="1"/>
  <c r="P199" i="1" s="1"/>
  <c r="O201" i="1"/>
  <c r="M201" i="1"/>
  <c r="L201" i="1"/>
  <c r="K201" i="1"/>
  <c r="J201" i="1"/>
  <c r="I201" i="1"/>
  <c r="H201" i="1"/>
  <c r="G201" i="1"/>
  <c r="F201" i="1"/>
  <c r="C201" i="1"/>
  <c r="A201" i="1"/>
  <c r="P200" i="1"/>
  <c r="O200" i="1"/>
  <c r="O199" i="1" s="1"/>
  <c r="M200" i="1"/>
  <c r="L200" i="1"/>
  <c r="K200" i="1"/>
  <c r="Q200" i="1" s="1"/>
  <c r="J200" i="1"/>
  <c r="I200" i="1"/>
  <c r="H200" i="1"/>
  <c r="H199" i="1" s="1"/>
  <c r="G200" i="1"/>
  <c r="F200" i="1"/>
  <c r="C200" i="1"/>
  <c r="A200" i="1"/>
  <c r="C199" i="1"/>
  <c r="A199" i="1"/>
  <c r="P198" i="1"/>
  <c r="O198" i="1"/>
  <c r="M198" i="1"/>
  <c r="N198" i="1" s="1"/>
  <c r="L198" i="1"/>
  <c r="K198" i="1"/>
  <c r="J198" i="1"/>
  <c r="I198" i="1"/>
  <c r="H198" i="1"/>
  <c r="G198" i="1"/>
  <c r="F198" i="1"/>
  <c r="C198" i="1"/>
  <c r="A198" i="1"/>
  <c r="P197" i="1"/>
  <c r="O197" i="1"/>
  <c r="M197" i="1"/>
  <c r="L197" i="1"/>
  <c r="K197" i="1"/>
  <c r="J197" i="1"/>
  <c r="I197" i="1"/>
  <c r="H197" i="1"/>
  <c r="G197" i="1"/>
  <c r="F197" i="1"/>
  <c r="C197" i="1"/>
  <c r="A197" i="1"/>
  <c r="P196" i="1"/>
  <c r="Q196" i="1" s="1"/>
  <c r="O196" i="1"/>
  <c r="M196" i="1"/>
  <c r="N196" i="1" s="1"/>
  <c r="L196" i="1"/>
  <c r="K196" i="1"/>
  <c r="J196" i="1"/>
  <c r="I196" i="1"/>
  <c r="H196" i="1"/>
  <c r="G196" i="1"/>
  <c r="F196" i="1"/>
  <c r="C196" i="1"/>
  <c r="A196" i="1"/>
  <c r="P195" i="1"/>
  <c r="O195" i="1"/>
  <c r="M195" i="1"/>
  <c r="N195" i="1" s="1"/>
  <c r="L195" i="1"/>
  <c r="K195" i="1"/>
  <c r="J195" i="1"/>
  <c r="I195" i="1"/>
  <c r="H195" i="1"/>
  <c r="G195" i="1"/>
  <c r="F195" i="1"/>
  <c r="C195" i="1"/>
  <c r="A195" i="1"/>
  <c r="P194" i="1"/>
  <c r="O194" i="1"/>
  <c r="M194" i="1"/>
  <c r="L194" i="1"/>
  <c r="K194" i="1"/>
  <c r="J194" i="1"/>
  <c r="I194" i="1"/>
  <c r="H194" i="1"/>
  <c r="G194" i="1"/>
  <c r="F194" i="1"/>
  <c r="C194" i="1"/>
  <c r="A194" i="1"/>
  <c r="P193" i="1"/>
  <c r="O193" i="1"/>
  <c r="M193" i="1"/>
  <c r="L193" i="1"/>
  <c r="K193" i="1"/>
  <c r="J193" i="1"/>
  <c r="I193" i="1"/>
  <c r="H193" i="1"/>
  <c r="G193" i="1"/>
  <c r="F193" i="1"/>
  <c r="C193" i="1"/>
  <c r="A193" i="1"/>
  <c r="P192" i="1"/>
  <c r="Q192" i="1" s="1"/>
  <c r="O192" i="1"/>
  <c r="M192" i="1"/>
  <c r="L192" i="1"/>
  <c r="K192" i="1"/>
  <c r="J192" i="1"/>
  <c r="I192" i="1"/>
  <c r="H192" i="1"/>
  <c r="G192" i="1"/>
  <c r="F192" i="1"/>
  <c r="C192" i="1"/>
  <c r="A192" i="1"/>
  <c r="P191" i="1"/>
  <c r="O191" i="1"/>
  <c r="M191" i="1"/>
  <c r="N191" i="1" s="1"/>
  <c r="L191" i="1"/>
  <c r="K191" i="1"/>
  <c r="J191" i="1"/>
  <c r="I191" i="1"/>
  <c r="H191" i="1"/>
  <c r="G191" i="1"/>
  <c r="F191" i="1"/>
  <c r="C191" i="1"/>
  <c r="A191" i="1"/>
  <c r="P190" i="1"/>
  <c r="O190" i="1"/>
  <c r="M190" i="1"/>
  <c r="N190" i="1" s="1"/>
  <c r="L190" i="1"/>
  <c r="K190" i="1"/>
  <c r="J190" i="1"/>
  <c r="I190" i="1"/>
  <c r="H190" i="1"/>
  <c r="G190" i="1"/>
  <c r="F190" i="1"/>
  <c r="C190" i="1"/>
  <c r="A190" i="1"/>
  <c r="P189" i="1"/>
  <c r="O189" i="1"/>
  <c r="M189" i="1"/>
  <c r="L189" i="1"/>
  <c r="K189" i="1"/>
  <c r="J189" i="1"/>
  <c r="I189" i="1"/>
  <c r="H189" i="1"/>
  <c r="G189" i="1"/>
  <c r="F189" i="1"/>
  <c r="C189" i="1"/>
  <c r="A189" i="1"/>
  <c r="P188" i="1"/>
  <c r="O188" i="1"/>
  <c r="M188" i="1"/>
  <c r="N188" i="1" s="1"/>
  <c r="L188" i="1"/>
  <c r="K188" i="1"/>
  <c r="J188" i="1"/>
  <c r="I188" i="1"/>
  <c r="H188" i="1"/>
  <c r="G188" i="1"/>
  <c r="F188" i="1"/>
  <c r="C188" i="1"/>
  <c r="A188" i="1"/>
  <c r="P187" i="1"/>
  <c r="O187" i="1"/>
  <c r="M187" i="1"/>
  <c r="N187" i="1" s="1"/>
  <c r="L187" i="1"/>
  <c r="K187" i="1"/>
  <c r="J187" i="1"/>
  <c r="I187" i="1"/>
  <c r="H187" i="1"/>
  <c r="G187" i="1"/>
  <c r="F187" i="1"/>
  <c r="C187" i="1"/>
  <c r="A187" i="1"/>
  <c r="P186" i="1"/>
  <c r="O186" i="1"/>
  <c r="M186" i="1"/>
  <c r="L186" i="1"/>
  <c r="K186" i="1"/>
  <c r="J186" i="1"/>
  <c r="I186" i="1"/>
  <c r="H186" i="1"/>
  <c r="G186" i="1"/>
  <c r="F186" i="1"/>
  <c r="C186" i="1"/>
  <c r="A186" i="1"/>
  <c r="P185" i="1"/>
  <c r="O185" i="1"/>
  <c r="M185" i="1"/>
  <c r="L185" i="1"/>
  <c r="K185" i="1"/>
  <c r="J185" i="1"/>
  <c r="I185" i="1"/>
  <c r="H185" i="1"/>
  <c r="H184" i="1" s="1"/>
  <c r="G185" i="1"/>
  <c r="F185" i="1"/>
  <c r="C185" i="1"/>
  <c r="A185" i="1"/>
  <c r="L184" i="1"/>
  <c r="F184" i="1"/>
  <c r="C184" i="1"/>
  <c r="A184" i="1"/>
  <c r="P183" i="1"/>
  <c r="O183" i="1"/>
  <c r="M183" i="1"/>
  <c r="L183" i="1"/>
  <c r="K183" i="1"/>
  <c r="J183" i="1"/>
  <c r="I183" i="1"/>
  <c r="H183" i="1"/>
  <c r="G183" i="1"/>
  <c r="F183" i="1"/>
  <c r="C183" i="1"/>
  <c r="A183" i="1"/>
  <c r="P182" i="1"/>
  <c r="O182" i="1"/>
  <c r="M182" i="1"/>
  <c r="N182" i="1" s="1"/>
  <c r="L182" i="1"/>
  <c r="K182" i="1"/>
  <c r="J182" i="1"/>
  <c r="I182" i="1"/>
  <c r="H182" i="1"/>
  <c r="G182" i="1"/>
  <c r="F182" i="1"/>
  <c r="C182" i="1"/>
  <c r="A182" i="1"/>
  <c r="P181" i="1"/>
  <c r="O181" i="1"/>
  <c r="M181" i="1"/>
  <c r="N181" i="1" s="1"/>
  <c r="L181" i="1"/>
  <c r="K181" i="1"/>
  <c r="J181" i="1"/>
  <c r="I181" i="1"/>
  <c r="H181" i="1"/>
  <c r="G181" i="1"/>
  <c r="F181" i="1"/>
  <c r="C181" i="1"/>
  <c r="A181" i="1"/>
  <c r="P180" i="1"/>
  <c r="Q180" i="1" s="1"/>
  <c r="O180" i="1"/>
  <c r="M180" i="1"/>
  <c r="L180" i="1"/>
  <c r="K180" i="1"/>
  <c r="J180" i="1"/>
  <c r="I180" i="1"/>
  <c r="H180" i="1"/>
  <c r="G180" i="1"/>
  <c r="F180" i="1"/>
  <c r="C180" i="1"/>
  <c r="A180" i="1"/>
  <c r="P179" i="1"/>
  <c r="Q179" i="1" s="1"/>
  <c r="O179" i="1"/>
  <c r="M179" i="1"/>
  <c r="N179" i="1" s="1"/>
  <c r="L179" i="1"/>
  <c r="K179" i="1"/>
  <c r="J179" i="1"/>
  <c r="I179" i="1"/>
  <c r="H179" i="1"/>
  <c r="G179" i="1"/>
  <c r="F179" i="1"/>
  <c r="C179" i="1"/>
  <c r="A179" i="1"/>
  <c r="P178" i="1"/>
  <c r="O178" i="1"/>
  <c r="M178" i="1"/>
  <c r="N178" i="1" s="1"/>
  <c r="L178" i="1"/>
  <c r="K178" i="1"/>
  <c r="J178" i="1"/>
  <c r="I178" i="1"/>
  <c r="H178" i="1"/>
  <c r="G178" i="1"/>
  <c r="F178" i="1"/>
  <c r="C178" i="1"/>
  <c r="A178" i="1"/>
  <c r="P177" i="1"/>
  <c r="O177" i="1"/>
  <c r="M177" i="1"/>
  <c r="L177" i="1"/>
  <c r="K177" i="1"/>
  <c r="J177" i="1"/>
  <c r="I177" i="1"/>
  <c r="H177" i="1"/>
  <c r="G177" i="1"/>
  <c r="F177" i="1"/>
  <c r="C177" i="1"/>
  <c r="A177" i="1"/>
  <c r="P176" i="1"/>
  <c r="Q176" i="1" s="1"/>
  <c r="O176" i="1"/>
  <c r="M176" i="1"/>
  <c r="N176" i="1" s="1"/>
  <c r="L176" i="1"/>
  <c r="K176" i="1"/>
  <c r="J176" i="1"/>
  <c r="I176" i="1"/>
  <c r="H176" i="1"/>
  <c r="G176" i="1"/>
  <c r="F176" i="1"/>
  <c r="C176" i="1"/>
  <c r="A176" i="1"/>
  <c r="P175" i="1"/>
  <c r="O175" i="1"/>
  <c r="M175" i="1"/>
  <c r="N175" i="1" s="1"/>
  <c r="L175" i="1"/>
  <c r="K175" i="1"/>
  <c r="J175" i="1"/>
  <c r="I175" i="1"/>
  <c r="H175" i="1"/>
  <c r="G175" i="1"/>
  <c r="F175" i="1"/>
  <c r="C175" i="1"/>
  <c r="A175" i="1"/>
  <c r="P174" i="1"/>
  <c r="Q174" i="1" s="1"/>
  <c r="O174" i="1"/>
  <c r="M174" i="1"/>
  <c r="L174" i="1"/>
  <c r="K174" i="1"/>
  <c r="J174" i="1"/>
  <c r="I174" i="1"/>
  <c r="H174" i="1"/>
  <c r="G174" i="1"/>
  <c r="F174" i="1"/>
  <c r="C174" i="1"/>
  <c r="A174" i="1"/>
  <c r="P173" i="1"/>
  <c r="O173" i="1"/>
  <c r="M173" i="1"/>
  <c r="L173" i="1"/>
  <c r="K173" i="1"/>
  <c r="J173" i="1"/>
  <c r="I173" i="1"/>
  <c r="H173" i="1"/>
  <c r="G173" i="1"/>
  <c r="F173" i="1"/>
  <c r="C173" i="1"/>
  <c r="A173" i="1"/>
  <c r="P172" i="1"/>
  <c r="O172" i="1"/>
  <c r="M172" i="1"/>
  <c r="L172" i="1"/>
  <c r="K172" i="1"/>
  <c r="J172" i="1"/>
  <c r="I172" i="1"/>
  <c r="H172" i="1"/>
  <c r="G172" i="1"/>
  <c r="F172" i="1"/>
  <c r="C172" i="1"/>
  <c r="A172" i="1"/>
  <c r="P171" i="1"/>
  <c r="O171" i="1"/>
  <c r="M171" i="1"/>
  <c r="L171" i="1"/>
  <c r="K171" i="1"/>
  <c r="J171" i="1"/>
  <c r="I171" i="1"/>
  <c r="H171" i="1"/>
  <c r="G171" i="1"/>
  <c r="F171" i="1"/>
  <c r="C171" i="1"/>
  <c r="A171" i="1"/>
  <c r="P170" i="1"/>
  <c r="O170" i="1"/>
  <c r="M170" i="1"/>
  <c r="L170" i="1"/>
  <c r="K170" i="1"/>
  <c r="J170" i="1"/>
  <c r="I170" i="1"/>
  <c r="H170" i="1"/>
  <c r="G170" i="1"/>
  <c r="F170" i="1"/>
  <c r="C170" i="1"/>
  <c r="A170" i="1"/>
  <c r="P169" i="1"/>
  <c r="O169" i="1"/>
  <c r="M169" i="1"/>
  <c r="L169" i="1"/>
  <c r="K169" i="1"/>
  <c r="J169" i="1"/>
  <c r="I169" i="1"/>
  <c r="H169" i="1"/>
  <c r="G169" i="1"/>
  <c r="F169" i="1"/>
  <c r="C169" i="1"/>
  <c r="A169" i="1"/>
  <c r="P168" i="1"/>
  <c r="Q168" i="1" s="1"/>
  <c r="O168" i="1"/>
  <c r="M168" i="1"/>
  <c r="L168" i="1"/>
  <c r="K168" i="1"/>
  <c r="J168" i="1"/>
  <c r="I168" i="1"/>
  <c r="H168" i="1"/>
  <c r="G168" i="1"/>
  <c r="F168" i="1"/>
  <c r="C168" i="1"/>
  <c r="A168" i="1"/>
  <c r="P167" i="1"/>
  <c r="O167" i="1"/>
  <c r="M167" i="1"/>
  <c r="L167" i="1"/>
  <c r="K167" i="1"/>
  <c r="J167" i="1"/>
  <c r="I167" i="1"/>
  <c r="H167" i="1"/>
  <c r="G167" i="1"/>
  <c r="F167" i="1"/>
  <c r="C167" i="1"/>
  <c r="A167" i="1"/>
  <c r="P166" i="1"/>
  <c r="P165" i="1" s="1"/>
  <c r="O166" i="1"/>
  <c r="M166" i="1"/>
  <c r="L166" i="1"/>
  <c r="K166" i="1"/>
  <c r="J166" i="1"/>
  <c r="I166" i="1"/>
  <c r="H166" i="1"/>
  <c r="H165" i="1" s="1"/>
  <c r="G166" i="1"/>
  <c r="F166" i="1"/>
  <c r="C166" i="1"/>
  <c r="A166" i="1"/>
  <c r="C165" i="1"/>
  <c r="A165" i="1"/>
  <c r="P164" i="1"/>
  <c r="O164" i="1"/>
  <c r="M164" i="1"/>
  <c r="L164" i="1"/>
  <c r="K164" i="1"/>
  <c r="J164" i="1"/>
  <c r="I164" i="1"/>
  <c r="H164" i="1"/>
  <c r="G164" i="1"/>
  <c r="F164" i="1"/>
  <c r="C164" i="1"/>
  <c r="A164" i="1"/>
  <c r="P163" i="1"/>
  <c r="O163" i="1"/>
  <c r="M163" i="1"/>
  <c r="L163" i="1"/>
  <c r="K163" i="1"/>
  <c r="J163" i="1"/>
  <c r="I163" i="1"/>
  <c r="H163" i="1"/>
  <c r="G163" i="1"/>
  <c r="F163" i="1"/>
  <c r="C163" i="1"/>
  <c r="A163" i="1"/>
  <c r="P162" i="1"/>
  <c r="O162" i="1"/>
  <c r="M162" i="1"/>
  <c r="L162" i="1"/>
  <c r="K162" i="1"/>
  <c r="Q162" i="1" s="1"/>
  <c r="J162" i="1"/>
  <c r="I162" i="1"/>
  <c r="H162" i="1"/>
  <c r="G162" i="1"/>
  <c r="F162" i="1"/>
  <c r="C162" i="1"/>
  <c r="A162" i="1"/>
  <c r="P161" i="1"/>
  <c r="O161" i="1"/>
  <c r="M161" i="1"/>
  <c r="N161" i="1" s="1"/>
  <c r="L161" i="1"/>
  <c r="K161" i="1"/>
  <c r="J161" i="1"/>
  <c r="I161" i="1"/>
  <c r="H161" i="1"/>
  <c r="G161" i="1"/>
  <c r="F161" i="1"/>
  <c r="C161" i="1"/>
  <c r="A161" i="1"/>
  <c r="P160" i="1"/>
  <c r="O160" i="1"/>
  <c r="M160" i="1"/>
  <c r="N160" i="1" s="1"/>
  <c r="L160" i="1"/>
  <c r="K160" i="1"/>
  <c r="J160" i="1"/>
  <c r="I160" i="1"/>
  <c r="H160" i="1"/>
  <c r="G160" i="1"/>
  <c r="F160" i="1"/>
  <c r="C160" i="1"/>
  <c r="A160" i="1"/>
  <c r="P159" i="1"/>
  <c r="O159" i="1"/>
  <c r="M159" i="1"/>
  <c r="M158" i="1" s="1"/>
  <c r="L159" i="1"/>
  <c r="K159" i="1"/>
  <c r="J159" i="1"/>
  <c r="I159" i="1"/>
  <c r="H159" i="1"/>
  <c r="G159" i="1"/>
  <c r="F159" i="1"/>
  <c r="C159" i="1"/>
  <c r="A159" i="1"/>
  <c r="C158" i="1"/>
  <c r="A158" i="1"/>
  <c r="P157" i="1"/>
  <c r="O157" i="1"/>
  <c r="M157" i="1"/>
  <c r="L157" i="1"/>
  <c r="K157" i="1"/>
  <c r="J157" i="1"/>
  <c r="I157" i="1"/>
  <c r="H157" i="1"/>
  <c r="G157" i="1"/>
  <c r="F157" i="1"/>
  <c r="C157" i="1"/>
  <c r="A157" i="1"/>
  <c r="P156" i="1"/>
  <c r="Q156" i="1" s="1"/>
  <c r="O156" i="1"/>
  <c r="M156" i="1"/>
  <c r="L156" i="1"/>
  <c r="K156" i="1"/>
  <c r="J156" i="1"/>
  <c r="I156" i="1"/>
  <c r="H156" i="1"/>
  <c r="G156" i="1"/>
  <c r="F156" i="1"/>
  <c r="C156" i="1"/>
  <c r="A156" i="1"/>
  <c r="P155" i="1"/>
  <c r="Q155" i="1" s="1"/>
  <c r="O155" i="1"/>
  <c r="M155" i="1"/>
  <c r="L155" i="1"/>
  <c r="K155" i="1"/>
  <c r="J155" i="1"/>
  <c r="I155" i="1"/>
  <c r="H155" i="1"/>
  <c r="G155" i="1"/>
  <c r="F155" i="1"/>
  <c r="C155" i="1"/>
  <c r="A155" i="1"/>
  <c r="P154" i="1"/>
  <c r="O154" i="1"/>
  <c r="M154" i="1"/>
  <c r="L154" i="1"/>
  <c r="K154" i="1"/>
  <c r="J154" i="1"/>
  <c r="I154" i="1"/>
  <c r="H154" i="1"/>
  <c r="G154" i="1"/>
  <c r="F154" i="1"/>
  <c r="C154" i="1"/>
  <c r="A154" i="1"/>
  <c r="P153" i="1"/>
  <c r="O153" i="1"/>
  <c r="M153" i="1"/>
  <c r="L153" i="1"/>
  <c r="K153" i="1"/>
  <c r="J153" i="1"/>
  <c r="I153" i="1"/>
  <c r="H153" i="1"/>
  <c r="G153" i="1"/>
  <c r="F153" i="1"/>
  <c r="C153" i="1"/>
  <c r="A153" i="1"/>
  <c r="C152" i="1"/>
  <c r="A152" i="1"/>
  <c r="P151" i="1"/>
  <c r="O151" i="1"/>
  <c r="M151" i="1"/>
  <c r="L151" i="1"/>
  <c r="K151" i="1"/>
  <c r="J151" i="1"/>
  <c r="I151" i="1"/>
  <c r="H151" i="1"/>
  <c r="G151" i="1"/>
  <c r="F151" i="1"/>
  <c r="C151" i="1"/>
  <c r="A151" i="1"/>
  <c r="P150" i="1"/>
  <c r="O150" i="1"/>
  <c r="M150" i="1"/>
  <c r="L150" i="1"/>
  <c r="K150" i="1"/>
  <c r="Q150" i="1" s="1"/>
  <c r="J150" i="1"/>
  <c r="I150" i="1"/>
  <c r="H150" i="1"/>
  <c r="G150" i="1"/>
  <c r="F150" i="1"/>
  <c r="C150" i="1"/>
  <c r="A150" i="1"/>
  <c r="P149" i="1"/>
  <c r="O149" i="1"/>
  <c r="M149" i="1"/>
  <c r="N149" i="1" s="1"/>
  <c r="L149" i="1"/>
  <c r="K149" i="1"/>
  <c r="J149" i="1"/>
  <c r="I149" i="1"/>
  <c r="H149" i="1"/>
  <c r="G149" i="1"/>
  <c r="F149" i="1"/>
  <c r="C149" i="1"/>
  <c r="A149" i="1"/>
  <c r="P148" i="1"/>
  <c r="O148" i="1"/>
  <c r="M148" i="1"/>
  <c r="N148" i="1" s="1"/>
  <c r="L148" i="1"/>
  <c r="K148" i="1"/>
  <c r="J148" i="1"/>
  <c r="I148" i="1"/>
  <c r="H148" i="1"/>
  <c r="G148" i="1"/>
  <c r="F148" i="1"/>
  <c r="C148" i="1"/>
  <c r="A148" i="1"/>
  <c r="P147" i="1"/>
  <c r="O147" i="1"/>
  <c r="M147" i="1"/>
  <c r="L147" i="1"/>
  <c r="K147" i="1"/>
  <c r="J147" i="1"/>
  <c r="I147" i="1"/>
  <c r="H147" i="1"/>
  <c r="G147" i="1"/>
  <c r="F147" i="1"/>
  <c r="C147" i="1"/>
  <c r="A147" i="1"/>
  <c r="P146" i="1"/>
  <c r="O146" i="1"/>
  <c r="M146" i="1"/>
  <c r="N146" i="1" s="1"/>
  <c r="L146" i="1"/>
  <c r="K146" i="1"/>
  <c r="J146" i="1"/>
  <c r="I146" i="1"/>
  <c r="H146" i="1"/>
  <c r="G146" i="1"/>
  <c r="F146" i="1"/>
  <c r="C146" i="1"/>
  <c r="A146" i="1"/>
  <c r="P145" i="1"/>
  <c r="O145" i="1"/>
  <c r="M145" i="1"/>
  <c r="N145" i="1" s="1"/>
  <c r="L145" i="1"/>
  <c r="K145" i="1"/>
  <c r="J145" i="1"/>
  <c r="I145" i="1"/>
  <c r="H145" i="1"/>
  <c r="G145" i="1"/>
  <c r="F145" i="1"/>
  <c r="C145" i="1"/>
  <c r="A145" i="1"/>
  <c r="P144" i="1"/>
  <c r="O144" i="1"/>
  <c r="M144" i="1"/>
  <c r="L144" i="1"/>
  <c r="K144" i="1"/>
  <c r="J144" i="1"/>
  <c r="I144" i="1"/>
  <c r="H144" i="1"/>
  <c r="G144" i="1"/>
  <c r="F144" i="1"/>
  <c r="C144" i="1"/>
  <c r="A144" i="1"/>
  <c r="P143" i="1"/>
  <c r="O143" i="1"/>
  <c r="M143" i="1"/>
  <c r="L143" i="1"/>
  <c r="K143" i="1"/>
  <c r="J143" i="1"/>
  <c r="I143" i="1"/>
  <c r="H143" i="1"/>
  <c r="G143" i="1"/>
  <c r="F143" i="1"/>
  <c r="C143" i="1"/>
  <c r="A143" i="1"/>
  <c r="P142" i="1"/>
  <c r="O142" i="1"/>
  <c r="M142" i="1"/>
  <c r="L142" i="1"/>
  <c r="K142" i="1"/>
  <c r="J142" i="1"/>
  <c r="I142" i="1"/>
  <c r="H142" i="1"/>
  <c r="G142" i="1"/>
  <c r="F142" i="1"/>
  <c r="C142" i="1"/>
  <c r="A142" i="1"/>
  <c r="P141" i="1"/>
  <c r="O141" i="1"/>
  <c r="M141" i="1"/>
  <c r="L141" i="1"/>
  <c r="K141" i="1"/>
  <c r="J141" i="1"/>
  <c r="I141" i="1"/>
  <c r="H141" i="1"/>
  <c r="G141" i="1"/>
  <c r="F141" i="1"/>
  <c r="C141" i="1"/>
  <c r="A141" i="1"/>
  <c r="P140" i="1"/>
  <c r="O140" i="1"/>
  <c r="M140" i="1"/>
  <c r="L140" i="1"/>
  <c r="K140" i="1"/>
  <c r="Q140" i="1" s="1"/>
  <c r="J140" i="1"/>
  <c r="I140" i="1"/>
  <c r="H140" i="1"/>
  <c r="G140" i="1"/>
  <c r="F140" i="1"/>
  <c r="C140" i="1"/>
  <c r="A140" i="1"/>
  <c r="P139" i="1"/>
  <c r="O139" i="1"/>
  <c r="M139" i="1"/>
  <c r="L139" i="1"/>
  <c r="K139" i="1"/>
  <c r="Q139" i="1" s="1"/>
  <c r="J139" i="1"/>
  <c r="I139" i="1"/>
  <c r="H139" i="1"/>
  <c r="G139" i="1"/>
  <c r="F139" i="1"/>
  <c r="C139" i="1"/>
  <c r="A139" i="1"/>
  <c r="P138" i="1"/>
  <c r="O138" i="1"/>
  <c r="M138" i="1"/>
  <c r="L138" i="1"/>
  <c r="K138" i="1"/>
  <c r="J138" i="1"/>
  <c r="I138" i="1"/>
  <c r="H138" i="1"/>
  <c r="G138" i="1"/>
  <c r="F138" i="1"/>
  <c r="C138" i="1"/>
  <c r="A138" i="1"/>
  <c r="P137" i="1"/>
  <c r="O137" i="1"/>
  <c r="M137" i="1"/>
  <c r="L137" i="1"/>
  <c r="K137" i="1"/>
  <c r="J137" i="1"/>
  <c r="I137" i="1"/>
  <c r="H137" i="1"/>
  <c r="G137" i="1"/>
  <c r="F137" i="1"/>
  <c r="C137" i="1"/>
  <c r="A137" i="1"/>
  <c r="P136" i="1"/>
  <c r="O136" i="1"/>
  <c r="M136" i="1"/>
  <c r="L136" i="1"/>
  <c r="K136" i="1"/>
  <c r="J136" i="1"/>
  <c r="I136" i="1"/>
  <c r="H136" i="1"/>
  <c r="G136" i="1"/>
  <c r="F136" i="1"/>
  <c r="C136" i="1"/>
  <c r="A136" i="1"/>
  <c r="P135" i="1"/>
  <c r="O135" i="1"/>
  <c r="M135" i="1"/>
  <c r="L135" i="1"/>
  <c r="K135" i="1"/>
  <c r="J135" i="1"/>
  <c r="I135" i="1"/>
  <c r="H135" i="1"/>
  <c r="G135" i="1"/>
  <c r="F135" i="1"/>
  <c r="C135" i="1"/>
  <c r="A135" i="1"/>
  <c r="P134" i="1"/>
  <c r="O134" i="1"/>
  <c r="M134" i="1"/>
  <c r="L134" i="1"/>
  <c r="K134" i="1"/>
  <c r="J134" i="1"/>
  <c r="I134" i="1"/>
  <c r="H134" i="1"/>
  <c r="G134" i="1"/>
  <c r="F134" i="1"/>
  <c r="C134" i="1"/>
  <c r="A134" i="1"/>
  <c r="P133" i="1"/>
  <c r="P132" i="1" s="1"/>
  <c r="O133" i="1"/>
  <c r="M133" i="1"/>
  <c r="N133" i="1" s="1"/>
  <c r="L133" i="1"/>
  <c r="K133" i="1"/>
  <c r="J133" i="1"/>
  <c r="I133" i="1"/>
  <c r="H133" i="1"/>
  <c r="G133" i="1"/>
  <c r="F133" i="1"/>
  <c r="C133" i="1"/>
  <c r="A133" i="1"/>
  <c r="C132" i="1"/>
  <c r="A132" i="1"/>
  <c r="P131" i="1"/>
  <c r="P130" i="1" s="1"/>
  <c r="O131" i="1"/>
  <c r="O130" i="1" s="1"/>
  <c r="M131" i="1"/>
  <c r="L131" i="1"/>
  <c r="L130" i="1" s="1"/>
  <c r="K131" i="1"/>
  <c r="J131" i="1"/>
  <c r="J130" i="1" s="1"/>
  <c r="I131" i="1"/>
  <c r="I130" i="1" s="1"/>
  <c r="H131" i="1"/>
  <c r="H130" i="1" s="1"/>
  <c r="G131" i="1"/>
  <c r="G130" i="1" s="1"/>
  <c r="F131" i="1"/>
  <c r="F130" i="1" s="1"/>
  <c r="C131" i="1"/>
  <c r="A131" i="1"/>
  <c r="C130" i="1"/>
  <c r="A130" i="1"/>
  <c r="C129" i="1"/>
  <c r="A129" i="1"/>
  <c r="P128" i="1"/>
  <c r="O128" i="1"/>
  <c r="M128" i="1"/>
  <c r="L128" i="1"/>
  <c r="K128" i="1"/>
  <c r="J128" i="1"/>
  <c r="I128" i="1"/>
  <c r="H128" i="1"/>
  <c r="G128" i="1"/>
  <c r="F128" i="1"/>
  <c r="C128" i="1"/>
  <c r="A128" i="1"/>
  <c r="P127" i="1"/>
  <c r="O127" i="1"/>
  <c r="M127" i="1"/>
  <c r="L127" i="1"/>
  <c r="K127" i="1"/>
  <c r="J127" i="1"/>
  <c r="I127" i="1"/>
  <c r="H127" i="1"/>
  <c r="G127" i="1"/>
  <c r="F127" i="1"/>
  <c r="C127" i="1"/>
  <c r="A127" i="1"/>
  <c r="P126" i="1"/>
  <c r="P125" i="1" s="1"/>
  <c r="O126" i="1"/>
  <c r="M126" i="1"/>
  <c r="L126" i="1"/>
  <c r="L125" i="1" s="1"/>
  <c r="K126" i="1"/>
  <c r="J126" i="1"/>
  <c r="I126" i="1"/>
  <c r="I125" i="1" s="1"/>
  <c r="H126" i="1"/>
  <c r="G126" i="1"/>
  <c r="F126" i="1"/>
  <c r="C126" i="1"/>
  <c r="A126" i="1"/>
  <c r="C125" i="1"/>
  <c r="A125" i="1"/>
  <c r="P124" i="1"/>
  <c r="O124" i="1"/>
  <c r="M124" i="1"/>
  <c r="L124" i="1"/>
  <c r="K124" i="1"/>
  <c r="J124" i="1"/>
  <c r="I124" i="1"/>
  <c r="H124" i="1"/>
  <c r="G124" i="1"/>
  <c r="F124" i="1"/>
  <c r="C124" i="1"/>
  <c r="A124" i="1"/>
  <c r="P123" i="1"/>
  <c r="O123" i="1"/>
  <c r="M123" i="1"/>
  <c r="L123" i="1"/>
  <c r="K123" i="1"/>
  <c r="J123" i="1"/>
  <c r="I123" i="1"/>
  <c r="H123" i="1"/>
  <c r="G123" i="1"/>
  <c r="F123" i="1"/>
  <c r="C123" i="1"/>
  <c r="A123" i="1"/>
  <c r="P122" i="1"/>
  <c r="O122" i="1"/>
  <c r="M122" i="1"/>
  <c r="L122" i="1"/>
  <c r="K122" i="1"/>
  <c r="J122" i="1"/>
  <c r="I122" i="1"/>
  <c r="H122" i="1"/>
  <c r="G122" i="1"/>
  <c r="F122" i="1"/>
  <c r="C122" i="1"/>
  <c r="A122" i="1"/>
  <c r="P121" i="1"/>
  <c r="O121" i="1"/>
  <c r="M121" i="1"/>
  <c r="L121" i="1"/>
  <c r="K121" i="1"/>
  <c r="J121" i="1"/>
  <c r="I121" i="1"/>
  <c r="H121" i="1"/>
  <c r="G121" i="1"/>
  <c r="F121" i="1"/>
  <c r="C121" i="1"/>
  <c r="A121" i="1"/>
  <c r="P120" i="1"/>
  <c r="O120" i="1"/>
  <c r="M120" i="1"/>
  <c r="N120" i="1" s="1"/>
  <c r="L120" i="1"/>
  <c r="K120" i="1"/>
  <c r="Q120" i="1" s="1"/>
  <c r="J120" i="1"/>
  <c r="I120" i="1"/>
  <c r="H120" i="1"/>
  <c r="G120" i="1"/>
  <c r="F120" i="1"/>
  <c r="C120" i="1"/>
  <c r="A120" i="1"/>
  <c r="P119" i="1"/>
  <c r="O119" i="1"/>
  <c r="O118" i="1" s="1"/>
  <c r="M119" i="1"/>
  <c r="M118" i="1" s="1"/>
  <c r="L119" i="1"/>
  <c r="K119" i="1"/>
  <c r="N119" i="1" s="1"/>
  <c r="J119" i="1"/>
  <c r="I119" i="1"/>
  <c r="H119" i="1"/>
  <c r="G119" i="1"/>
  <c r="F119" i="1"/>
  <c r="C119" i="1"/>
  <c r="A119" i="1"/>
  <c r="C118" i="1"/>
  <c r="A118" i="1"/>
  <c r="P117" i="1"/>
  <c r="O117" i="1"/>
  <c r="M117" i="1"/>
  <c r="L117" i="1"/>
  <c r="K117" i="1"/>
  <c r="J117" i="1"/>
  <c r="I117" i="1"/>
  <c r="H117" i="1"/>
  <c r="G117" i="1"/>
  <c r="F117" i="1"/>
  <c r="C117" i="1"/>
  <c r="A117" i="1"/>
  <c r="P116" i="1"/>
  <c r="O116" i="1"/>
  <c r="M116" i="1"/>
  <c r="L116" i="1"/>
  <c r="K116" i="1"/>
  <c r="J116" i="1"/>
  <c r="I116" i="1"/>
  <c r="H116" i="1"/>
  <c r="G116" i="1"/>
  <c r="F116" i="1"/>
  <c r="C116" i="1"/>
  <c r="A116" i="1"/>
  <c r="P115" i="1"/>
  <c r="Q115" i="1" s="1"/>
  <c r="O115" i="1"/>
  <c r="M115" i="1"/>
  <c r="L115" i="1"/>
  <c r="K115" i="1"/>
  <c r="J115" i="1"/>
  <c r="I115" i="1"/>
  <c r="H115" i="1"/>
  <c r="G115" i="1"/>
  <c r="F115" i="1"/>
  <c r="C115" i="1"/>
  <c r="A115" i="1"/>
  <c r="P114" i="1"/>
  <c r="O114" i="1"/>
  <c r="M114" i="1"/>
  <c r="L114" i="1"/>
  <c r="K114" i="1"/>
  <c r="J114" i="1"/>
  <c r="I114" i="1"/>
  <c r="H114" i="1"/>
  <c r="G114" i="1"/>
  <c r="F114" i="1"/>
  <c r="C114" i="1"/>
  <c r="A114" i="1"/>
  <c r="P113" i="1"/>
  <c r="O113" i="1"/>
  <c r="M113" i="1"/>
  <c r="L113" i="1"/>
  <c r="K113" i="1"/>
  <c r="J113" i="1"/>
  <c r="I113" i="1"/>
  <c r="H113" i="1"/>
  <c r="G113" i="1"/>
  <c r="F113" i="1"/>
  <c r="C113" i="1"/>
  <c r="A113" i="1"/>
  <c r="P112" i="1"/>
  <c r="Q112" i="1" s="1"/>
  <c r="O112" i="1"/>
  <c r="M112" i="1"/>
  <c r="N112" i="1" s="1"/>
  <c r="L112" i="1"/>
  <c r="K112" i="1"/>
  <c r="J112" i="1"/>
  <c r="J111" i="1" s="1"/>
  <c r="I112" i="1"/>
  <c r="H112" i="1"/>
  <c r="G112" i="1"/>
  <c r="F112" i="1"/>
  <c r="C112" i="1"/>
  <c r="A112" i="1"/>
  <c r="C111" i="1"/>
  <c r="A111" i="1"/>
  <c r="P110" i="1"/>
  <c r="O110" i="1"/>
  <c r="O109" i="1" s="1"/>
  <c r="M110" i="1"/>
  <c r="M109" i="1" s="1"/>
  <c r="L110" i="1"/>
  <c r="L109" i="1" s="1"/>
  <c r="K110" i="1"/>
  <c r="K109" i="1" s="1"/>
  <c r="J110" i="1"/>
  <c r="J109" i="1" s="1"/>
  <c r="I110" i="1"/>
  <c r="I109" i="1" s="1"/>
  <c r="H110" i="1"/>
  <c r="H109" i="1" s="1"/>
  <c r="G110" i="1"/>
  <c r="G109" i="1" s="1"/>
  <c r="F110" i="1"/>
  <c r="F109" i="1" s="1"/>
  <c r="C110" i="1"/>
  <c r="A110" i="1"/>
  <c r="C109" i="1"/>
  <c r="A109" i="1"/>
  <c r="P108" i="1"/>
  <c r="O108" i="1"/>
  <c r="M108" i="1"/>
  <c r="L108" i="1"/>
  <c r="K108" i="1"/>
  <c r="J108" i="1"/>
  <c r="I108" i="1"/>
  <c r="H108" i="1"/>
  <c r="G108" i="1"/>
  <c r="F108" i="1"/>
  <c r="C108" i="1"/>
  <c r="A108" i="1"/>
  <c r="P107" i="1"/>
  <c r="O107" i="1"/>
  <c r="M107" i="1"/>
  <c r="L107" i="1"/>
  <c r="K107" i="1"/>
  <c r="J107" i="1"/>
  <c r="I107" i="1"/>
  <c r="H107" i="1"/>
  <c r="G107" i="1"/>
  <c r="F107" i="1"/>
  <c r="C107" i="1"/>
  <c r="A107" i="1"/>
  <c r="P106" i="1"/>
  <c r="O106" i="1"/>
  <c r="M106" i="1"/>
  <c r="L106" i="1"/>
  <c r="K106" i="1"/>
  <c r="J106" i="1"/>
  <c r="I106" i="1"/>
  <c r="H106" i="1"/>
  <c r="G106" i="1"/>
  <c r="F106" i="1"/>
  <c r="C106" i="1"/>
  <c r="A106" i="1"/>
  <c r="P105" i="1"/>
  <c r="Q105" i="1" s="1"/>
  <c r="O105" i="1"/>
  <c r="M105" i="1"/>
  <c r="L105" i="1"/>
  <c r="K105" i="1"/>
  <c r="J105" i="1"/>
  <c r="I105" i="1"/>
  <c r="H105" i="1"/>
  <c r="G105" i="1"/>
  <c r="F105" i="1"/>
  <c r="C105" i="1"/>
  <c r="A105" i="1"/>
  <c r="P104" i="1"/>
  <c r="Q104" i="1" s="1"/>
  <c r="O104" i="1"/>
  <c r="M104" i="1"/>
  <c r="L104" i="1"/>
  <c r="K104" i="1"/>
  <c r="J104" i="1"/>
  <c r="I104" i="1"/>
  <c r="H104" i="1"/>
  <c r="G104" i="1"/>
  <c r="F104" i="1"/>
  <c r="C104" i="1"/>
  <c r="A104" i="1"/>
  <c r="C103" i="1"/>
  <c r="A103" i="1"/>
  <c r="C102" i="1"/>
  <c r="A102" i="1"/>
  <c r="C101" i="1"/>
  <c r="A101" i="1"/>
  <c r="C100" i="1"/>
  <c r="A100" i="1"/>
  <c r="C99" i="1"/>
  <c r="A99" i="1"/>
  <c r="P98" i="1"/>
  <c r="O98" i="1"/>
  <c r="M98" i="1"/>
  <c r="L98" i="1"/>
  <c r="K98" i="1"/>
  <c r="J98" i="1"/>
  <c r="I98" i="1"/>
  <c r="H98" i="1"/>
  <c r="G98" i="1"/>
  <c r="F98" i="1"/>
  <c r="C98" i="1"/>
  <c r="A98" i="1"/>
  <c r="P97" i="1"/>
  <c r="O97" i="1"/>
  <c r="M97" i="1"/>
  <c r="L97" i="1"/>
  <c r="K97" i="1"/>
  <c r="J97" i="1"/>
  <c r="I97" i="1"/>
  <c r="H97" i="1"/>
  <c r="G97" i="1"/>
  <c r="F97" i="1"/>
  <c r="C97" i="1"/>
  <c r="A97" i="1"/>
  <c r="P96" i="1"/>
  <c r="O96" i="1"/>
  <c r="M96" i="1"/>
  <c r="L96" i="1"/>
  <c r="K96" i="1"/>
  <c r="J96" i="1"/>
  <c r="I96" i="1"/>
  <c r="H96" i="1"/>
  <c r="H95" i="1" s="1"/>
  <c r="H94" i="1" s="1"/>
  <c r="G96" i="1"/>
  <c r="G95" i="1" s="1"/>
  <c r="G94" i="1" s="1"/>
  <c r="F96" i="1"/>
  <c r="F95" i="1" s="1"/>
  <c r="F94" i="1" s="1"/>
  <c r="C96" i="1"/>
  <c r="A96" i="1"/>
  <c r="P95" i="1"/>
  <c r="P94" i="1" s="1"/>
  <c r="O95" i="1"/>
  <c r="O94" i="1" s="1"/>
  <c r="J95" i="1"/>
  <c r="J94" i="1" s="1"/>
  <c r="I95" i="1"/>
  <c r="I94" i="1" s="1"/>
  <c r="C95" i="1"/>
  <c r="A95" i="1"/>
  <c r="C94" i="1"/>
  <c r="A94" i="1"/>
  <c r="P93" i="1"/>
  <c r="Q93" i="1" s="1"/>
  <c r="O93" i="1"/>
  <c r="M93" i="1"/>
  <c r="L93" i="1"/>
  <c r="K93" i="1"/>
  <c r="J93" i="1"/>
  <c r="I93" i="1"/>
  <c r="H93" i="1"/>
  <c r="G93" i="1"/>
  <c r="F93" i="1"/>
  <c r="C93" i="1"/>
  <c r="A93" i="1"/>
  <c r="P92" i="1"/>
  <c r="O92" i="1"/>
  <c r="M92" i="1"/>
  <c r="L92" i="1"/>
  <c r="K92" i="1"/>
  <c r="J92" i="1"/>
  <c r="I92" i="1"/>
  <c r="H92" i="1"/>
  <c r="G92" i="1"/>
  <c r="F92" i="1"/>
  <c r="C92" i="1"/>
  <c r="A92" i="1"/>
  <c r="P91" i="1"/>
  <c r="Q91" i="1" s="1"/>
  <c r="O91" i="1"/>
  <c r="M91" i="1"/>
  <c r="L91" i="1"/>
  <c r="K91" i="1"/>
  <c r="J91" i="1"/>
  <c r="I91" i="1"/>
  <c r="H91" i="1"/>
  <c r="G91" i="1"/>
  <c r="F91" i="1"/>
  <c r="C91" i="1"/>
  <c r="A91" i="1"/>
  <c r="P90" i="1"/>
  <c r="Q90" i="1" s="1"/>
  <c r="O90" i="1"/>
  <c r="M90" i="1"/>
  <c r="L90" i="1"/>
  <c r="K90" i="1"/>
  <c r="J90" i="1"/>
  <c r="I90" i="1"/>
  <c r="H90" i="1"/>
  <c r="G90" i="1"/>
  <c r="F90" i="1"/>
  <c r="C90" i="1"/>
  <c r="A90" i="1"/>
  <c r="P89" i="1"/>
  <c r="P88" i="1" s="1"/>
  <c r="O89" i="1"/>
  <c r="O88" i="1" s="1"/>
  <c r="M89" i="1"/>
  <c r="L89" i="1"/>
  <c r="L88" i="1" s="1"/>
  <c r="K89" i="1"/>
  <c r="J89" i="1"/>
  <c r="J88" i="1" s="1"/>
  <c r="I89" i="1"/>
  <c r="I88" i="1" s="1"/>
  <c r="H89" i="1"/>
  <c r="H88" i="1" s="1"/>
  <c r="G89" i="1"/>
  <c r="G88" i="1" s="1"/>
  <c r="F89" i="1"/>
  <c r="F88" i="1" s="1"/>
  <c r="C89" i="1"/>
  <c r="A89" i="1"/>
  <c r="M88" i="1"/>
  <c r="K88" i="1"/>
  <c r="C88" i="1"/>
  <c r="A88" i="1"/>
  <c r="P87" i="1"/>
  <c r="O87" i="1"/>
  <c r="M87" i="1"/>
  <c r="L87" i="1"/>
  <c r="L86" i="1" s="1"/>
  <c r="K87" i="1"/>
  <c r="K86" i="1" s="1"/>
  <c r="J87" i="1"/>
  <c r="J86" i="1" s="1"/>
  <c r="I87" i="1"/>
  <c r="H87" i="1"/>
  <c r="H86" i="1" s="1"/>
  <c r="G87" i="1"/>
  <c r="G86" i="1" s="1"/>
  <c r="F87" i="1"/>
  <c r="F86" i="1" s="1"/>
  <c r="C87" i="1"/>
  <c r="A87" i="1"/>
  <c r="P86" i="1"/>
  <c r="O86" i="1"/>
  <c r="I86" i="1"/>
  <c r="C86" i="1"/>
  <c r="A86" i="1"/>
  <c r="P85" i="1"/>
  <c r="Q85" i="1" s="1"/>
  <c r="O85" i="1"/>
  <c r="M85" i="1"/>
  <c r="L85" i="1"/>
  <c r="K85" i="1"/>
  <c r="J85" i="1"/>
  <c r="I85" i="1"/>
  <c r="H85" i="1"/>
  <c r="G85" i="1"/>
  <c r="F85" i="1"/>
  <c r="C85" i="1"/>
  <c r="A85" i="1"/>
  <c r="P84" i="1"/>
  <c r="Q84" i="1" s="1"/>
  <c r="O84" i="1"/>
  <c r="O83" i="1" s="1"/>
  <c r="M84" i="1"/>
  <c r="L84" i="1"/>
  <c r="L83" i="1" s="1"/>
  <c r="K84" i="1"/>
  <c r="J84" i="1"/>
  <c r="I84" i="1"/>
  <c r="H84" i="1"/>
  <c r="H83" i="1" s="1"/>
  <c r="G84" i="1"/>
  <c r="F84" i="1"/>
  <c r="F83" i="1" s="1"/>
  <c r="C84" i="1"/>
  <c r="A84" i="1"/>
  <c r="P83" i="1"/>
  <c r="J83" i="1"/>
  <c r="I83" i="1"/>
  <c r="C83" i="1"/>
  <c r="A83" i="1"/>
  <c r="P82" i="1"/>
  <c r="P81" i="1" s="1"/>
  <c r="O82" i="1"/>
  <c r="O81" i="1" s="1"/>
  <c r="M82" i="1"/>
  <c r="M81" i="1" s="1"/>
  <c r="L82" i="1"/>
  <c r="L81" i="1" s="1"/>
  <c r="K82" i="1"/>
  <c r="K81" i="1" s="1"/>
  <c r="J82" i="1"/>
  <c r="J81" i="1" s="1"/>
  <c r="I82" i="1"/>
  <c r="H82" i="1"/>
  <c r="H81" i="1" s="1"/>
  <c r="G82" i="1"/>
  <c r="G81" i="1" s="1"/>
  <c r="F82" i="1"/>
  <c r="F81" i="1" s="1"/>
  <c r="C82" i="1"/>
  <c r="A82" i="1"/>
  <c r="I81" i="1"/>
  <c r="C81" i="1"/>
  <c r="A81" i="1"/>
  <c r="P80" i="1"/>
  <c r="O80" i="1"/>
  <c r="M80" i="1"/>
  <c r="L80" i="1"/>
  <c r="K80" i="1"/>
  <c r="N80" i="1" s="1"/>
  <c r="J80" i="1"/>
  <c r="I80" i="1"/>
  <c r="H80" i="1"/>
  <c r="G80" i="1"/>
  <c r="F80" i="1"/>
  <c r="C80" i="1"/>
  <c r="A80" i="1"/>
  <c r="P79" i="1"/>
  <c r="P78" i="1" s="1"/>
  <c r="O79" i="1"/>
  <c r="M79" i="1"/>
  <c r="L79" i="1"/>
  <c r="L78" i="1" s="1"/>
  <c r="K79" i="1"/>
  <c r="K78" i="1" s="1"/>
  <c r="J79" i="1"/>
  <c r="J78" i="1" s="1"/>
  <c r="I79" i="1"/>
  <c r="H79" i="1"/>
  <c r="G79" i="1"/>
  <c r="F79" i="1"/>
  <c r="F78" i="1" s="1"/>
  <c r="C79" i="1"/>
  <c r="A79" i="1"/>
  <c r="M78" i="1"/>
  <c r="H78" i="1"/>
  <c r="G78" i="1"/>
  <c r="C78" i="1"/>
  <c r="A78" i="1"/>
  <c r="C77" i="1"/>
  <c r="A77" i="1"/>
  <c r="P76" i="1"/>
  <c r="P75" i="1" s="1"/>
  <c r="O76" i="1"/>
  <c r="O75" i="1" s="1"/>
  <c r="M76" i="1"/>
  <c r="M75" i="1" s="1"/>
  <c r="L76" i="1"/>
  <c r="L75" i="1" s="1"/>
  <c r="K76" i="1"/>
  <c r="K75" i="1" s="1"/>
  <c r="J76" i="1"/>
  <c r="J75" i="1" s="1"/>
  <c r="I76" i="1"/>
  <c r="H76" i="1"/>
  <c r="H75" i="1" s="1"/>
  <c r="G76" i="1"/>
  <c r="G75" i="1" s="1"/>
  <c r="G73" i="1" s="1"/>
  <c r="F76" i="1"/>
  <c r="F75" i="1" s="1"/>
  <c r="C76" i="1"/>
  <c r="A76" i="1"/>
  <c r="I75" i="1"/>
  <c r="C75" i="1"/>
  <c r="A75" i="1"/>
  <c r="P74" i="1"/>
  <c r="O74" i="1"/>
  <c r="M74" i="1"/>
  <c r="L74" i="1"/>
  <c r="K74" i="1"/>
  <c r="N74" i="1" s="1"/>
  <c r="J74" i="1"/>
  <c r="I74" i="1"/>
  <c r="H74" i="1"/>
  <c r="G74" i="1"/>
  <c r="F74" i="1"/>
  <c r="C74" i="1"/>
  <c r="A74" i="1"/>
  <c r="C73" i="1"/>
  <c r="A73" i="1"/>
  <c r="P72" i="1"/>
  <c r="O72" i="1"/>
  <c r="M72" i="1"/>
  <c r="N72" i="1" s="1"/>
  <c r="L72" i="1"/>
  <c r="K72" i="1"/>
  <c r="J72" i="1"/>
  <c r="I72" i="1"/>
  <c r="H72" i="1"/>
  <c r="G72" i="1"/>
  <c r="F72" i="1"/>
  <c r="C72" i="1"/>
  <c r="A72" i="1"/>
  <c r="P71" i="1"/>
  <c r="O71" i="1"/>
  <c r="M71" i="1"/>
  <c r="L71" i="1"/>
  <c r="K71" i="1"/>
  <c r="J71" i="1"/>
  <c r="I71" i="1"/>
  <c r="H71" i="1"/>
  <c r="G71" i="1"/>
  <c r="F71" i="1"/>
  <c r="C71" i="1"/>
  <c r="A71" i="1"/>
  <c r="P70" i="1"/>
  <c r="P69" i="1" s="1"/>
  <c r="O70" i="1"/>
  <c r="M70" i="1"/>
  <c r="L70" i="1"/>
  <c r="L69" i="1" s="1"/>
  <c r="K70" i="1"/>
  <c r="J70" i="1"/>
  <c r="I70" i="1"/>
  <c r="H70" i="1"/>
  <c r="H69" i="1" s="1"/>
  <c r="H63" i="1" s="1"/>
  <c r="G70" i="1"/>
  <c r="F70" i="1"/>
  <c r="F69" i="1" s="1"/>
  <c r="C70" i="1"/>
  <c r="A70" i="1"/>
  <c r="C69" i="1"/>
  <c r="A69" i="1"/>
  <c r="P68" i="1"/>
  <c r="O68" i="1"/>
  <c r="M68" i="1"/>
  <c r="L68" i="1"/>
  <c r="K68" i="1"/>
  <c r="J68" i="1"/>
  <c r="I68" i="1"/>
  <c r="H68" i="1"/>
  <c r="G68" i="1"/>
  <c r="F68" i="1"/>
  <c r="C68" i="1"/>
  <c r="A68" i="1"/>
  <c r="P67" i="1"/>
  <c r="O67" i="1"/>
  <c r="M67" i="1"/>
  <c r="L67" i="1"/>
  <c r="K67" i="1"/>
  <c r="J67" i="1"/>
  <c r="I67" i="1"/>
  <c r="H67" i="1"/>
  <c r="G67" i="1"/>
  <c r="F67" i="1"/>
  <c r="C67" i="1"/>
  <c r="A67" i="1"/>
  <c r="P66" i="1"/>
  <c r="O66" i="1"/>
  <c r="M66" i="1"/>
  <c r="L66" i="1"/>
  <c r="K66" i="1"/>
  <c r="J66" i="1"/>
  <c r="I66" i="1"/>
  <c r="H66" i="1"/>
  <c r="G66" i="1"/>
  <c r="F66" i="1"/>
  <c r="C66" i="1"/>
  <c r="A66" i="1"/>
  <c r="P65" i="1"/>
  <c r="O65" i="1"/>
  <c r="M65" i="1"/>
  <c r="L65" i="1"/>
  <c r="K65" i="1"/>
  <c r="N65" i="1" s="1"/>
  <c r="J65" i="1"/>
  <c r="I65" i="1"/>
  <c r="H65" i="1"/>
  <c r="G65" i="1"/>
  <c r="F65" i="1"/>
  <c r="C65" i="1"/>
  <c r="A65" i="1"/>
  <c r="P64" i="1"/>
  <c r="Q64" i="1" s="1"/>
  <c r="O64" i="1"/>
  <c r="M64" i="1"/>
  <c r="L64" i="1"/>
  <c r="K64" i="1"/>
  <c r="J64" i="1"/>
  <c r="I64" i="1"/>
  <c r="H64" i="1"/>
  <c r="G64" i="1"/>
  <c r="F64" i="1"/>
  <c r="C64" i="1"/>
  <c r="A64" i="1"/>
  <c r="C63" i="1"/>
  <c r="A63" i="1"/>
  <c r="C62" i="1"/>
  <c r="A62" i="1"/>
  <c r="C61" i="1"/>
  <c r="A61" i="1"/>
  <c r="P60" i="1"/>
  <c r="O60" i="1"/>
  <c r="M60" i="1"/>
  <c r="L60" i="1"/>
  <c r="K60" i="1"/>
  <c r="J60" i="1"/>
  <c r="I60" i="1"/>
  <c r="H60" i="1"/>
  <c r="G60" i="1"/>
  <c r="F60" i="1"/>
  <c r="C60" i="1"/>
  <c r="A60" i="1"/>
  <c r="P59" i="1"/>
  <c r="O59" i="1"/>
  <c r="M59" i="1"/>
  <c r="L59" i="1"/>
  <c r="K59" i="1"/>
  <c r="N59" i="1" s="1"/>
  <c r="J59" i="1"/>
  <c r="I59" i="1"/>
  <c r="H59" i="1"/>
  <c r="G59" i="1"/>
  <c r="F59" i="1"/>
  <c r="C59" i="1"/>
  <c r="A59" i="1"/>
  <c r="P58" i="1"/>
  <c r="Q58" i="1" s="1"/>
  <c r="O58" i="1"/>
  <c r="M58" i="1"/>
  <c r="L58" i="1"/>
  <c r="K58" i="1"/>
  <c r="J58" i="1"/>
  <c r="I58" i="1"/>
  <c r="H58" i="1"/>
  <c r="G58" i="1"/>
  <c r="F58" i="1"/>
  <c r="C58" i="1"/>
  <c r="A58" i="1"/>
  <c r="P57" i="1"/>
  <c r="O57" i="1"/>
  <c r="M57" i="1"/>
  <c r="L57" i="1"/>
  <c r="K57" i="1"/>
  <c r="J57" i="1"/>
  <c r="I57" i="1"/>
  <c r="H57" i="1"/>
  <c r="G57" i="1"/>
  <c r="F57" i="1"/>
  <c r="C57" i="1"/>
  <c r="A57" i="1"/>
  <c r="P56" i="1"/>
  <c r="O56" i="1"/>
  <c r="M56" i="1"/>
  <c r="L56" i="1"/>
  <c r="K56" i="1"/>
  <c r="Q56" i="1" s="1"/>
  <c r="J56" i="1"/>
  <c r="I56" i="1"/>
  <c r="H56" i="1"/>
  <c r="G56" i="1"/>
  <c r="F56" i="1"/>
  <c r="C56" i="1"/>
  <c r="A56" i="1"/>
  <c r="P55" i="1"/>
  <c r="O55" i="1"/>
  <c r="M55" i="1"/>
  <c r="L55" i="1"/>
  <c r="K55" i="1"/>
  <c r="J55" i="1"/>
  <c r="I55" i="1"/>
  <c r="H55" i="1"/>
  <c r="G55" i="1"/>
  <c r="F55" i="1"/>
  <c r="C55" i="1"/>
  <c r="A55" i="1"/>
  <c r="P54" i="1"/>
  <c r="O54" i="1"/>
  <c r="M54" i="1"/>
  <c r="L54" i="1"/>
  <c r="K54" i="1"/>
  <c r="J54" i="1"/>
  <c r="I54" i="1"/>
  <c r="H54" i="1"/>
  <c r="G54" i="1"/>
  <c r="F54" i="1"/>
  <c r="C54" i="1"/>
  <c r="A54" i="1"/>
  <c r="P53" i="1"/>
  <c r="O53" i="1"/>
  <c r="M53" i="1"/>
  <c r="L53" i="1"/>
  <c r="K53" i="1"/>
  <c r="N53" i="1" s="1"/>
  <c r="J53" i="1"/>
  <c r="I53" i="1"/>
  <c r="H53" i="1"/>
  <c r="G53" i="1"/>
  <c r="F53" i="1"/>
  <c r="C53" i="1"/>
  <c r="A53" i="1"/>
  <c r="P52" i="1"/>
  <c r="P51" i="1" s="1"/>
  <c r="P50" i="1" s="1"/>
  <c r="O52" i="1"/>
  <c r="O51" i="1" s="1"/>
  <c r="O50" i="1" s="1"/>
  <c r="M52" i="1"/>
  <c r="L52" i="1"/>
  <c r="L51" i="1" s="1"/>
  <c r="K52" i="1"/>
  <c r="J52" i="1"/>
  <c r="I52" i="1"/>
  <c r="H52" i="1"/>
  <c r="H51" i="1" s="1"/>
  <c r="H50" i="1" s="1"/>
  <c r="G52" i="1"/>
  <c r="G51" i="1" s="1"/>
  <c r="F52" i="1"/>
  <c r="F51" i="1" s="1"/>
  <c r="C52" i="1"/>
  <c r="A52" i="1"/>
  <c r="I51" i="1"/>
  <c r="I50" i="1" s="1"/>
  <c r="C51" i="1"/>
  <c r="A51" i="1"/>
  <c r="C50" i="1"/>
  <c r="A50" i="1"/>
  <c r="P49" i="1"/>
  <c r="O49" i="1"/>
  <c r="M49" i="1"/>
  <c r="L49" i="1"/>
  <c r="K49" i="1"/>
  <c r="Q49" i="1" s="1"/>
  <c r="J49" i="1"/>
  <c r="I49" i="1"/>
  <c r="H49" i="1"/>
  <c r="G49" i="1"/>
  <c r="F49" i="1"/>
  <c r="C49" i="1"/>
  <c r="A49" i="1"/>
  <c r="P48" i="1"/>
  <c r="O48" i="1"/>
  <c r="M48" i="1"/>
  <c r="L48" i="1"/>
  <c r="K48" i="1"/>
  <c r="J48" i="1"/>
  <c r="I48" i="1"/>
  <c r="H48" i="1"/>
  <c r="G48" i="1"/>
  <c r="F48" i="1"/>
  <c r="C48" i="1"/>
  <c r="A48" i="1"/>
  <c r="P47" i="1"/>
  <c r="O47" i="1"/>
  <c r="M47" i="1"/>
  <c r="L47" i="1"/>
  <c r="K47" i="1"/>
  <c r="N47" i="1" s="1"/>
  <c r="J47" i="1"/>
  <c r="I47" i="1"/>
  <c r="H47" i="1"/>
  <c r="G47" i="1"/>
  <c r="F47" i="1"/>
  <c r="C47" i="1"/>
  <c r="A47" i="1"/>
  <c r="P46" i="1"/>
  <c r="O46" i="1"/>
  <c r="M46" i="1"/>
  <c r="L46" i="1"/>
  <c r="K46" i="1"/>
  <c r="J46" i="1"/>
  <c r="I46" i="1"/>
  <c r="H46" i="1"/>
  <c r="G46" i="1"/>
  <c r="F46" i="1"/>
  <c r="C46" i="1"/>
  <c r="A46" i="1"/>
  <c r="P45" i="1"/>
  <c r="O45" i="1"/>
  <c r="O44" i="1" s="1"/>
  <c r="M45" i="1"/>
  <c r="M44" i="1" s="1"/>
  <c r="L45" i="1"/>
  <c r="L44" i="1" s="1"/>
  <c r="K45" i="1"/>
  <c r="K44" i="1" s="1"/>
  <c r="N44" i="1" s="1"/>
  <c r="J45" i="1"/>
  <c r="J44" i="1" s="1"/>
  <c r="I45" i="1"/>
  <c r="I44" i="1" s="1"/>
  <c r="H45" i="1"/>
  <c r="G45" i="1"/>
  <c r="G44" i="1" s="1"/>
  <c r="F45" i="1"/>
  <c r="F44" i="1" s="1"/>
  <c r="C45" i="1"/>
  <c r="A45" i="1"/>
  <c r="H44" i="1"/>
  <c r="C44" i="1"/>
  <c r="A44" i="1"/>
  <c r="P43" i="1"/>
  <c r="P42" i="1" s="1"/>
  <c r="O43" i="1"/>
  <c r="O42" i="1" s="1"/>
  <c r="M43" i="1"/>
  <c r="L43" i="1"/>
  <c r="L42" i="1" s="1"/>
  <c r="K43" i="1"/>
  <c r="K42" i="1" s="1"/>
  <c r="J43" i="1"/>
  <c r="J42" i="1" s="1"/>
  <c r="I43" i="1"/>
  <c r="I42" i="1" s="1"/>
  <c r="H43" i="1"/>
  <c r="H42" i="1" s="1"/>
  <c r="G43" i="1"/>
  <c r="G42" i="1" s="1"/>
  <c r="F43" i="1"/>
  <c r="F42" i="1" s="1"/>
  <c r="C43" i="1"/>
  <c r="A43" i="1"/>
  <c r="M42" i="1"/>
  <c r="N42" i="1" s="1"/>
  <c r="C42" i="1"/>
  <c r="A42" i="1"/>
  <c r="P41" i="1"/>
  <c r="Q41" i="1" s="1"/>
  <c r="O41" i="1"/>
  <c r="M41" i="1"/>
  <c r="L41" i="1"/>
  <c r="K41" i="1"/>
  <c r="J41" i="1"/>
  <c r="I41" i="1"/>
  <c r="H41" i="1"/>
  <c r="G41" i="1"/>
  <c r="F41" i="1"/>
  <c r="C41" i="1"/>
  <c r="A41" i="1"/>
  <c r="P40" i="1"/>
  <c r="O40" i="1"/>
  <c r="M40" i="1"/>
  <c r="M39" i="1" s="1"/>
  <c r="L40" i="1"/>
  <c r="L39" i="1" s="1"/>
  <c r="K40" i="1"/>
  <c r="J40" i="1"/>
  <c r="J39" i="1" s="1"/>
  <c r="I40" i="1"/>
  <c r="I39" i="1" s="1"/>
  <c r="H40" i="1"/>
  <c r="G40" i="1"/>
  <c r="G39" i="1" s="1"/>
  <c r="F40" i="1"/>
  <c r="F39" i="1" s="1"/>
  <c r="C40" i="1"/>
  <c r="A40" i="1"/>
  <c r="K39" i="1"/>
  <c r="C39" i="1"/>
  <c r="A39" i="1"/>
  <c r="P38" i="1"/>
  <c r="O38" i="1"/>
  <c r="M38" i="1"/>
  <c r="N38" i="1" s="1"/>
  <c r="L38" i="1"/>
  <c r="K38" i="1"/>
  <c r="J38" i="1"/>
  <c r="I38" i="1"/>
  <c r="H38" i="1"/>
  <c r="G38" i="1"/>
  <c r="F38" i="1"/>
  <c r="C38" i="1"/>
  <c r="A38" i="1"/>
  <c r="P37" i="1"/>
  <c r="P36" i="1" s="1"/>
  <c r="O37" i="1"/>
  <c r="O36" i="1" s="1"/>
  <c r="M37" i="1"/>
  <c r="M36" i="1" s="1"/>
  <c r="L37" i="1"/>
  <c r="K37" i="1"/>
  <c r="J37" i="1"/>
  <c r="I37" i="1"/>
  <c r="I36" i="1" s="1"/>
  <c r="H37" i="1"/>
  <c r="H36" i="1" s="1"/>
  <c r="G37" i="1"/>
  <c r="G36" i="1" s="1"/>
  <c r="F37" i="1"/>
  <c r="C37" i="1"/>
  <c r="A37" i="1"/>
  <c r="J36" i="1"/>
  <c r="C36" i="1"/>
  <c r="A36" i="1"/>
  <c r="P35" i="1"/>
  <c r="O35" i="1"/>
  <c r="M35" i="1"/>
  <c r="N35" i="1" s="1"/>
  <c r="L35" i="1"/>
  <c r="K35" i="1"/>
  <c r="J35" i="1"/>
  <c r="I35" i="1"/>
  <c r="H35" i="1"/>
  <c r="G35" i="1"/>
  <c r="F35" i="1"/>
  <c r="C35" i="1"/>
  <c r="A35" i="1"/>
  <c r="P34" i="1"/>
  <c r="O34" i="1"/>
  <c r="O33" i="1" s="1"/>
  <c r="M34" i="1"/>
  <c r="M33" i="1" s="1"/>
  <c r="L34" i="1"/>
  <c r="K34" i="1"/>
  <c r="J34" i="1"/>
  <c r="I34" i="1"/>
  <c r="I33" i="1" s="1"/>
  <c r="H34" i="1"/>
  <c r="H33" i="1" s="1"/>
  <c r="G34" i="1"/>
  <c r="F34" i="1"/>
  <c r="C34" i="1"/>
  <c r="A34" i="1"/>
  <c r="P33" i="1"/>
  <c r="J33" i="1"/>
  <c r="C33" i="1"/>
  <c r="A33" i="1"/>
  <c r="C32" i="1"/>
  <c r="A32" i="1"/>
  <c r="P31" i="1"/>
  <c r="Q31" i="1" s="1"/>
  <c r="O31" i="1"/>
  <c r="M31" i="1"/>
  <c r="M30" i="1" s="1"/>
  <c r="L31" i="1"/>
  <c r="L30" i="1" s="1"/>
  <c r="K31" i="1"/>
  <c r="K30" i="1" s="1"/>
  <c r="J31" i="1"/>
  <c r="J30" i="1" s="1"/>
  <c r="J28" i="1" s="1"/>
  <c r="I31" i="1"/>
  <c r="I30" i="1" s="1"/>
  <c r="I28" i="1" s="1"/>
  <c r="H31" i="1"/>
  <c r="H30" i="1" s="1"/>
  <c r="G31" i="1"/>
  <c r="G30" i="1" s="1"/>
  <c r="F31" i="1"/>
  <c r="C31" i="1"/>
  <c r="A31" i="1"/>
  <c r="P30" i="1"/>
  <c r="P28" i="1" s="1"/>
  <c r="O30" i="1"/>
  <c r="F30" i="1"/>
  <c r="C30" i="1"/>
  <c r="A30" i="1"/>
  <c r="P29" i="1"/>
  <c r="O29" i="1"/>
  <c r="M29" i="1"/>
  <c r="L29" i="1"/>
  <c r="K29" i="1"/>
  <c r="J29" i="1"/>
  <c r="I29" i="1"/>
  <c r="H29" i="1"/>
  <c r="G29" i="1"/>
  <c r="F29" i="1"/>
  <c r="F28" i="1" s="1"/>
  <c r="C29" i="1"/>
  <c r="A29" i="1"/>
  <c r="C28" i="1"/>
  <c r="A28" i="1"/>
  <c r="P27" i="1"/>
  <c r="Q27" i="1" s="1"/>
  <c r="O27" i="1"/>
  <c r="M27" i="1"/>
  <c r="L27" i="1"/>
  <c r="K27" i="1"/>
  <c r="J27" i="1"/>
  <c r="I27" i="1"/>
  <c r="H27" i="1"/>
  <c r="G27" i="1"/>
  <c r="F27" i="1"/>
  <c r="C27" i="1"/>
  <c r="A27" i="1"/>
  <c r="P26" i="1"/>
  <c r="O26" i="1"/>
  <c r="M26" i="1"/>
  <c r="L26" i="1"/>
  <c r="K26" i="1"/>
  <c r="J26" i="1"/>
  <c r="I26" i="1"/>
  <c r="H26" i="1"/>
  <c r="G26" i="1"/>
  <c r="F26" i="1"/>
  <c r="C26" i="1"/>
  <c r="A26" i="1"/>
  <c r="P25" i="1"/>
  <c r="Q25" i="1" s="1"/>
  <c r="O25" i="1"/>
  <c r="M25" i="1"/>
  <c r="M24" i="1" s="1"/>
  <c r="L25" i="1"/>
  <c r="K25" i="1"/>
  <c r="J25" i="1"/>
  <c r="I25" i="1"/>
  <c r="H25" i="1"/>
  <c r="H24" i="1" s="1"/>
  <c r="G25" i="1"/>
  <c r="G24" i="1" s="1"/>
  <c r="F25" i="1"/>
  <c r="C25" i="1"/>
  <c r="A25" i="1"/>
  <c r="P24" i="1"/>
  <c r="O24" i="1"/>
  <c r="J24" i="1"/>
  <c r="I24" i="1"/>
  <c r="C24" i="1"/>
  <c r="A24" i="1"/>
  <c r="P23" i="1"/>
  <c r="O23" i="1"/>
  <c r="M23" i="1"/>
  <c r="L23" i="1"/>
  <c r="K23" i="1"/>
  <c r="J23" i="1"/>
  <c r="I23" i="1"/>
  <c r="H23" i="1"/>
  <c r="G23" i="1"/>
  <c r="F23" i="1"/>
  <c r="C23" i="1"/>
  <c r="A23" i="1"/>
  <c r="P22" i="1"/>
  <c r="Q22" i="1" s="1"/>
  <c r="O22" i="1"/>
  <c r="M22" i="1"/>
  <c r="L22" i="1"/>
  <c r="K22" i="1"/>
  <c r="J22" i="1"/>
  <c r="I22" i="1"/>
  <c r="H22" i="1"/>
  <c r="G22" i="1"/>
  <c r="F22" i="1"/>
  <c r="C22" i="1"/>
  <c r="A22" i="1"/>
  <c r="P21" i="1"/>
  <c r="Q21" i="1" s="1"/>
  <c r="O21" i="1"/>
  <c r="M21" i="1"/>
  <c r="L21" i="1"/>
  <c r="K21" i="1"/>
  <c r="J21" i="1"/>
  <c r="I21" i="1"/>
  <c r="H21" i="1"/>
  <c r="G21" i="1"/>
  <c r="F21" i="1"/>
  <c r="C21" i="1"/>
  <c r="A21" i="1"/>
  <c r="P20" i="1"/>
  <c r="O20" i="1"/>
  <c r="M20" i="1"/>
  <c r="L20" i="1"/>
  <c r="K20" i="1"/>
  <c r="J20" i="1"/>
  <c r="I20" i="1"/>
  <c r="H20" i="1"/>
  <c r="G20" i="1"/>
  <c r="F20" i="1"/>
  <c r="C20" i="1"/>
  <c r="A20" i="1"/>
  <c r="P19" i="1"/>
  <c r="Q19" i="1" s="1"/>
  <c r="O19" i="1"/>
  <c r="M19" i="1"/>
  <c r="L19" i="1"/>
  <c r="K19" i="1"/>
  <c r="J19" i="1"/>
  <c r="I19" i="1"/>
  <c r="H19" i="1"/>
  <c r="G19" i="1"/>
  <c r="F19" i="1"/>
  <c r="C19" i="1"/>
  <c r="A19" i="1"/>
  <c r="P18" i="1"/>
  <c r="P17" i="1" s="1"/>
  <c r="O18" i="1"/>
  <c r="O17" i="1" s="1"/>
  <c r="M18" i="1"/>
  <c r="L18" i="1"/>
  <c r="K18" i="1"/>
  <c r="J18" i="1"/>
  <c r="I18" i="1"/>
  <c r="H18" i="1"/>
  <c r="G18" i="1"/>
  <c r="F18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N57" i="1" l="1"/>
  <c r="H204" i="1"/>
  <c r="G204" i="1"/>
  <c r="O234" i="1"/>
  <c r="L254" i="1"/>
  <c r="F263" i="1"/>
  <c r="L263" i="1"/>
  <c r="F324" i="1"/>
  <c r="N360" i="1"/>
  <c r="M69" i="1"/>
  <c r="G83" i="1"/>
  <c r="H111" i="1"/>
  <c r="N29" i="1"/>
  <c r="I103" i="1"/>
  <c r="F118" i="1"/>
  <c r="L118" i="1"/>
  <c r="N151" i="1"/>
  <c r="I184" i="1"/>
  <c r="M199" i="1"/>
  <c r="Q206" i="1"/>
  <c r="F237" i="1"/>
  <c r="L237" i="1"/>
  <c r="N242" i="1"/>
  <c r="G263" i="1"/>
  <c r="N266" i="1"/>
  <c r="Q276" i="1"/>
  <c r="Q288" i="1"/>
  <c r="Q299" i="1"/>
  <c r="N306" i="1"/>
  <c r="N307" i="1"/>
  <c r="N308" i="1"/>
  <c r="N317" i="1"/>
  <c r="N326" i="1"/>
  <c r="N327" i="1"/>
  <c r="Q342" i="1"/>
  <c r="Q343" i="1"/>
  <c r="Q344" i="1"/>
  <c r="Q346" i="1"/>
  <c r="Q347" i="1"/>
  <c r="K355" i="1"/>
  <c r="M359" i="1"/>
  <c r="P387" i="1"/>
  <c r="O103" i="1"/>
  <c r="G28" i="1"/>
  <c r="Q35" i="1"/>
  <c r="Q38" i="1"/>
  <c r="N39" i="1"/>
  <c r="N41" i="1"/>
  <c r="Q54" i="1"/>
  <c r="Q55" i="1"/>
  <c r="Q57" i="1"/>
  <c r="N92" i="1"/>
  <c r="Q96" i="1"/>
  <c r="Q98" i="1"/>
  <c r="N121" i="1"/>
  <c r="Q131" i="1"/>
  <c r="Q138" i="1"/>
  <c r="Q146" i="1"/>
  <c r="Q149" i="1"/>
  <c r="Q161" i="1"/>
  <c r="Q166" i="1"/>
  <c r="N168" i="1"/>
  <c r="Q169" i="1"/>
  <c r="Q172" i="1"/>
  <c r="N174" i="1"/>
  <c r="Q182" i="1"/>
  <c r="N186" i="1"/>
  <c r="Q187" i="1"/>
  <c r="Q190" i="1"/>
  <c r="N192" i="1"/>
  <c r="N201" i="1"/>
  <c r="N202" i="1"/>
  <c r="Q210" i="1"/>
  <c r="Q212" i="1"/>
  <c r="Q215" i="1"/>
  <c r="Q220" i="1"/>
  <c r="N221" i="1"/>
  <c r="N222" i="1"/>
  <c r="Q224" i="1"/>
  <c r="N225" i="1"/>
  <c r="O255" i="1"/>
  <c r="H255" i="1"/>
  <c r="H254" i="1" s="1"/>
  <c r="F260" i="1"/>
  <c r="F254" i="1" s="1"/>
  <c r="L260" i="1"/>
  <c r="F286" i="1"/>
  <c r="Q302" i="1"/>
  <c r="O314" i="1"/>
  <c r="Q331" i="1"/>
  <c r="K328" i="1"/>
  <c r="Q334" i="1"/>
  <c r="N335" i="1"/>
  <c r="J352" i="1"/>
  <c r="L355" i="1"/>
  <c r="Q359" i="1"/>
  <c r="Q360" i="1"/>
  <c r="Q373" i="1"/>
  <c r="Q390" i="1"/>
  <c r="O16" i="1"/>
  <c r="L28" i="1"/>
  <c r="N58" i="1"/>
  <c r="O125" i="1"/>
  <c r="J152" i="1"/>
  <c r="P152" i="1"/>
  <c r="N18" i="1"/>
  <c r="N21" i="1"/>
  <c r="N27" i="1"/>
  <c r="O28" i="1"/>
  <c r="H28" i="1"/>
  <c r="O39" i="1"/>
  <c r="Q45" i="1"/>
  <c r="Q46" i="1"/>
  <c r="I73" i="1"/>
  <c r="Q76" i="1"/>
  <c r="Q86" i="1"/>
  <c r="N90" i="1"/>
  <c r="N107" i="1"/>
  <c r="Q108" i="1"/>
  <c r="N116" i="1"/>
  <c r="Q117" i="1"/>
  <c r="N127" i="1"/>
  <c r="Q128" i="1"/>
  <c r="M152" i="1"/>
  <c r="N154" i="1"/>
  <c r="N155" i="1"/>
  <c r="J158" i="1"/>
  <c r="P158" i="1"/>
  <c r="Q164" i="1"/>
  <c r="F165" i="1"/>
  <c r="L165" i="1"/>
  <c r="N206" i="1"/>
  <c r="F214" i="1"/>
  <c r="L214" i="1"/>
  <c r="Q230" i="1"/>
  <c r="K234" i="1"/>
  <c r="G260" i="1"/>
  <c r="J263" i="1"/>
  <c r="J254" i="1" s="1"/>
  <c r="J249" i="1" s="1"/>
  <c r="Q263" i="1"/>
  <c r="Q266" i="1"/>
  <c r="N287" i="1"/>
  <c r="N299" i="1"/>
  <c r="Q305" i="1"/>
  <c r="I314" i="1"/>
  <c r="F328" i="1"/>
  <c r="L328" i="1"/>
  <c r="L289" i="1" s="1"/>
  <c r="F351" i="1"/>
  <c r="Q386" i="1"/>
  <c r="G69" i="1"/>
  <c r="G63" i="1" s="1"/>
  <c r="G62" i="1" s="1"/>
  <c r="G61" i="1" s="1"/>
  <c r="J32" i="1"/>
  <c r="Q66" i="1"/>
  <c r="Q67" i="1"/>
  <c r="G103" i="1"/>
  <c r="N136" i="1"/>
  <c r="N144" i="1"/>
  <c r="J199" i="1"/>
  <c r="Q202" i="1"/>
  <c r="G234" i="1"/>
  <c r="N236" i="1"/>
  <c r="H355" i="1"/>
  <c r="G355" i="1"/>
  <c r="N375" i="1"/>
  <c r="F204" i="1"/>
  <c r="Q293" i="1"/>
  <c r="I17" i="1"/>
  <c r="I16" i="1" s="1"/>
  <c r="O69" i="1"/>
  <c r="O63" i="1" s="1"/>
  <c r="O62" i="1" s="1"/>
  <c r="I78" i="1"/>
  <c r="I77" i="1" s="1"/>
  <c r="Q240" i="1"/>
  <c r="N240" i="1"/>
  <c r="G33" i="1"/>
  <c r="G32" i="1" s="1"/>
  <c r="K73" i="1"/>
  <c r="F111" i="1"/>
  <c r="J17" i="1"/>
  <c r="J16" i="1" s="1"/>
  <c r="Q34" i="1"/>
  <c r="Q37" i="1"/>
  <c r="H39" i="1"/>
  <c r="H32" i="1" s="1"/>
  <c r="Q42" i="1"/>
  <c r="P44" i="1"/>
  <c r="Q44" i="1" s="1"/>
  <c r="N45" i="1"/>
  <c r="N60" i="1"/>
  <c r="J69" i="1"/>
  <c r="J63" i="1" s="1"/>
  <c r="Q70" i="1"/>
  <c r="I69" i="1"/>
  <c r="I63" i="1" s="1"/>
  <c r="Q72" i="1"/>
  <c r="F73" i="1"/>
  <c r="L73" i="1"/>
  <c r="Q81" i="1"/>
  <c r="N89" i="1"/>
  <c r="N110" i="1"/>
  <c r="O111" i="1"/>
  <c r="G111" i="1"/>
  <c r="N113" i="1"/>
  <c r="N114" i="1"/>
  <c r="I118" i="1"/>
  <c r="I102" i="1" s="1"/>
  <c r="J125" i="1"/>
  <c r="Q126" i="1"/>
  <c r="M132" i="1"/>
  <c r="G132" i="1"/>
  <c r="N134" i="1"/>
  <c r="N137" i="1"/>
  <c r="N138" i="1"/>
  <c r="Q145" i="1"/>
  <c r="Q148" i="1"/>
  <c r="N150" i="1"/>
  <c r="Q153" i="1"/>
  <c r="Q154" i="1"/>
  <c r="N156" i="1"/>
  <c r="Q159" i="1"/>
  <c r="Q160" i="1"/>
  <c r="N162" i="1"/>
  <c r="N166" i="1"/>
  <c r="N167" i="1"/>
  <c r="Q175" i="1"/>
  <c r="F213" i="1"/>
  <c r="L213" i="1"/>
  <c r="Q20" i="1"/>
  <c r="Q23" i="1"/>
  <c r="K24" i="1"/>
  <c r="K17" i="1" s="1"/>
  <c r="K16" i="1" s="1"/>
  <c r="P39" i="1"/>
  <c r="Q39" i="1" s="1"/>
  <c r="N48" i="1"/>
  <c r="Q52" i="1"/>
  <c r="F63" i="1"/>
  <c r="F62" i="1" s="1"/>
  <c r="L63" i="1"/>
  <c r="K69" i="1"/>
  <c r="K63" i="1" s="1"/>
  <c r="K62" i="1" s="1"/>
  <c r="H73" i="1"/>
  <c r="O73" i="1"/>
  <c r="Q82" i="1"/>
  <c r="N108" i="1"/>
  <c r="N117" i="1"/>
  <c r="J118" i="1"/>
  <c r="K130" i="1"/>
  <c r="Q130" i="1" s="1"/>
  <c r="N139" i="1"/>
  <c r="N140" i="1"/>
  <c r="N141" i="1"/>
  <c r="Q151" i="1"/>
  <c r="F152" i="1"/>
  <c r="L152" i="1"/>
  <c r="Q157" i="1"/>
  <c r="F158" i="1"/>
  <c r="L158" i="1"/>
  <c r="Q163" i="1"/>
  <c r="N169" i="1"/>
  <c r="N170" i="1"/>
  <c r="N172" i="1"/>
  <c r="L351" i="1"/>
  <c r="L50" i="1"/>
  <c r="N56" i="1"/>
  <c r="Q60" i="1"/>
  <c r="N68" i="1"/>
  <c r="N71" i="1"/>
  <c r="Q88" i="1"/>
  <c r="I111" i="1"/>
  <c r="G152" i="1"/>
  <c r="G158" i="1"/>
  <c r="Q167" i="1"/>
  <c r="Q28" i="1"/>
  <c r="F24" i="1"/>
  <c r="F17" i="1" s="1"/>
  <c r="L24" i="1"/>
  <c r="L17" i="1" s="1"/>
  <c r="F50" i="1"/>
  <c r="G17" i="1"/>
  <c r="G16" i="1" s="1"/>
  <c r="G15" i="1" s="1"/>
  <c r="M17" i="1"/>
  <c r="N20" i="1"/>
  <c r="N22" i="1"/>
  <c r="N23" i="1"/>
  <c r="N26" i="1"/>
  <c r="K28" i="1"/>
  <c r="F33" i="1"/>
  <c r="L33" i="1"/>
  <c r="F36" i="1"/>
  <c r="L36" i="1"/>
  <c r="Q47" i="1"/>
  <c r="Q48" i="1"/>
  <c r="G50" i="1"/>
  <c r="N52" i="1"/>
  <c r="N54" i="1"/>
  <c r="N66" i="1"/>
  <c r="J73" i="1"/>
  <c r="Q75" i="1"/>
  <c r="K83" i="1"/>
  <c r="Q83" i="1" s="1"/>
  <c r="Q87" i="1"/>
  <c r="N93" i="1"/>
  <c r="K95" i="1"/>
  <c r="Q95" i="1" s="1"/>
  <c r="N98" i="1"/>
  <c r="K103" i="1"/>
  <c r="J103" i="1"/>
  <c r="J102" i="1" s="1"/>
  <c r="Q107" i="1"/>
  <c r="Q116" i="1"/>
  <c r="Q121" i="1"/>
  <c r="Q122" i="1"/>
  <c r="N123" i="1"/>
  <c r="F125" i="1"/>
  <c r="Q133" i="1"/>
  <c r="J132" i="1"/>
  <c r="Q141" i="1"/>
  <c r="H152" i="1"/>
  <c r="N157" i="1"/>
  <c r="H158" i="1"/>
  <c r="N163" i="1"/>
  <c r="N164" i="1"/>
  <c r="J165" i="1"/>
  <c r="Q170" i="1"/>
  <c r="Q173" i="1"/>
  <c r="Q186" i="1"/>
  <c r="M234" i="1"/>
  <c r="N234" i="1" s="1"/>
  <c r="Q355" i="1"/>
  <c r="H367" i="1"/>
  <c r="H62" i="1"/>
  <c r="O78" i="1"/>
  <c r="O77" i="1" s="1"/>
  <c r="L95" i="1"/>
  <c r="L94" i="1" s="1"/>
  <c r="Q113" i="1"/>
  <c r="K111" i="1"/>
  <c r="G118" i="1"/>
  <c r="G125" i="1"/>
  <c r="Q134" i="1"/>
  <c r="Q137" i="1"/>
  <c r="Q144" i="1"/>
  <c r="I152" i="1"/>
  <c r="I158" i="1"/>
  <c r="P243" i="1"/>
  <c r="I243" i="1"/>
  <c r="K255" i="1"/>
  <c r="N177" i="1"/>
  <c r="Q178" i="1"/>
  <c r="N180" i="1"/>
  <c r="J204" i="1"/>
  <c r="G214" i="1"/>
  <c r="G213" i="1" s="1"/>
  <c r="M241" i="1"/>
  <c r="J243" i="1"/>
  <c r="Q261" i="1"/>
  <c r="P267" i="1"/>
  <c r="G286" i="1"/>
  <c r="M286" i="1"/>
  <c r="J290" i="1"/>
  <c r="M324" i="1"/>
  <c r="N324" i="1" s="1"/>
  <c r="Q324" i="1"/>
  <c r="H324" i="1"/>
  <c r="G324" i="1"/>
  <c r="H328" i="1"/>
  <c r="Q366" i="1"/>
  <c r="F367" i="1"/>
  <c r="L367" i="1"/>
  <c r="N372" i="1"/>
  <c r="P389" i="1"/>
  <c r="Q389" i="1" s="1"/>
  <c r="Q391" i="1"/>
  <c r="N173" i="1"/>
  <c r="Q181" i="1"/>
  <c r="N183" i="1"/>
  <c r="G184" i="1"/>
  <c r="Q195" i="1"/>
  <c r="N197" i="1"/>
  <c r="Q198" i="1"/>
  <c r="F199" i="1"/>
  <c r="L199" i="1"/>
  <c r="Q201" i="1"/>
  <c r="N203" i="1"/>
  <c r="Q207" i="1"/>
  <c r="Q209" i="1"/>
  <c r="N220" i="1"/>
  <c r="N233" i="1"/>
  <c r="H234" i="1"/>
  <c r="Q241" i="1"/>
  <c r="Q244" i="1"/>
  <c r="K243" i="1"/>
  <c r="Q246" i="1"/>
  <c r="N248" i="1"/>
  <c r="K252" i="1"/>
  <c r="Q262" i="1"/>
  <c r="Q264" i="1"/>
  <c r="J267" i="1"/>
  <c r="Q269" i="1"/>
  <c r="K275" i="1"/>
  <c r="Q275" i="1" s="1"/>
  <c r="H277" i="1"/>
  <c r="Q285" i="1"/>
  <c r="I286" i="1"/>
  <c r="O286" i="1"/>
  <c r="N288" i="1"/>
  <c r="Q291" i="1"/>
  <c r="F294" i="1"/>
  <c r="Q300" i="1"/>
  <c r="Q301" i="1"/>
  <c r="H309" i="1"/>
  <c r="N312" i="1"/>
  <c r="Q325" i="1"/>
  <c r="I324" i="1"/>
  <c r="O324" i="1"/>
  <c r="P328" i="1"/>
  <c r="Q328" i="1" s="1"/>
  <c r="N333" i="1"/>
  <c r="N334" i="1"/>
  <c r="Q337" i="1"/>
  <c r="N345" i="1"/>
  <c r="N346" i="1"/>
  <c r="Q356" i="1"/>
  <c r="M361" i="1"/>
  <c r="H361" i="1"/>
  <c r="G367" i="1"/>
  <c r="N376" i="1"/>
  <c r="N377" i="1"/>
  <c r="N393" i="1"/>
  <c r="L204" i="1"/>
  <c r="Q216" i="1"/>
  <c r="N224" i="1"/>
  <c r="Q236" i="1"/>
  <c r="P237" i="1"/>
  <c r="Q237" i="1" s="1"/>
  <c r="N247" i="1"/>
  <c r="N258" i="1"/>
  <c r="N259" i="1"/>
  <c r="K260" i="1"/>
  <c r="Q260" i="1" s="1"/>
  <c r="Q265" i="1"/>
  <c r="Q268" i="1"/>
  <c r="K267" i="1"/>
  <c r="N276" i="1"/>
  <c r="P277" i="1"/>
  <c r="I277" i="1"/>
  <c r="N280" i="1"/>
  <c r="Q287" i="1"/>
  <c r="F289" i="1"/>
  <c r="H294" i="1"/>
  <c r="G294" i="1"/>
  <c r="N297" i="1"/>
  <c r="N298" i="1"/>
  <c r="Q303" i="1"/>
  <c r="Q304" i="1"/>
  <c r="Q308" i="1"/>
  <c r="P309" i="1"/>
  <c r="I309" i="1"/>
  <c r="O309" i="1"/>
  <c r="Q315" i="1"/>
  <c r="P314" i="1"/>
  <c r="N318" i="1"/>
  <c r="N319" i="1"/>
  <c r="Q322" i="1"/>
  <c r="K324" i="1"/>
  <c r="Q326" i="1"/>
  <c r="Q327" i="1"/>
  <c r="Q329" i="1"/>
  <c r="Q330" i="1"/>
  <c r="Q340" i="1"/>
  <c r="G352" i="1"/>
  <c r="N365" i="1"/>
  <c r="N383" i="1"/>
  <c r="F389" i="1"/>
  <c r="F384" i="1" s="1"/>
  <c r="F380" i="1" s="1"/>
  <c r="F379" i="1" s="1"/>
  <c r="F378" i="1" s="1"/>
  <c r="L389" i="1"/>
  <c r="G389" i="1"/>
  <c r="Q185" i="1"/>
  <c r="O184" i="1"/>
  <c r="G199" i="1"/>
  <c r="N205" i="1"/>
  <c r="N209" i="1"/>
  <c r="Q221" i="1"/>
  <c r="J229" i="1"/>
  <c r="P255" i="1"/>
  <c r="P254" i="1" s="1"/>
  <c r="O254" i="1"/>
  <c r="H260" i="1"/>
  <c r="N261" i="1"/>
  <c r="J277" i="1"/>
  <c r="J272" i="1" s="1"/>
  <c r="J271" i="1" s="1"/>
  <c r="J270" i="1" s="1"/>
  <c r="Q279" i="1"/>
  <c r="Q311" i="1"/>
  <c r="Q312" i="1"/>
  <c r="J314" i="1"/>
  <c r="Q332" i="1"/>
  <c r="Q333" i="1"/>
  <c r="Q345" i="1"/>
  <c r="Q358" i="1"/>
  <c r="M364" i="1"/>
  <c r="N364" i="1" s="1"/>
  <c r="Q370" i="1"/>
  <c r="Q376" i="1"/>
  <c r="Q377" i="1"/>
  <c r="N390" i="1"/>
  <c r="H389" i="1"/>
  <c r="H384" i="1" s="1"/>
  <c r="H380" i="1" s="1"/>
  <c r="H379" i="1" s="1"/>
  <c r="H378" i="1" s="1"/>
  <c r="Q393" i="1"/>
  <c r="J184" i="1"/>
  <c r="Q188" i="1"/>
  <c r="Q191" i="1"/>
  <c r="O204" i="1"/>
  <c r="Q211" i="1"/>
  <c r="N212" i="1"/>
  <c r="Q217" i="1"/>
  <c r="N218" i="1"/>
  <c r="Q222" i="1"/>
  <c r="Q225" i="1"/>
  <c r="J226" i="1"/>
  <c r="N231" i="1"/>
  <c r="N235" i="1"/>
  <c r="K237" i="1"/>
  <c r="Q248" i="1"/>
  <c r="J255" i="1"/>
  <c r="I260" i="1"/>
  <c r="I254" i="1" s="1"/>
  <c r="H263" i="1"/>
  <c r="N284" i="1"/>
  <c r="Q296" i="1"/>
  <c r="Q298" i="1"/>
  <c r="Q317" i="1"/>
  <c r="N339" i="1"/>
  <c r="Q353" i="1"/>
  <c r="Q354" i="1"/>
  <c r="Q363" i="1"/>
  <c r="G384" i="1"/>
  <c r="G380" i="1" s="1"/>
  <c r="G379" i="1" s="1"/>
  <c r="G378" i="1" s="1"/>
  <c r="O384" i="1"/>
  <c r="Q392" i="1"/>
  <c r="H17" i="1"/>
  <c r="H16" i="1" s="1"/>
  <c r="M32" i="1"/>
  <c r="P16" i="1"/>
  <c r="O32" i="1"/>
  <c r="O15" i="1" s="1"/>
  <c r="F16" i="1"/>
  <c r="L16" i="1"/>
  <c r="N30" i="1"/>
  <c r="M28" i="1"/>
  <c r="N28" i="1" s="1"/>
  <c r="M16" i="1"/>
  <c r="I32" i="1"/>
  <c r="I15" i="1" s="1"/>
  <c r="N19" i="1"/>
  <c r="N25" i="1"/>
  <c r="M86" i="1"/>
  <c r="N86" i="1" s="1"/>
  <c r="N87" i="1"/>
  <c r="Q135" i="1"/>
  <c r="K132" i="1"/>
  <c r="N132" i="1" s="1"/>
  <c r="K33" i="1"/>
  <c r="K36" i="1"/>
  <c r="Q36" i="1" s="1"/>
  <c r="M95" i="1"/>
  <c r="N96" i="1"/>
  <c r="N97" i="1"/>
  <c r="Q106" i="1"/>
  <c r="P103" i="1"/>
  <c r="K118" i="1"/>
  <c r="N171" i="1"/>
  <c r="Q171" i="1"/>
  <c r="K165" i="1"/>
  <c r="Q165" i="1" s="1"/>
  <c r="Q29" i="1"/>
  <c r="N31" i="1"/>
  <c r="N34" i="1"/>
  <c r="N37" i="1"/>
  <c r="M51" i="1"/>
  <c r="Q30" i="1"/>
  <c r="Q43" i="1"/>
  <c r="N49" i="1"/>
  <c r="N64" i="1"/>
  <c r="H77" i="1"/>
  <c r="N91" i="1"/>
  <c r="K94" i="1"/>
  <c r="Q94" i="1" s="1"/>
  <c r="P118" i="1"/>
  <c r="Q119" i="1"/>
  <c r="N147" i="1"/>
  <c r="Q147" i="1"/>
  <c r="N189" i="1"/>
  <c r="Q189" i="1"/>
  <c r="Q26" i="1"/>
  <c r="N128" i="1"/>
  <c r="M125" i="1"/>
  <c r="K309" i="1"/>
  <c r="Q310" i="1"/>
  <c r="M385" i="1"/>
  <c r="N386" i="1"/>
  <c r="G77" i="1"/>
  <c r="N79" i="1"/>
  <c r="N40" i="1"/>
  <c r="J51" i="1"/>
  <c r="J50" i="1" s="1"/>
  <c r="N55" i="1"/>
  <c r="Q59" i="1"/>
  <c r="N67" i="1"/>
  <c r="N70" i="1"/>
  <c r="N76" i="1"/>
  <c r="N78" i="1"/>
  <c r="Q78" i="1"/>
  <c r="P77" i="1"/>
  <c r="N82" i="1"/>
  <c r="N88" i="1"/>
  <c r="F103" i="1"/>
  <c r="F102" i="1" s="1"/>
  <c r="L103" i="1"/>
  <c r="P109" i="1"/>
  <c r="Q109" i="1" s="1"/>
  <c r="Q110" i="1"/>
  <c r="Q114" i="1"/>
  <c r="Q40" i="1"/>
  <c r="F77" i="1"/>
  <c r="F61" i="1" s="1"/>
  <c r="L77" i="1"/>
  <c r="O102" i="1"/>
  <c r="Q18" i="1"/>
  <c r="Q33" i="1"/>
  <c r="N43" i="1"/>
  <c r="N46" i="1"/>
  <c r="K51" i="1"/>
  <c r="K50" i="1" s="1"/>
  <c r="Q50" i="1" s="1"/>
  <c r="Q53" i="1"/>
  <c r="M63" i="1"/>
  <c r="P63" i="1"/>
  <c r="P73" i="1"/>
  <c r="M73" i="1"/>
  <c r="N75" i="1"/>
  <c r="J77" i="1"/>
  <c r="Q79" i="1"/>
  <c r="N81" i="1"/>
  <c r="M83" i="1"/>
  <c r="N83" i="1" s="1"/>
  <c r="N84" i="1"/>
  <c r="N85" i="1"/>
  <c r="Q97" i="1"/>
  <c r="M103" i="1"/>
  <c r="N104" i="1"/>
  <c r="N105" i="1"/>
  <c r="L111" i="1"/>
  <c r="H103" i="1"/>
  <c r="P111" i="1"/>
  <c r="Q111" i="1" s="1"/>
  <c r="Q123" i="1"/>
  <c r="K125" i="1"/>
  <c r="Q125" i="1" s="1"/>
  <c r="H132" i="1"/>
  <c r="Q136" i="1"/>
  <c r="O158" i="1"/>
  <c r="G165" i="1"/>
  <c r="Q177" i="1"/>
  <c r="M184" i="1"/>
  <c r="N185" i="1"/>
  <c r="Q197" i="1"/>
  <c r="I199" i="1"/>
  <c r="O213" i="1"/>
  <c r="Q65" i="1"/>
  <c r="Q68" i="1"/>
  <c r="Q71" i="1"/>
  <c r="Q74" i="1"/>
  <c r="Q80" i="1"/>
  <c r="Q89" i="1"/>
  <c r="Q92" i="1"/>
  <c r="N109" i="1"/>
  <c r="N122" i="1"/>
  <c r="Q127" i="1"/>
  <c r="I132" i="1"/>
  <c r="O132" i="1"/>
  <c r="N135" i="1"/>
  <c r="K152" i="1"/>
  <c r="N152" i="1" s="1"/>
  <c r="N153" i="1"/>
  <c r="O165" i="1"/>
  <c r="N126" i="1"/>
  <c r="I165" i="1"/>
  <c r="Q183" i="1"/>
  <c r="K199" i="1"/>
  <c r="Q199" i="1" s="1"/>
  <c r="N200" i="1"/>
  <c r="Q203" i="1"/>
  <c r="P229" i="1"/>
  <c r="Q231" i="1"/>
  <c r="N106" i="1"/>
  <c r="M111" i="1"/>
  <c r="N111" i="1" s="1"/>
  <c r="N115" i="1"/>
  <c r="H118" i="1"/>
  <c r="H125" i="1"/>
  <c r="N131" i="1"/>
  <c r="M130" i="1"/>
  <c r="K158" i="1"/>
  <c r="N158" i="1" s="1"/>
  <c r="N159" i="1"/>
  <c r="P204" i="1"/>
  <c r="P226" i="1"/>
  <c r="Q228" i="1"/>
  <c r="F132" i="1"/>
  <c r="F129" i="1" s="1"/>
  <c r="L132" i="1"/>
  <c r="L129" i="1" s="1"/>
  <c r="O152" i="1"/>
  <c r="K184" i="1"/>
  <c r="P184" i="1"/>
  <c r="I214" i="1"/>
  <c r="P214" i="1"/>
  <c r="H214" i="1"/>
  <c r="H213" i="1" s="1"/>
  <c r="I234" i="1"/>
  <c r="P234" i="1"/>
  <c r="Q234" i="1" s="1"/>
  <c r="Q235" i="1"/>
  <c r="N237" i="1"/>
  <c r="Q242" i="1"/>
  <c r="Q245" i="1"/>
  <c r="N275" i="1"/>
  <c r="G272" i="1"/>
  <c r="G271" i="1" s="1"/>
  <c r="H272" i="1"/>
  <c r="H271" i="1" s="1"/>
  <c r="M165" i="1"/>
  <c r="N165" i="1" s="1"/>
  <c r="K204" i="1"/>
  <c r="N204" i="1" s="1"/>
  <c r="Q205" i="1"/>
  <c r="J214" i="1"/>
  <c r="J213" i="1" s="1"/>
  <c r="M252" i="1"/>
  <c r="N253" i="1"/>
  <c r="Q257" i="1"/>
  <c r="M260" i="1"/>
  <c r="N260" i="1" s="1"/>
  <c r="N262" i="1"/>
  <c r="P272" i="1"/>
  <c r="I272" i="1"/>
  <c r="I271" i="1" s="1"/>
  <c r="I270" i="1" s="1"/>
  <c r="K290" i="1"/>
  <c r="Q290" i="1" s="1"/>
  <c r="Q292" i="1"/>
  <c r="K214" i="1"/>
  <c r="N214" i="1" s="1"/>
  <c r="N215" i="1"/>
  <c r="M263" i="1"/>
  <c r="N263" i="1" s="1"/>
  <c r="N265" i="1"/>
  <c r="M267" i="1"/>
  <c r="N267" i="1" s="1"/>
  <c r="N268" i="1"/>
  <c r="K351" i="1"/>
  <c r="Q352" i="1"/>
  <c r="M368" i="1"/>
  <c r="N369" i="1"/>
  <c r="M243" i="1"/>
  <c r="N243" i="1" s="1"/>
  <c r="N244" i="1"/>
  <c r="N245" i="1"/>
  <c r="N239" i="1"/>
  <c r="N241" i="1"/>
  <c r="Q247" i="1"/>
  <c r="G255" i="1"/>
  <c r="G254" i="1" s="1"/>
  <c r="M255" i="1"/>
  <c r="N256" i="1"/>
  <c r="N257" i="1"/>
  <c r="Q267" i="1"/>
  <c r="M273" i="1"/>
  <c r="N274" i="1"/>
  <c r="F272" i="1"/>
  <c r="F271" i="1" s="1"/>
  <c r="F270" i="1" s="1"/>
  <c r="L272" i="1"/>
  <c r="L271" i="1" s="1"/>
  <c r="L270" i="1" s="1"/>
  <c r="M294" i="1"/>
  <c r="P294" i="1"/>
  <c r="Q295" i="1"/>
  <c r="N281" i="1"/>
  <c r="J294" i="1"/>
  <c r="J289" i="1" s="1"/>
  <c r="I294" i="1"/>
  <c r="O294" i="1"/>
  <c r="G328" i="1"/>
  <c r="M328" i="1"/>
  <c r="N328" i="1" s="1"/>
  <c r="N330" i="1"/>
  <c r="N331" i="1"/>
  <c r="N340" i="1"/>
  <c r="J367" i="1"/>
  <c r="L384" i="1"/>
  <c r="N227" i="1"/>
  <c r="N230" i="1"/>
  <c r="K273" i="1"/>
  <c r="Q273" i="1" s="1"/>
  <c r="N278" i="1"/>
  <c r="Q282" i="1"/>
  <c r="M290" i="1"/>
  <c r="N291" i="1"/>
  <c r="N292" i="1"/>
  <c r="K294" i="1"/>
  <c r="N301" i="1"/>
  <c r="N310" i="1"/>
  <c r="K314" i="1"/>
  <c r="Q314" i="1" s="1"/>
  <c r="N322" i="1"/>
  <c r="I328" i="1"/>
  <c r="O328" i="1"/>
  <c r="H351" i="1"/>
  <c r="M352" i="1"/>
  <c r="N354" i="1"/>
  <c r="N361" i="1"/>
  <c r="O367" i="1"/>
  <c r="I380" i="1"/>
  <c r="I379" i="1" s="1"/>
  <c r="I378" i="1" s="1"/>
  <c r="K226" i="1"/>
  <c r="N226" i="1" s="1"/>
  <c r="K229" i="1"/>
  <c r="N229" i="1" s="1"/>
  <c r="O277" i="1"/>
  <c r="O272" i="1" s="1"/>
  <c r="O271" i="1" s="1"/>
  <c r="O270" i="1" s="1"/>
  <c r="Q283" i="1"/>
  <c r="P286" i="1"/>
  <c r="Q286" i="1" s="1"/>
  <c r="H286" i="1"/>
  <c r="N286" i="1"/>
  <c r="I351" i="1"/>
  <c r="O351" i="1"/>
  <c r="P361" i="1"/>
  <c r="Q361" i="1" s="1"/>
  <c r="Q362" i="1"/>
  <c r="L380" i="1"/>
  <c r="L379" i="1" s="1"/>
  <c r="L378" i="1" s="1"/>
  <c r="J384" i="1"/>
  <c r="J380" i="1" s="1"/>
  <c r="J379" i="1" s="1"/>
  <c r="J378" i="1" s="1"/>
  <c r="K277" i="1"/>
  <c r="N295" i="1"/>
  <c r="N304" i="1"/>
  <c r="N309" i="1"/>
  <c r="Q309" i="1"/>
  <c r="N313" i="1"/>
  <c r="G314" i="1"/>
  <c r="M314" i="1"/>
  <c r="N314" i="1" s="1"/>
  <c r="N315" i="1"/>
  <c r="N316" i="1"/>
  <c r="N325" i="1"/>
  <c r="O380" i="1"/>
  <c r="O379" i="1" s="1"/>
  <c r="O378" i="1" s="1"/>
  <c r="P382" i="1"/>
  <c r="Q383" i="1"/>
  <c r="M389" i="1"/>
  <c r="N389" i="1" s="1"/>
  <c r="N392" i="1"/>
  <c r="H289" i="1"/>
  <c r="J351" i="1"/>
  <c r="M355" i="1"/>
  <c r="N355" i="1" s="1"/>
  <c r="N357" i="1"/>
  <c r="P364" i="1"/>
  <c r="Q364" i="1" s="1"/>
  <c r="Q365" i="1"/>
  <c r="K387" i="1"/>
  <c r="K384" i="1" s="1"/>
  <c r="K380" i="1" s="1"/>
  <c r="K379" i="1" s="1"/>
  <c r="K378" i="1" s="1"/>
  <c r="N388" i="1"/>
  <c r="K371" i="1"/>
  <c r="K367" i="1" s="1"/>
  <c r="K374" i="1"/>
  <c r="N374" i="1" s="1"/>
  <c r="P369" i="1"/>
  <c r="N370" i="1"/>
  <c r="N373" i="1"/>
  <c r="M382" i="1"/>
  <c r="P385" i="1"/>
  <c r="Q255" i="1" l="1"/>
  <c r="O129" i="1"/>
  <c r="O101" i="1" s="1"/>
  <c r="O100" i="1" s="1"/>
  <c r="O99" i="1" s="1"/>
  <c r="G129" i="1"/>
  <c r="Q24" i="1"/>
  <c r="G351" i="1"/>
  <c r="L62" i="1"/>
  <c r="F249" i="1"/>
  <c r="Q204" i="1"/>
  <c r="Q17" i="1"/>
  <c r="J129" i="1"/>
  <c r="J101" i="1" s="1"/>
  <c r="G289" i="1"/>
  <c r="N73" i="1"/>
  <c r="L61" i="1"/>
  <c r="J15" i="1"/>
  <c r="K77" i="1"/>
  <c r="Q77" i="1" s="1"/>
  <c r="G102" i="1"/>
  <c r="P32" i="1"/>
  <c r="O289" i="1"/>
  <c r="H129" i="1"/>
  <c r="Q73" i="1"/>
  <c r="H61" i="1"/>
  <c r="N24" i="1"/>
  <c r="N387" i="1"/>
  <c r="L249" i="1"/>
  <c r="G270" i="1"/>
  <c r="N17" i="1"/>
  <c r="H15" i="1"/>
  <c r="H14" i="1" s="1"/>
  <c r="I62" i="1"/>
  <c r="I61" i="1" s="1"/>
  <c r="N371" i="1"/>
  <c r="Q184" i="1"/>
  <c r="N199" i="1"/>
  <c r="Q252" i="1"/>
  <c r="K251" i="1"/>
  <c r="Q69" i="1"/>
  <c r="N184" i="1"/>
  <c r="L102" i="1"/>
  <c r="K102" i="1"/>
  <c r="J62" i="1"/>
  <c r="J61" i="1" s="1"/>
  <c r="J14" i="1" s="1"/>
  <c r="I289" i="1"/>
  <c r="I249" i="1" s="1"/>
  <c r="Q371" i="1"/>
  <c r="Q254" i="1"/>
  <c r="Q158" i="1"/>
  <c r="G101" i="1"/>
  <c r="O61" i="1"/>
  <c r="O14" i="1" s="1"/>
  <c r="K254" i="1"/>
  <c r="L32" i="1"/>
  <c r="L15" i="1" s="1"/>
  <c r="N69" i="1"/>
  <c r="I129" i="1"/>
  <c r="I101" i="1" s="1"/>
  <c r="F32" i="1"/>
  <c r="F15" i="1" s="1"/>
  <c r="F14" i="1" s="1"/>
  <c r="K272" i="1"/>
  <c r="K271" i="1" s="1"/>
  <c r="K270" i="1" s="1"/>
  <c r="M213" i="1"/>
  <c r="I14" i="1"/>
  <c r="Q243" i="1"/>
  <c r="O249" i="1"/>
  <c r="G249" i="1"/>
  <c r="G100" i="1" s="1"/>
  <c r="G99" i="1" s="1"/>
  <c r="Q385" i="1"/>
  <c r="P384" i="1"/>
  <c r="Q384" i="1" s="1"/>
  <c r="M77" i="1"/>
  <c r="N382" i="1"/>
  <c r="M381" i="1"/>
  <c r="N352" i="1"/>
  <c r="M351" i="1"/>
  <c r="N351" i="1" s="1"/>
  <c r="M289" i="1"/>
  <c r="N290" i="1"/>
  <c r="N255" i="1"/>
  <c r="M254" i="1"/>
  <c r="N254" i="1" s="1"/>
  <c r="P271" i="1"/>
  <c r="N118" i="1"/>
  <c r="N103" i="1"/>
  <c r="M102" i="1"/>
  <c r="Q63" i="1"/>
  <c r="P62" i="1"/>
  <c r="K32" i="1"/>
  <c r="N368" i="1"/>
  <c r="M367" i="1"/>
  <c r="N367" i="1" s="1"/>
  <c r="Q277" i="1"/>
  <c r="H102" i="1"/>
  <c r="F101" i="1"/>
  <c r="P102" i="1"/>
  <c r="Q103" i="1"/>
  <c r="Q16" i="1"/>
  <c r="P15" i="1"/>
  <c r="Q387" i="1"/>
  <c r="Q374" i="1"/>
  <c r="K213" i="1"/>
  <c r="N277" i="1"/>
  <c r="N130" i="1"/>
  <c r="M129" i="1"/>
  <c r="P129" i="1"/>
  <c r="M62" i="1"/>
  <c r="N63" i="1"/>
  <c r="M384" i="1"/>
  <c r="N384" i="1" s="1"/>
  <c r="N385" i="1"/>
  <c r="Q118" i="1"/>
  <c r="M50" i="1"/>
  <c r="N50" i="1" s="1"/>
  <c r="N51" i="1"/>
  <c r="Q152" i="1"/>
  <c r="N16" i="1"/>
  <c r="N36" i="1"/>
  <c r="P351" i="1"/>
  <c r="Q351" i="1" s="1"/>
  <c r="Q294" i="1"/>
  <c r="P289" i="1"/>
  <c r="N273" i="1"/>
  <c r="M272" i="1"/>
  <c r="N252" i="1"/>
  <c r="M251" i="1"/>
  <c r="Q214" i="1"/>
  <c r="P213" i="1"/>
  <c r="J100" i="1"/>
  <c r="J99" i="1" s="1"/>
  <c r="Q132" i="1"/>
  <c r="K129" i="1"/>
  <c r="G14" i="1"/>
  <c r="Q369" i="1"/>
  <c r="P368" i="1"/>
  <c r="P381" i="1"/>
  <c r="Q382" i="1"/>
  <c r="N294" i="1"/>
  <c r="K289" i="1"/>
  <c r="H270" i="1"/>
  <c r="H249" i="1" s="1"/>
  <c r="I213" i="1"/>
  <c r="Q226" i="1"/>
  <c r="Q229" i="1"/>
  <c r="Q51" i="1"/>
  <c r="N33" i="1"/>
  <c r="L101" i="1"/>
  <c r="L100" i="1" s="1"/>
  <c r="L99" i="1" s="1"/>
  <c r="N125" i="1"/>
  <c r="N95" i="1"/>
  <c r="M94" i="1"/>
  <c r="N94" i="1" s="1"/>
  <c r="O13" i="1" l="1"/>
  <c r="O12" i="1" s="1"/>
  <c r="I100" i="1"/>
  <c r="I99" i="1" s="1"/>
  <c r="I13" i="1" s="1"/>
  <c r="I12" i="1" s="1"/>
  <c r="N77" i="1"/>
  <c r="K101" i="1"/>
  <c r="K61" i="1"/>
  <c r="F100" i="1"/>
  <c r="F99" i="1" s="1"/>
  <c r="Q272" i="1"/>
  <c r="L14" i="1"/>
  <c r="L13" i="1" s="1"/>
  <c r="L12" i="1" s="1"/>
  <c r="H101" i="1"/>
  <c r="H100" i="1" s="1"/>
  <c r="H99" i="1" s="1"/>
  <c r="H13" i="1" s="1"/>
  <c r="H12" i="1" s="1"/>
  <c r="K250" i="1"/>
  <c r="Q251" i="1"/>
  <c r="Q289" i="1"/>
  <c r="N289" i="1"/>
  <c r="Q102" i="1"/>
  <c r="P101" i="1"/>
  <c r="N272" i="1"/>
  <c r="M271" i="1"/>
  <c r="Q129" i="1"/>
  <c r="P367" i="1"/>
  <c r="Q367" i="1" s="1"/>
  <c r="Q368" i="1"/>
  <c r="Q15" i="1"/>
  <c r="M15" i="1"/>
  <c r="P61" i="1"/>
  <c r="Q61" i="1" s="1"/>
  <c r="Q62" i="1"/>
  <c r="Q271" i="1"/>
  <c r="P270" i="1"/>
  <c r="J13" i="1"/>
  <c r="J12" i="1" s="1"/>
  <c r="G13" i="1"/>
  <c r="G12" i="1" s="1"/>
  <c r="M101" i="1"/>
  <c r="N102" i="1"/>
  <c r="N62" i="1"/>
  <c r="M61" i="1"/>
  <c r="N61" i="1" s="1"/>
  <c r="F13" i="1"/>
  <c r="F12" i="1" s="1"/>
  <c r="Q381" i="1"/>
  <c r="P380" i="1"/>
  <c r="N129" i="1"/>
  <c r="K15" i="1"/>
  <c r="K14" i="1" s="1"/>
  <c r="Q32" i="1"/>
  <c r="N213" i="1"/>
  <c r="Q213" i="1"/>
  <c r="N32" i="1"/>
  <c r="N381" i="1"/>
  <c r="M380" i="1"/>
  <c r="N251" i="1"/>
  <c r="M250" i="1"/>
  <c r="P14" i="1" l="1"/>
  <c r="K13" i="1"/>
  <c r="K12" i="1" s="1"/>
  <c r="Q250" i="1"/>
  <c r="K249" i="1"/>
  <c r="K100" i="1" s="1"/>
  <c r="K99" i="1" s="1"/>
  <c r="N250" i="1"/>
  <c r="Q270" i="1"/>
  <c r="P249" i="1"/>
  <c r="Q249" i="1" s="1"/>
  <c r="Q14" i="1"/>
  <c r="Q101" i="1"/>
  <c r="M379" i="1"/>
  <c r="N380" i="1"/>
  <c r="Q380" i="1"/>
  <c r="P379" i="1"/>
  <c r="N101" i="1"/>
  <c r="N15" i="1"/>
  <c r="M14" i="1"/>
  <c r="M270" i="1"/>
  <c r="N270" i="1" s="1"/>
  <c r="N271" i="1"/>
  <c r="P100" i="1" l="1"/>
  <c r="P99" i="1" s="1"/>
  <c r="M249" i="1"/>
  <c r="M378" i="1"/>
  <c r="N378" i="1" s="1"/>
  <c r="N379" i="1"/>
  <c r="Q100" i="1"/>
  <c r="Q379" i="1"/>
  <c r="P378" i="1"/>
  <c r="Q378" i="1" s="1"/>
  <c r="N14" i="1"/>
  <c r="N249" i="1" l="1"/>
  <c r="M100" i="1"/>
  <c r="Q99" i="1"/>
  <c r="P13" i="1"/>
  <c r="N100" i="1" l="1"/>
  <c r="M99" i="1"/>
  <c r="Q13" i="1"/>
  <c r="P12" i="1"/>
  <c r="Q12" i="1" s="1"/>
  <c r="N99" i="1" l="1"/>
  <c r="M13" i="1"/>
  <c r="M12" i="1" l="1"/>
  <c r="N12" i="1" s="1"/>
  <c r="N13" i="1"/>
</calcChain>
</file>

<file path=xl/sharedStrings.xml><?xml version="1.0" encoding="utf-8"?>
<sst xmlns="http://schemas.openxmlformats.org/spreadsheetml/2006/main" count="1190" uniqueCount="773">
  <si>
    <t>,</t>
  </si>
  <si>
    <t>SISTEMA DE INFORMACIÓN BOGDATA</t>
  </si>
  <si>
    <t>EJECUCIÓN PRESUPUESTO</t>
  </si>
  <si>
    <t>INFORME DE EJECUCIÓN DEL PRESUPUESTO DE GASTOS E INVERSIONES</t>
  </si>
  <si>
    <t>ENTIDAD:</t>
  </si>
  <si>
    <t>104 - SECRETARÍA GENERAL</t>
  </si>
  <si>
    <t>MES:</t>
  </si>
  <si>
    <t>UNIDAD EJECUTORA:</t>
  </si>
  <si>
    <t>01 - DESPACHO</t>
  </si>
  <si>
    <t>VIGENCIA FISCAL:</t>
  </si>
  <si>
    <t>RUBRO PRESUPUESTAL</t>
  </si>
  <si>
    <t>APROPIACIÓN</t>
  </si>
  <si>
    <t>TOTAL COMPROMISOS</t>
  </si>
  <si>
    <t>EJECUC.</t>
  </si>
  <si>
    <t>AUTORIZACIÓN DE GIRO</t>
  </si>
  <si>
    <t>EJEC.</t>
  </si>
  <si>
    <t>CÓDIGO</t>
  </si>
  <si>
    <t>NOMBRE</t>
  </si>
  <si>
    <t>INICIAL</t>
  </si>
  <si>
    <t>MODIFICACIONES</t>
  </si>
  <si>
    <t>VIGENTE</t>
  </si>
  <si>
    <t>SUSPENSIÓN</t>
  </si>
  <si>
    <t>DISPONIBLE</t>
  </si>
  <si>
    <t>MES</t>
  </si>
  <si>
    <t>ACUMULADO</t>
  </si>
  <si>
    <t>PRESUP.</t>
  </si>
  <si>
    <t>AUT. GIRO %</t>
  </si>
  <si>
    <t>Largo</t>
  </si>
  <si>
    <t>Eje/Agre</t>
  </si>
  <si>
    <t>1.1 BOGDATA</t>
  </si>
  <si>
    <t>MES
4</t>
  </si>
  <si>
    <t>ACUMULADO
5</t>
  </si>
  <si>
    <t>6=(3+5)</t>
  </si>
  <si>
    <t>8=(6-7)</t>
  </si>
  <si>
    <t>(11=10/8)</t>
  </si>
  <si>
    <t>(14=13/8)</t>
  </si>
  <si>
    <t>Agregado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</si>
  <si>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</si>
  <si>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</si>
  <si>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</si>
  <si>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</si>
  <si>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</si>
  <si>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</si>
  <si>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</si>
  <si>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</si>
  <si>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</si>
  <si>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</si>
  <si>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</si>
  <si>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</si>
  <si>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Ejecutor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</si>
  <si>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</si>
  <si>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</si>
  <si>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</si>
  <si>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</si>
  <si>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</si>
  <si>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</si>
  <si>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</si>
  <si>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</si>
  <si>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</si>
  <si>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</si>
  <si>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</si>
  <si>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</si>
  <si>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</si>
  <si>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</si>
  <si>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</si>
  <si>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</si>
  <si>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</si>
  <si>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</si>
  <si>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</si>
  <si>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</si>
  <si>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</si>
  <si>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</si>
  <si>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</si>
  <si>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</si>
  <si>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</si>
  <si>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</si>
  <si>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</si>
  <si>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</si>
  <si>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</si>
  <si>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</si>
  <si>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</si>
  <si>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</si>
  <si>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</si>
  <si>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</si>
  <si>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</si>
  <si>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</si>
  <si>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</si>
  <si>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</si>
  <si>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</si>
  <si>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</si>
  <si>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</si>
  <si>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</si>
  <si>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</si>
  <si>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</si>
  <si>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</si>
  <si>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</si>
  <si>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</si>
  <si>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</si>
  <si>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</si>
  <si>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</si>
  <si>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</si>
  <si>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</si>
  <si>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</si>
  <si>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</si>
  <si>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</si>
  <si>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</si>
  <si>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</si>
  <si>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</si>
  <si>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</si>
  <si>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</si>
  <si>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O2110102008</t>
  </si>
  <si>
    <t>Aportes a la ESAP</t>
  </si>
  <si>
    <t>O2110102009</t>
  </si>
  <si>
    <t>Aportes a escuelas industriales e institutos técnicos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</si>
  <si>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</si>
  <si>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</si>
  <si>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</si>
  <si>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</si>
  <si>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</si>
  <si>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</si>
  <si>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</si>
  <si>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O2110103002</t>
  </si>
  <si>
    <t>Bonificación de dirección</t>
  </si>
  <si>
    <t>O2110103004</t>
  </si>
  <si>
    <t>Bonificación de gestión territorial para alcaldes</t>
  </si>
  <si>
    <t>O2110103005</t>
  </si>
  <si>
    <t>Reconocimiento por permanencia en el servicio público - Bogotá D.C.</t>
  </si>
  <si>
    <t>O2110103012</t>
  </si>
  <si>
    <t>Prima de riesgo</t>
  </si>
  <si>
    <t>O2110103020</t>
  </si>
  <si>
    <t>Estímulos a los Empleados del Estado</t>
  </si>
  <si>
    <t>O2110103068</t>
  </si>
  <si>
    <t>Prima secretarial</t>
  </si>
  <si>
    <t>O2110103190</t>
  </si>
  <si>
    <t>Apoyo de sostenimiento prácticas laborales</t>
  </si>
  <si>
    <t>O21102</t>
  </si>
  <si>
    <t>Personal supernumerario y planta temporal</t>
  </si>
  <si>
    <t>O2110201</t>
  </si>
  <si>
    <t>O2110201001</t>
  </si>
  <si>
    <t>O211020100101</t>
  </si>
  <si>
    <t>O211020100102</t>
  </si>
  <si>
    <t>O211020100104</t>
  </si>
  <si>
    <t>O211020100105</t>
  </si>
  <si>
    <t>O211020100107</t>
  </si>
  <si>
    <t>O211020100108</t>
  </si>
  <si>
    <t>O21102010010801</t>
  </si>
  <si>
    <t>O21102010010802</t>
  </si>
  <si>
    <t>O211020100109</t>
  </si>
  <si>
    <t>O2110201002</t>
  </si>
  <si>
    <t>O211020100204</t>
  </si>
  <si>
    <t>O211020100212</t>
  </si>
  <si>
    <t>O21102010021201</t>
  </si>
  <si>
    <t>O2110202</t>
  </si>
  <si>
    <t>O2110202001</t>
  </si>
  <si>
    <t>O211020200101</t>
  </si>
  <si>
    <t>O211020200102</t>
  </si>
  <si>
    <t>O2110202002</t>
  </si>
  <si>
    <t>O211020200202</t>
  </si>
  <si>
    <t>O2110202003</t>
  </si>
  <si>
    <t>O211020200301</t>
  </si>
  <si>
    <t>O211020200302</t>
  </si>
  <si>
    <t>O2110202004</t>
  </si>
  <si>
    <t>O211020200401</t>
  </si>
  <si>
    <t>O2110202005</t>
  </si>
  <si>
    <t>O211020200501</t>
  </si>
  <si>
    <t>O2110202006</t>
  </si>
  <si>
    <t>O2110202007</t>
  </si>
  <si>
    <t>O2110202008</t>
  </si>
  <si>
    <t>O2110202009</t>
  </si>
  <si>
    <t>O2110203</t>
  </si>
  <si>
    <t>O2110203001</t>
  </si>
  <si>
    <t>O211020300102</t>
  </si>
  <si>
    <t>Elaboro :  Brandon Steve Mora Tovar- Profesional Universitario - Subdirección Financiera</t>
  </si>
  <si>
    <t>O211020300103</t>
  </si>
  <si>
    <t>O2110203119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</si>
  <si>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</si>
  <si>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</si>
  <si>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</si>
  <si>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</si>
  <si>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</si>
  <si>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</si>
  <si>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</si>
  <si>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</si>
  <si>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O212020100203</t>
  </si>
  <si>
    <t>Productos de molinería, almidones y productos derivados del almidón; otros productos alimenticios</t>
  </si>
  <si>
    <t>O2120201002032352001</t>
  </si>
  <si>
    <t>Azúcar refinada</t>
  </si>
  <si>
    <t>O2120201002032381302</t>
  </si>
  <si>
    <t>Café molido</t>
  </si>
  <si>
    <t>O2120201002032382103</t>
  </si>
  <si>
    <t>Café instantáneo aglomerado o atomizado</t>
  </si>
  <si>
    <t>O2120201002032391101</t>
  </si>
  <si>
    <t>Té elaborado</t>
  </si>
  <si>
    <t>O2120201002032399921</t>
  </si>
  <si>
    <t>Productos aromáticos diversos</t>
  </si>
  <si>
    <t>O212020100204</t>
  </si>
  <si>
    <t>Bebidas</t>
  </si>
  <si>
    <t>O2120201002042441001</t>
  </si>
  <si>
    <t>Agua purificada (envasada)</t>
  </si>
  <si>
    <t>O212020100207</t>
  </si>
  <si>
    <t>Artículos textiles (excepto prendas de vestir)</t>
  </si>
  <si>
    <t>O2120201002072719007</t>
  </si>
  <si>
    <t>Filtros de material textil, para usos técnicos e industriales</t>
  </si>
  <si>
    <t>O2120201002072719009</t>
  </si>
  <si>
    <t>Paños absorbentes desechables para uso doméstico</t>
  </si>
  <si>
    <t>O2120201002072719013</t>
  </si>
  <si>
    <t>Chalecos reflectivos</t>
  </si>
  <si>
    <t>O2120201002072732007</t>
  </si>
  <si>
    <t>Mechas para trapero</t>
  </si>
  <si>
    <t>O2120201002072792104</t>
  </si>
  <si>
    <t>Fieltros de algodón</t>
  </si>
  <si>
    <t>O2120201002072791104</t>
  </si>
  <si>
    <t>Tejidos angostos de fieltro</t>
  </si>
  <si>
    <t>O212020100208</t>
  </si>
  <si>
    <t>Tejido de punto o ganchillo; prendas de vestir</t>
  </si>
  <si>
    <t>O2120201002082823103</t>
  </si>
  <si>
    <t>Vestidos de tejidos sintéticos para hombre</t>
  </si>
  <si>
    <t>O2120201002082823105</t>
  </si>
  <si>
    <t>Vestidos de tejidos de algodón para hombre</t>
  </si>
  <si>
    <t>O2120201002082823303</t>
  </si>
  <si>
    <t>Vestidos de tejidos planos de fibras artificiales o sintéticas, para mujer</t>
  </si>
  <si>
    <t>O2120201002082823610</t>
  </si>
  <si>
    <t>Overoles para trabajo</t>
  </si>
  <si>
    <t>O2120201002082823803</t>
  </si>
  <si>
    <t>Guantes de fibras</t>
  </si>
  <si>
    <t>O2120201002082824302</t>
  </si>
  <si>
    <t>Prendas de vestir en material plástico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</si>
  <si>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</si>
  <si>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</si>
  <si>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</si>
  <si>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</si>
  <si>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</si>
  <si>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</si>
  <si>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O2120201002092951001</t>
  </si>
  <si>
    <t>Botas de caucho y/o plástico con puntera y/o plantilla de acero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</si>
  <si>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</si>
  <si>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</si>
  <si>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</si>
  <si>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</si>
  <si>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O2120201003013191409</t>
  </si>
  <si>
    <t>Aplicadores, bajalenguas y otros para usos higiénicos, de madera</t>
  </si>
  <si>
    <t>O212020100302</t>
  </si>
  <si>
    <t>Pasta o pulpa, papel y productos de papel; impresos y artículos similares</t>
  </si>
  <si>
    <t>O2120201003023212807</t>
  </si>
  <si>
    <t>Cartulina brístol</t>
  </si>
  <si>
    <t>O2120201003023212899</t>
  </si>
  <si>
    <t>Papeles n.c.p</t>
  </si>
  <si>
    <t>O2120201003023212904</t>
  </si>
  <si>
    <t>Cartulina opalina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</si>
  <si>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</si>
  <si>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</si>
  <si>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</si>
  <si>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</si>
  <si>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O2120201003023213301</t>
  </si>
  <si>
    <t>Papel kraft</t>
  </si>
  <si>
    <t>O2120201003023213302</t>
  </si>
  <si>
    <t>Cartón kraft</t>
  </si>
  <si>
    <t>O2120201003023214813</t>
  </si>
  <si>
    <t>Papeles impregnados y revestidos, incluso autoadhesivos</t>
  </si>
  <si>
    <t>O2120201003023215102</t>
  </si>
  <si>
    <t>Cartón acanalado-corrugado</t>
  </si>
  <si>
    <t>O2120201003023215304</t>
  </si>
  <si>
    <t>Cajas plegadizas</t>
  </si>
  <si>
    <t>O2120201003023219104</t>
  </si>
  <si>
    <t>Papel térmico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</si>
  <si>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</si>
  <si>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</si>
  <si>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</si>
  <si>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</si>
  <si>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</si>
  <si>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</si>
  <si>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O2120201003023219997</t>
  </si>
  <si>
    <t>Artículos n.c.p. de cartón y papel</t>
  </si>
  <si>
    <t>O2120201003023219999</t>
  </si>
  <si>
    <t>Artículos n.c.p. de pulpa de papel o cartón</t>
  </si>
  <si>
    <t>O2120201003023241001</t>
  </si>
  <si>
    <t>Periódicos impresos publicados menos de cuatro veces por semana</t>
  </si>
  <si>
    <t>O2120201003023280002</t>
  </si>
  <si>
    <t>Planchas para litografía</t>
  </si>
  <si>
    <t>O2120201003023241002</t>
  </si>
  <si>
    <t>Revistas impresas publicadas menos de cuatro veces por semana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</si>
  <si>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</si>
  <si>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</si>
  <si>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</si>
  <si>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</si>
  <si>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O2120201003033335001</t>
  </si>
  <si>
    <t>Solventes para insect</t>
  </si>
  <si>
    <t>O2120201003033335004</t>
  </si>
  <si>
    <t>Varsol-disolvente núm. 4</t>
  </si>
  <si>
    <t>O2120201003033336103</t>
  </si>
  <si>
    <t>Diésel oil ACPM (fuel gas gasoil marine gas)</t>
  </si>
  <si>
    <t>O2120201003033339099</t>
  </si>
  <si>
    <t>Derivados n.c.p. de petróleo</t>
  </si>
  <si>
    <t>O212020100304</t>
  </si>
  <si>
    <t>Químicos básicos</t>
  </si>
  <si>
    <t>O2120201003043413999</t>
  </si>
  <si>
    <t>Alcoholes n.c.p.</t>
  </si>
  <si>
    <t>O2120201003043424014</t>
  </si>
  <si>
    <t>Hipoclorito de sodio</t>
  </si>
  <si>
    <t>O2120201003043466401</t>
  </si>
  <si>
    <t>Desinfectantes</t>
  </si>
  <si>
    <t>O2120201003043466402</t>
  </si>
  <si>
    <t>Bactericidas, microbicidas y productos similares</t>
  </si>
  <si>
    <t>O2120201003043466404</t>
  </si>
  <si>
    <t>Preparación desinfectantes y bactericidas uso tópico</t>
  </si>
  <si>
    <t>O2120201003043479016</t>
  </si>
  <si>
    <t>Alcohol polivinilico</t>
  </si>
  <si>
    <t>O212020100305</t>
  </si>
  <si>
    <t>Otros productos químicos; fibras artificiales (o fibras industriales hechas por el hombre)</t>
  </si>
  <si>
    <t>O2120201003053513001</t>
  </si>
  <si>
    <t>Tintas tipográficas para imprenta</t>
  </si>
  <si>
    <t>O2120201003053526109</t>
  </si>
  <si>
    <t>Agua estéril para inyectables</t>
  </si>
  <si>
    <t>O2120201003053527004</t>
  </si>
  <si>
    <t>Cultivo de bacterias</t>
  </si>
  <si>
    <t>O2120201003053527012</t>
  </si>
  <si>
    <t>Gasa esterilizada</t>
  </si>
  <si>
    <t>O2120201003053527015</t>
  </si>
  <si>
    <t>Esparadrapo</t>
  </si>
  <si>
    <t>O2120201003053527016</t>
  </si>
  <si>
    <t>Venditas antisépticas</t>
  </si>
  <si>
    <t>O2120201003053529901</t>
  </si>
  <si>
    <t>Botiquines para emergencia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</si>
  <si>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</si>
  <si>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</si>
  <si>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</si>
  <si>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</si>
  <si>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</si>
  <si>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</si>
  <si>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</si>
  <si>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</si>
  <si>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</si>
  <si>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</si>
  <si>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</si>
  <si>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</si>
  <si>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O2120201003053532212</t>
  </si>
  <si>
    <t>Preparaciones para li.</t>
  </si>
  <si>
    <t>O2120201003053533102</t>
  </si>
  <si>
    <t>Purificadores líquido</t>
  </si>
  <si>
    <t>O2120201003053533202</t>
  </si>
  <si>
    <t>Ceras para pisos</t>
  </si>
  <si>
    <t>O2120201003053542006</t>
  </si>
  <si>
    <t>Pegantes sintéticos</t>
  </si>
  <si>
    <t>O2120201003053549945</t>
  </si>
  <si>
    <t>Productos químicos especiales para tratamiento de pisos</t>
  </si>
  <si>
    <t>O212020100306</t>
  </si>
  <si>
    <t>Productos de caucho y plástico</t>
  </si>
  <si>
    <t>O2120201003063627018</t>
  </si>
  <si>
    <t>Borradores de caucho</t>
  </si>
  <si>
    <t>O2120201003063627099</t>
  </si>
  <si>
    <t>Artículos de caucho n.c.p.</t>
  </si>
  <si>
    <t>O2120201003063633011</t>
  </si>
  <si>
    <t>Pel+icula de prolipropi</t>
  </si>
  <si>
    <t>O2120201003063641001</t>
  </si>
  <si>
    <t>Bolsas de material plástico sin impresión</t>
  </si>
  <si>
    <t>O2120201003063692002</t>
  </si>
  <si>
    <t>Cinta autoadhesiva</t>
  </si>
  <si>
    <t>O2120201003063694012</t>
  </si>
  <si>
    <t>Recipientes de materi</t>
  </si>
  <si>
    <t>O2120201003063694016</t>
  </si>
  <si>
    <t>Recogedores plásticos de basura</t>
  </si>
  <si>
    <t>O2120201003063697101</t>
  </si>
  <si>
    <t>Cascos para obreros</t>
  </si>
  <si>
    <t>O2120201003063699006</t>
  </si>
  <si>
    <t>Ganchos legajadores p</t>
  </si>
  <si>
    <t>O2120201003063699022</t>
  </si>
  <si>
    <t>Caretas de material p</t>
  </si>
  <si>
    <t>O2120201003063699023</t>
  </si>
  <si>
    <t>Respiradores plásticos para protección</t>
  </si>
  <si>
    <t>O2120201003063699055</t>
  </si>
  <si>
    <t>Protectores auditivos (tapones) de material plástico</t>
  </si>
  <si>
    <t>O2120201003063699060</t>
  </si>
  <si>
    <t>Cartuchos plásticos p</t>
  </si>
  <si>
    <t>O2120201003063699073</t>
  </si>
  <si>
    <t>Recolector de cortopu</t>
  </si>
  <si>
    <t>O212020100307</t>
  </si>
  <si>
    <t>Vidrio y productos de vidrio y otros productos no metálicos n.c.p.</t>
  </si>
  <si>
    <t>O2120201003073719199</t>
  </si>
  <si>
    <t>Envases n.c.p. de vidrio</t>
  </si>
  <si>
    <t>O2120201003073719305</t>
  </si>
  <si>
    <t>Vasos y jarros de vidrio</t>
  </si>
  <si>
    <t>O2120201003073719502</t>
  </si>
  <si>
    <t>Utensilios y aparatos de vidrio para laboratorio y usos técnicos</t>
  </si>
  <si>
    <t>O2120201003073722101</t>
  </si>
  <si>
    <t>Vajillas de loza-pedernal</t>
  </si>
  <si>
    <t>O212020100308</t>
  </si>
  <si>
    <t>Muebles; otros bienes transportables n.c.p.</t>
  </si>
  <si>
    <t>O2120201003083816006</t>
  </si>
  <si>
    <t>Partes metálicas para muebles</t>
  </si>
  <si>
    <t>O2120201003083891102</t>
  </si>
  <si>
    <t>Bolígrafos</t>
  </si>
  <si>
    <t>O2120201003083899302</t>
  </si>
  <si>
    <t>Escobas</t>
  </si>
  <si>
    <t>O2120201003083899303</t>
  </si>
  <si>
    <t>Cepillos para lavar o fregar</t>
  </si>
  <si>
    <t>O2120201003083899313</t>
  </si>
  <si>
    <t>Cepillos industriales</t>
  </si>
  <si>
    <t>O2120201003083899918</t>
  </si>
  <si>
    <t>Guantes industriales</t>
  </si>
  <si>
    <t>O2120201003083899997</t>
  </si>
  <si>
    <t>Artículos n.c.p. para protección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</si>
  <si>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</si>
  <si>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</si>
  <si>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</si>
  <si>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</si>
  <si>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</si>
  <si>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</si>
  <si>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O2120201004024291231</t>
  </si>
  <si>
    <t>Esponjas y esponjillas metálicas</t>
  </si>
  <si>
    <t>O2120201004024291304</t>
  </si>
  <si>
    <t>Navajas y cortaplumas</t>
  </si>
  <si>
    <t>O2120201004024291305</t>
  </si>
  <si>
    <t>Tijeras para artes y oficios</t>
  </si>
  <si>
    <t>O2120201004024291405</t>
  </si>
  <si>
    <t>Máquinas plásticas para afeitar</t>
  </si>
  <si>
    <t>O2120201004024291501</t>
  </si>
  <si>
    <t>Tajalápices de bolsillo</t>
  </si>
  <si>
    <t>O2120201004024299201</t>
  </si>
  <si>
    <t>Mangos metálicos</t>
  </si>
  <si>
    <t>O2120201004024292202</t>
  </si>
  <si>
    <t>Partes y accesorios para herramientas</t>
  </si>
  <si>
    <t>O2120201004024299205</t>
  </si>
  <si>
    <t>Cerraduras para muebles</t>
  </si>
  <si>
    <t>O2120201004024299210</t>
  </si>
  <si>
    <t>Cerraduras de combinación</t>
  </si>
  <si>
    <t>O2120201004024299504</t>
  </si>
  <si>
    <t>Grapas de alambre para engrapadoras de oficina</t>
  </si>
  <si>
    <t>O2120201004024299994</t>
  </si>
  <si>
    <t>Artículos de aluminio n.c.p.</t>
  </si>
  <si>
    <t>O212020100403</t>
  </si>
  <si>
    <t>Máquinas para uso general</t>
  </si>
  <si>
    <t>O2120201004034392303</t>
  </si>
  <si>
    <t>Equipos extintores de incendios</t>
  </si>
  <si>
    <t>O2120201004034394107</t>
  </si>
  <si>
    <t>Partes para aparatos y equipos de refrigeración</t>
  </si>
  <si>
    <t>O212020100404</t>
  </si>
  <si>
    <t>Maquinaria para usos especiales</t>
  </si>
  <si>
    <t>O2120201004044483103</t>
  </si>
  <si>
    <t>Partes y accesorios para aspiradoras y brilladoras</t>
  </si>
  <si>
    <t>O2120201004044483105</t>
  </si>
  <si>
    <t>Partes y accesorios para aparatos electrodomésticos</t>
  </si>
  <si>
    <t>O2120201004044492102</t>
  </si>
  <si>
    <t>Partes y accesorios para máquinas de trabajar papel y cartón</t>
  </si>
  <si>
    <t>O2120201004044492201</t>
  </si>
  <si>
    <t>Partes y accesorios para maquinaria y equipo de impresión</t>
  </si>
  <si>
    <t>O212020100405</t>
  </si>
  <si>
    <t>Maquinaria de oficina, contabilidad e informática</t>
  </si>
  <si>
    <t>O2120201004054517003</t>
  </si>
  <si>
    <t>Partes y accesorios p</t>
  </si>
  <si>
    <t>O2120201004054529001</t>
  </si>
  <si>
    <t>Partes y accesorios para computadores y minicomputadores</t>
  </si>
  <si>
    <t>O212020100406</t>
  </si>
  <si>
    <t>Maquinaria y aparatos eléctricos</t>
  </si>
  <si>
    <t>O2120201004064613105</t>
  </si>
  <si>
    <t>Partes y piezas para plantas generadoras de electricidad</t>
  </si>
  <si>
    <t>O2120201004064641007</t>
  </si>
  <si>
    <t>Pilas alcalinas</t>
  </si>
  <si>
    <t>O2120201004064693999</t>
  </si>
  <si>
    <t>Accesorios eléctricos n.c.p.</t>
  </si>
  <si>
    <t>O212020100407</t>
  </si>
  <si>
    <t>Equipos y aparatos de radio, televisión y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</si>
  <si>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</si>
  <si>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</si>
  <si>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</si>
  <si>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</si>
  <si>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</si>
  <si>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</t>
  </si>
  <si>
    <t>O2120201004084825399</t>
  </si>
  <si>
    <t>Instrumentos n.c.p. científicos y de laboratorio</t>
  </si>
  <si>
    <t>O2120201004084828302</t>
  </si>
  <si>
    <t>Partes y piezas electrónicas para aparatos reguladores y medidores eléctricos</t>
  </si>
  <si>
    <t>O212020100409</t>
  </si>
  <si>
    <t>Equipo de transporte</t>
  </si>
  <si>
    <t>O2120201004094912996</t>
  </si>
  <si>
    <t>Partes y accesorios n.c.p. para vehículos automotores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</si>
  <si>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</si>
  <si>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</si>
  <si>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</si>
  <si>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</si>
  <si>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</si>
  <si>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</si>
  <si>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</si>
  <si>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</si>
  <si>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O2120202005040654611</t>
  </si>
  <si>
    <t>Servicios de instalación de cables y otros dispositivos eléctricos</t>
  </si>
  <si>
    <t>O2120202006</t>
  </si>
  <si>
    <t>Servicios de alojamiento; servicios de suministro de comidas y bebidas; servicios de transporte; y servicios de distribución de electricidad, gas y agua</t>
  </si>
  <si>
    <t>O212020200603</t>
  </si>
  <si>
    <t>Alojamiento; servicios de suministros de comidas y bebidas</t>
  </si>
  <si>
    <t>O21202020060363111</t>
  </si>
  <si>
    <t>Servicios de alojamiento en hoteles</t>
  </si>
  <si>
    <t>O21202020060363311</t>
  </si>
  <si>
    <t>Servicios de suministro de comidas a la mesa, en restaurantes</t>
  </si>
  <si>
    <t>O21202020060363391</t>
  </si>
  <si>
    <t>Servicios de catering para eventos</t>
  </si>
  <si>
    <t>O21202020060363399</t>
  </si>
  <si>
    <t>Otros servicios de suministro de comidas</t>
  </si>
  <si>
    <t>O212020200604</t>
  </si>
  <si>
    <t>Servicios de transporte de pasajeros</t>
  </si>
  <si>
    <t>O21202020060464114</t>
  </si>
  <si>
    <t>Servicios de transporte terrestre especial local de pasajeros</t>
  </si>
  <si>
    <t>O21202020060464115</t>
  </si>
  <si>
    <t>Servicios de taxi</t>
  </si>
  <si>
    <t>O212020200607</t>
  </si>
  <si>
    <t>Servicios de apoyo al transporte</t>
  </si>
  <si>
    <t>O21202020060767430</t>
  </si>
  <si>
    <t>Servicios de parqueaderos</t>
  </si>
  <si>
    <t>O21202020060767490</t>
  </si>
  <si>
    <t>Otros servicios de apoyo al transporte por carretera n.c.p.</t>
  </si>
  <si>
    <t>O21202020060767990</t>
  </si>
  <si>
    <t>Otros servicios de apoyo al transporte n.c.p.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</si>
  <si>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</si>
  <si>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</si>
  <si>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</si>
  <si>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</si>
  <si>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</si>
  <si>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</si>
  <si>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</si>
  <si>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</si>
  <si>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</si>
  <si>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</si>
  <si>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</si>
  <si>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</si>
  <si>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</si>
  <si>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</si>
  <si>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</si>
  <si>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</si>
  <si>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</si>
  <si>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O212020200701030471347</t>
  </si>
  <si>
    <t>Servicios de seguro ob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</si>
  <si>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</si>
  <si>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</si>
  <si>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</si>
  <si>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</si>
  <si>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</si>
  <si>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</si>
  <si>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</si>
  <si>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</si>
  <si>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</si>
  <si>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</si>
  <si>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</si>
  <si>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</si>
  <si>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</si>
  <si>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</si>
  <si>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</si>
  <si>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</si>
  <si>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</si>
  <si>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</si>
  <si>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</si>
  <si>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</si>
  <si>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</si>
  <si>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</si>
  <si>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</si>
  <si>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</si>
  <si>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</si>
  <si>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</si>
  <si>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</si>
  <si>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</si>
  <si>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</si>
  <si>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</si>
  <si>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</si>
  <si>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</si>
  <si>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O21202020080282221</t>
  </si>
  <si>
    <t>Servicios de contabilidad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</si>
  <si>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</si>
  <si>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</si>
  <si>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</si>
  <si>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</si>
  <si>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O21202020080383112</t>
  </si>
  <si>
    <t>Servicios de consultoría en gestión financiera</t>
  </si>
  <si>
    <t>O21202020080383113</t>
  </si>
  <si>
    <t>Servicios de consultoría en administración del recurso humano</t>
  </si>
  <si>
    <t>O21202020080383115</t>
  </si>
  <si>
    <t>Servicios de consultoría en gestión administrativa</t>
  </si>
  <si>
    <t>O21202020080383116</t>
  </si>
  <si>
    <t>Servicios de consultoría en gestión de la cadena de suministro</t>
  </si>
  <si>
    <t>O21202020080383121</t>
  </si>
  <si>
    <t>Servicios de relaciones públicas</t>
  </si>
  <si>
    <t>O21202020080383131</t>
  </si>
  <si>
    <t>Servicios de consultoría en tecnologías de la información (TI)</t>
  </si>
  <si>
    <t>O21202020080383132</t>
  </si>
  <si>
    <t>Servicios de soporte en tecnologías de la información (TI)</t>
  </si>
  <si>
    <t>O21202020080383152</t>
  </si>
  <si>
    <t>Servicios de suministro de aplicaciones</t>
  </si>
  <si>
    <t>O21202020080383159</t>
  </si>
  <si>
    <t>Otros servicios de alojamiento y suministro de infraestructura en tecnología de la información (TI)</t>
  </si>
  <si>
    <t>O21202020080383326</t>
  </si>
  <si>
    <t>Servicios de ingeniería en proyectos de gestión de residuos (peligrosos y no peligrosos)</t>
  </si>
  <si>
    <t>O21202020080383449</t>
  </si>
  <si>
    <t>Otros servicios de ensayos y análisis técnicos</t>
  </si>
  <si>
    <t>O21202020080383813</t>
  </si>
  <si>
    <t>Servicios de fotografía y videografía para eventos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</si>
  <si>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</si>
  <si>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</si>
  <si>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</si>
  <si>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</si>
  <si>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</si>
  <si>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</si>
  <si>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O21202020080484133</t>
  </si>
  <si>
    <t>Servicios móviles de datos, excepto los servicios de texto</t>
  </si>
  <si>
    <t>O21202020080484222</t>
  </si>
  <si>
    <t>Servicios de acceso a Internet de banda ancha</t>
  </si>
  <si>
    <t>O21202020080484290</t>
  </si>
  <si>
    <t>Otros servicios de telecomunicaciones vía Internet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</si>
  <si>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</si>
  <si>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</si>
  <si>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</si>
  <si>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</si>
  <si>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</si>
  <si>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</si>
  <si>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O21202020080585340</t>
  </si>
  <si>
    <t>Servicios especializados de limpieza</t>
  </si>
  <si>
    <t>O21202020080585510</t>
  </si>
  <si>
    <t>Servicios de reserva venta y reventa de tiquetes para transporte</t>
  </si>
  <si>
    <t>O21202020080585931</t>
  </si>
  <si>
    <t>Servicios de centros de llamadas telefónicas (call center)</t>
  </si>
  <si>
    <t>O21202020080585940</t>
  </si>
  <si>
    <t>Servicios administrativos combinados de oficina</t>
  </si>
  <si>
    <t>O21202020080585951</t>
  </si>
  <si>
    <t>Servicios de copia y reproducción</t>
  </si>
  <si>
    <t>O21202020080585954</t>
  </si>
  <si>
    <t>Servicios de preparación de documentos y otros servicios especializados de apoyo a oficina</t>
  </si>
  <si>
    <t>O21202020080585999</t>
  </si>
  <si>
    <t>Otros servicios de apoyo n.c.p.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</si>
  <si>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</si>
  <si>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</si>
  <si>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</si>
  <si>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</si>
  <si>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</si>
  <si>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</si>
  <si>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</si>
  <si>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</si>
  <si>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</si>
  <si>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</si>
  <si>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O2120202008078711099</t>
  </si>
  <si>
    <t>Servicio de mantenimiento y reparación de otros productos metálicos elaborados n.c.p.</t>
  </si>
  <si>
    <t>O21202020080787130</t>
  </si>
  <si>
    <t>Servicios de mantenimiento y reparación de computadores y equipos periféricos</t>
  </si>
  <si>
    <t>O2120202008078714102</t>
  </si>
  <si>
    <t>Servicio de mantenimiento y reparación de vehículos automóviles</t>
  </si>
  <si>
    <t>O2120202008078714199</t>
  </si>
  <si>
    <t>Servicio de mantenimiento y reparación de vehículos automotores n.c.p.</t>
  </si>
  <si>
    <t>O2120202008078714999</t>
  </si>
  <si>
    <t>Servicio de mantenimiento y reparación de otro equipo de transporte n.c.p., excepto vehículos automotores y motocicletas</t>
  </si>
  <si>
    <t>O21202020080787151</t>
  </si>
  <si>
    <t>Servicios de mantenimiento y reparación de electrodomésticos</t>
  </si>
  <si>
    <t>O2120202008078715202</t>
  </si>
  <si>
    <t>Servicio de mantenimiento y reparación de motores, transformadores y generadores eléctricos</t>
  </si>
  <si>
    <t>O2120202008078715203</t>
  </si>
  <si>
    <t>Servicio de mantenimiento y reparación de aparatos de distribución y control de la energía eléctrica</t>
  </si>
  <si>
    <t>O2120202008078715299</t>
  </si>
  <si>
    <t>Otros servicios de mantenimiento y reparación de maquinaria y aparatos eléctricos n.c.p.</t>
  </si>
  <si>
    <t>O2120202008078715402</t>
  </si>
  <si>
    <t>Servicio de mantenimiento y reparación de equipo de irradiación y equipo electrónico de uso médico y terapéutico</t>
  </si>
  <si>
    <t>O2120202008078715403</t>
  </si>
  <si>
    <t>Servicio de mantenimiento y reparación de equipo de medición, prueba, navegación y control</t>
  </si>
  <si>
    <t>O2120202008078715501</t>
  </si>
  <si>
    <t>Servicios de mantenimiento y reparación de equipos electrónicos de consumo doméstico (receptores de radio y televisión, grabadoras de video [VCR, DVD, etc.], reproductores de CD, DVD, etc., cámaras de</t>
  </si>
  <si>
    <t>O2120202008078715601</t>
  </si>
  <si>
    <t>Servicio de mantenimiento y reparación de motores, turbinas y partes para motores de combustión interna</t>
  </si>
  <si>
    <t>O2120202008078715614</t>
  </si>
  <si>
    <t>Servicio de mantenimiento y reparación de maquinaria y equipo para las actividades de impresión</t>
  </si>
  <si>
    <t>O2120202008078715621</t>
  </si>
  <si>
    <t>Servicio de mantenimiento y reparación de cuartos fríos, neveras, exhibidores, muebles y equipos frigoríficos similares para uso industrial, comercial o de servicio</t>
  </si>
  <si>
    <t>O2120202008078715698</t>
  </si>
  <si>
    <t>Servicio de mantenimiento y reparación especializado de máquinas de uso especial n.c.p.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</si>
  <si>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</si>
  <si>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</si>
  <si>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</si>
  <si>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</si>
  <si>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O2120202008078715999</t>
  </si>
  <si>
    <t>Servicio de mantenimiento y reparación de otros equipos n.c.p.</t>
  </si>
  <si>
    <t>O212020200809</t>
  </si>
  <si>
    <t>Otros servicios de fabricación; servicios de edición, impresión y reproducción; servicios de recuperación de materiales</t>
  </si>
  <si>
    <t>O2120202008098912199</t>
  </si>
  <si>
    <t>Servicios de tipografía n.c.p.</t>
  </si>
  <si>
    <t>O2120202008098912299</t>
  </si>
  <si>
    <t>Otros trabajos de encuadernación n.c.p.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</si>
  <si>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</si>
  <si>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</si>
  <si>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</si>
  <si>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</si>
  <si>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O21202020090191119</t>
  </si>
  <si>
    <t>Otros servicios de la administración pública n.c.p.</t>
  </si>
  <si>
    <t>O21202020090191199</t>
  </si>
  <si>
    <t>Otros servicios administrativos del gobierno n.c.p.</t>
  </si>
  <si>
    <t>O212020200902</t>
  </si>
  <si>
    <t>Servicios de educación</t>
  </si>
  <si>
    <t>O21202020090292912</t>
  </si>
  <si>
    <t>Servicios de educación deportiva y de recreación</t>
  </si>
  <si>
    <t>O21202020090292913</t>
  </si>
  <si>
    <t>Servicios de educación para la formación y el trabajo</t>
  </si>
  <si>
    <t>O21202020090292920</t>
  </si>
  <si>
    <t>Servicios de apoyo educativo</t>
  </si>
  <si>
    <t>O212020200903</t>
  </si>
  <si>
    <t>Servicios para el cuidado de la salud humana y servicios sociales</t>
  </si>
  <si>
    <t>O21202020090393122</t>
  </si>
  <si>
    <t>Servicios médicos especializados</t>
  </si>
  <si>
    <t>O212020200904</t>
  </si>
  <si>
    <t>Servicios de alcantarillado, recolección, tratamiento y disposición de desechos y otros servicios de saneamiento ambiental</t>
  </si>
  <si>
    <t>O21202020090494110</t>
  </si>
  <si>
    <t>Servicios de alcantarillado y tratamiento de aguas residuales</t>
  </si>
  <si>
    <t>O21202020090494231</t>
  </si>
  <si>
    <t>Servicios generales de recolección de desechos residenciales</t>
  </si>
  <si>
    <t>O212020200906</t>
  </si>
  <si>
    <t>Servicios recreativos, culturales y deportivos</t>
  </si>
  <si>
    <t>O21202020090696990</t>
  </si>
  <si>
    <t>Otros servicios de diversión y entretenimiento n.c.p.</t>
  </si>
  <si>
    <t>O2120202010</t>
  </si>
  <si>
    <t>Viáticos de los funcionarios en comisión</t>
  </si>
  <si>
    <t>O213</t>
  </si>
  <si>
    <t>Transferencias corrientes</t>
  </si>
  <si>
    <t>O21304</t>
  </si>
  <si>
    <t>A organizaciones nacionales</t>
  </si>
  <si>
    <t>O2130404</t>
  </si>
  <si>
    <t>Asociación Colombiana de Ciudades Capitales</t>
  </si>
  <si>
    <t>O2130404002</t>
  </si>
  <si>
    <t>Distintas a Membresías</t>
  </si>
  <si>
    <t>O21313</t>
  </si>
  <si>
    <t>Sentencias y conciliaciones</t>
  </si>
  <si>
    <t>O2131301</t>
  </si>
  <si>
    <t>Fallos nacionales</t>
  </si>
  <si>
    <t>O2131301001</t>
  </si>
  <si>
    <t>Sentencias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</si>
  <si>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</si>
  <si>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</si>
  <si>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</si>
  <si>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</si>
  <si>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</si>
  <si>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</si>
  <si>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O21803</t>
  </si>
  <si>
    <t>Tasas y derechos administrativos</t>
  </si>
  <si>
    <t>O23</t>
  </si>
  <si>
    <t>INVERSION</t>
  </si>
  <si>
    <t>O2301</t>
  </si>
  <si>
    <t>DIRECTA</t>
  </si>
  <si>
    <t>O230116</t>
  </si>
  <si>
    <t>UN NUEVO CONTRATO SOCIAL Y AMBIENTAL PARA LA BOGOTÁ DEL SIGLO XXI</t>
  </si>
  <si>
    <t>O23011603</t>
  </si>
  <si>
    <t>INSPIRAR CONFIANZA Y LEGITIMIDAD PARA VIVIR SIN MIEDO Y SER EPICENTRO DE CULTURA CIUDADANA, PAZ Y RECONCILIACIÓN</t>
  </si>
  <si>
    <t>O2301160339</t>
  </si>
  <si>
    <t>BOGOTÁ TERRITORIO DE PAZ Y ATENCIÓN INTEGRAL A LAS VÍCTIMAS DEL CONFLICTO ARMADO</t>
  </si>
  <si>
    <t>O23011603390000007871</t>
  </si>
  <si>
    <t>CONSTRUCCIÓN DE BOGOTÁ-REGIÓN COMO TERRITORIO DE PAZ PARA LAS VÍCTIMAS Y LA RECONCILIACIÓN</t>
  </si>
  <si>
    <t>O23011605</t>
  </si>
  <si>
    <t>CONSTRUIR BOGOTÁ REGIÓN CON GOBIERNO ABIERTO, TRANSPARENTE Y CIUDADANÍA CONSCIENTE</t>
  </si>
  <si>
    <t>O2301160551</t>
  </si>
  <si>
    <t>GOBIERNO ABIERTO</t>
  </si>
  <si>
    <t>O23011605510000007869</t>
  </si>
  <si>
    <t>IMPLEMENTACIÓN DEL MODELO DE GOBIERNO ABIERTO, ACCESIBLE E INCLUYENTE DE BOGOTÁ</t>
  </si>
  <si>
    <t>O2301160554</t>
  </si>
  <si>
    <t>TRANSFORMACIÓN DIGITAL Y GESTIÓN DE TIC PARA UN TERRITORIO INTELIGENTE</t>
  </si>
  <si>
    <t>O23011605540000007872</t>
  </si>
  <si>
    <t>TRANSFORMACIÓN DIGITAL Y GESTIÓN TIC</t>
  </si>
  <si>
    <t>O2301160556</t>
  </si>
  <si>
    <t>GESTIÓN PÚBLICA EFECTIVA</t>
  </si>
  <si>
    <t>O23011605560000007867</t>
  </si>
  <si>
    <t>GENERACIÓN DE LOS LINEAMIENTOS DE COMUNICACIÓN DEL DISTRITO PARA CONSTRUIR CIUDAD Y CIUDADANÍA</t>
  </si>
  <si>
    <t>O23011605560000007868</t>
  </si>
  <si>
    <t>DESARROLLO INSTITUCIONAL PARA UNA GESTIÓN PÚBLICA EFICIENTE</t>
  </si>
  <si>
    <t>O23011605560000007870</t>
  </si>
  <si>
    <t>SERVICIO A LA CIUDADANÍA, MODERNO, EFICIENTE Y DE CALIDAD.</t>
  </si>
  <si>
    <t>O23011605560000007873</t>
  </si>
  <si>
    <t>FORTALECIMIENTO DE LA CAPACIDAD INSTITUCIONAL DE LA SECRETARÍA GENERAL</t>
  </si>
  <si>
    <t>IVÁN JAVIER GÓMEZ MANCERA</t>
  </si>
  <si>
    <t>RESPONSABLE DEL PRESUPUESTO</t>
  </si>
  <si>
    <t xml:space="preserve"> ORDENADOR DEL GASTO</t>
  </si>
  <si>
    <t>CC No. 79.302.075</t>
  </si>
  <si>
    <t>Teléfono: 3813000</t>
  </si>
  <si>
    <t>Elaboró :  Diddier Ricardo Orduz Martínez - Profesional Especializado - Subdirección Financiera</t>
  </si>
  <si>
    <t>ENERO-APROPIACIÓNPRESUPUESTAL</t>
  </si>
  <si>
    <t>LILIANA CABALLERO DURÁN</t>
  </si>
  <si>
    <t>CC No. 41.656.806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</si>
</sst>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d/mm/yyyy\ h:mm\ AM/PM"/>
    <numFmt numFmtId="167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ova"/>
      <family val="2"/>
    </font>
    <font>
      <b/>
      <sz val="10"/>
      <name val="Arial Nov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164" fontId="2" fillId="0" borderId="0" xfId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5" fontId="2" fillId="0" borderId="0" xfId="1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6" fontId="3" fillId="0" borderId="1" xfId="0" quotePrefix="1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 applyAlignment="1" applyProtection="1">
      <alignment horizontal="right" vertical="center"/>
      <protection hidden="1"/>
    </xf>
    <xf numFmtId="167" fontId="2" fillId="0" borderId="0" xfId="1" applyNumberFormat="1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165" fontId="2" fillId="0" borderId="1" xfId="1" applyNumberFormat="1" applyFont="1" applyBorder="1" applyAlignment="1">
      <alignment horizontal="right" vertical="center"/>
    </xf>
    <xf numFmtId="10" fontId="3" fillId="0" borderId="1" xfId="2" applyNumberFormat="1" applyFont="1" applyFill="1" applyBorder="1" applyAlignment="1" applyProtection="1">
      <alignment horizontal="right" vertical="center"/>
      <protection hidden="1"/>
    </xf>
    <xf numFmtId="0" fontId="2" fillId="0" borderId="0" xfId="3" applyFont="1" applyAlignment="1" applyProtection="1">
      <alignment vertical="center"/>
      <protection hidden="1"/>
    </xf>
    <xf numFmtId="165" fontId="2" fillId="0" borderId="1" xfId="1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6" fontId="2" fillId="0" borderId="0" xfId="0" applyNumberFormat="1" applyFont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4">
    <cellStyle name="Millares" xfId="1" builtinId="3"/>
    <cellStyle name="Normal" xfId="0" builtinId="0"/>
    <cellStyle name="Normal 3" xfId="3" xr:uid="{21B75060-8D97-46B5-8EF4-111B0660F4A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caldiabogota-my.sharepoint.com/personal/drorduz_alcaldiabogota_gov_co/Documents/5.%20Seguimiento%20y%20Control%20Presupuestal/Ejecucion%20Presupuestal%202024.xlsx" TargetMode="External"/><Relationship Id="rId1" Type="http://schemas.openxmlformats.org/officeDocument/2006/relationships/externalLinkPath" Target="/personal/drorduz_alcaldiabogota_gov_co/Documents/5.%20Seguimiento%20y%20Control%20Presupuestal/Ejecucion%20Presupuest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Presupuesto"/>
      <sheetName val="EjecucionVigencia"/>
      <sheetName val="EjecucionReserva"/>
      <sheetName val="Resumen para Contratos"/>
      <sheetName val="Gráfico1"/>
      <sheetName val="Resumen Pasivos"/>
      <sheetName val="Gráfico2"/>
      <sheetName val="ProgramacionInversion"/>
      <sheetName val="Ranking Vigencia"/>
      <sheetName val="Metas Comp y Giro"/>
      <sheetName val="Programacion AByS"/>
      <sheetName val="DinamicaVigencia"/>
      <sheetName val="BDatosVigencia"/>
      <sheetName val="ApropiacionTraslados"/>
      <sheetName val="DinamicaReserva"/>
      <sheetName val="BDReserva"/>
      <sheetName val="Control"/>
      <sheetName val="Ejecucion Presupuestal 2024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8E71-91EB-4A12-BF75-FD85E2FB48D8}">
  <sheetPr>
    <tabColor theme="9" tint="-0.249977111117893"/>
    <pageSetUpPr fitToPage="1"/>
  </sheetPr>
  <dimension ref="A1:W408"/>
  <sheetViews>
    <sheetView tabSelected="1" zoomScale="80" zoomScaleNormal="80" workbookViewId="0">
      <selection activeCell="C3" sqref="C3:Q3"/>
    </sheetView>
  </sheetViews>
  <sheetFormatPr baseColWidth="10" defaultColWidth="11.5703125" defaultRowHeight="12.75" x14ac:dyDescent="0.25"/>
  <cols>
    <col min="1" max="2" width="11.5703125" style="1"/>
    <col min="3" max="3" width="29.7109375" style="1" customWidth="1"/>
    <col min="4" max="4" width="28.85546875" style="1" customWidth="1"/>
    <col min="5" max="5" width="46.28515625" style="1" customWidth="1"/>
    <col min="6" max="6" width="20.140625" style="1" customWidth="1"/>
    <col min="7" max="7" width="15.85546875" style="1" customWidth="1"/>
    <col min="8" max="8" width="17.85546875" style="1" customWidth="1"/>
    <col min="9" max="9" width="19.5703125" style="1" customWidth="1"/>
    <col min="10" max="10" width="14" style="1" customWidth="1"/>
    <col min="11" max="11" width="19.5703125" style="1" bestFit="1" customWidth="1"/>
    <col min="12" max="12" width="18.28515625" style="1" customWidth="1"/>
    <col min="13" max="13" width="21.7109375" style="1" bestFit="1" customWidth="1"/>
    <col min="14" max="14" width="9.7109375" style="1" bestFit="1" customWidth="1"/>
    <col min="15" max="15" width="18.7109375" style="1" bestFit="1" customWidth="1"/>
    <col min="16" max="16" width="19.140625" style="1" bestFit="1" customWidth="1"/>
    <col min="17" max="17" width="13.5703125" style="1" bestFit="1" customWidth="1"/>
    <col min="18" max="18" width="11.5703125" style="1"/>
    <col min="19" max="19" width="17.85546875" style="1" bestFit="1" customWidth="1"/>
    <col min="20" max="20" width="16.140625" style="1" bestFit="1" customWidth="1"/>
    <col min="21" max="21" width="15.140625" style="1" bestFit="1" customWidth="1"/>
    <col min="22" max="22" width="11.5703125" style="1"/>
    <col min="23" max="23" width="14.140625" style="1" bestFit="1" customWidth="1"/>
    <col min="24" max="16384" width="11.5703125" style="1"/>
  </cols>
  <sheetData>
    <row r="1" spans="1:20" x14ac:dyDescent="0.25">
      <c r="A1" s="1" t="s">
        <v>0</v>
      </c>
      <c r="C1" s="26" t="s">
        <v>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20" x14ac:dyDescent="0.25">
      <c r="C2" s="26" t="s">
        <v>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x14ac:dyDescent="0.25"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0" x14ac:dyDescent="0.25">
      <c r="P4" s="2"/>
    </row>
    <row r="5" spans="1:20" x14ac:dyDescent="0.25">
      <c r="C5" s="3" t="s">
        <v>4</v>
      </c>
      <c r="D5" s="3"/>
      <c r="E5" s="1" t="s">
        <v>5</v>
      </c>
      <c r="K5" s="4"/>
      <c r="M5" s="3" t="s">
        <v>6</v>
      </c>
      <c r="N5" s="27" t="s">
        <v>770</v>
      </c>
      <c r="O5" s="27"/>
      <c r="P5" s="27"/>
    </row>
    <row r="6" spans="1:20" x14ac:dyDescent="0.25">
      <c r="C6" s="3" t="s">
        <v>7</v>
      </c>
      <c r="D6" s="3"/>
      <c r="E6" s="1" t="s">
        <v>8</v>
      </c>
      <c r="K6" s="4"/>
      <c r="M6" s="3" t="s">
        <v>9</v>
      </c>
      <c r="N6" s="5">
        <v>2024</v>
      </c>
      <c r="P6" s="4"/>
    </row>
    <row r="7" spans="1:20" x14ac:dyDescent="0.25">
      <c r="I7" s="4"/>
    </row>
    <row r="8" spans="1:20" x14ac:dyDescent="0.25">
      <c r="M8" s="6"/>
      <c r="P8" s="6"/>
    </row>
    <row r="9" spans="1:20" x14ac:dyDescent="0.25">
      <c r="C9" s="28" t="s">
        <v>10</v>
      </c>
      <c r="D9" s="28"/>
      <c r="E9" s="28"/>
      <c r="F9" s="28" t="s">
        <v>11</v>
      </c>
      <c r="G9" s="28"/>
      <c r="H9" s="28"/>
      <c r="I9" s="28"/>
      <c r="J9" s="28"/>
      <c r="K9" s="28"/>
      <c r="L9" s="28" t="s">
        <v>12</v>
      </c>
      <c r="M9" s="28"/>
      <c r="N9" s="7" t="s">
        <v>13</v>
      </c>
      <c r="O9" s="28" t="s">
        <v>14</v>
      </c>
      <c r="P9" s="28"/>
      <c r="Q9" s="7" t="s">
        <v>15</v>
      </c>
    </row>
    <row r="10" spans="1:20" x14ac:dyDescent="0.25">
      <c r="C10" s="29" t="s">
        <v>16</v>
      </c>
      <c r="D10" s="30"/>
      <c r="E10" s="7" t="s">
        <v>17</v>
      </c>
      <c r="F10" s="7" t="s">
        <v>18</v>
      </c>
      <c r="G10" s="28" t="s">
        <v>19</v>
      </c>
      <c r="H10" s="28"/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  <c r="N10" s="7" t="s">
        <v>25</v>
      </c>
      <c r="O10" s="7" t="s">
        <v>23</v>
      </c>
      <c r="P10" s="7" t="s">
        <v>24</v>
      </c>
      <c r="Q10" s="7" t="s">
        <v>26</v>
      </c>
    </row>
    <row r="11" spans="1:20" ht="25.5" x14ac:dyDescent="0.25">
      <c r="A11" s="1" t="s">
        <v>27</v>
      </c>
      <c r="B11" s="1" t="s">
        <v>28</v>
      </c>
      <c r="C11" s="7">
        <v>1</v>
      </c>
      <c r="D11" s="8" t="s">
        <v>29</v>
      </c>
      <c r="E11" s="7">
        <v>2</v>
      </c>
      <c r="F11" s="7">
        <v>3</v>
      </c>
      <c r="G11" s="9" t="s">
        <v>30</v>
      </c>
      <c r="H11" s="9" t="s">
        <v>31</v>
      </c>
      <c r="I11" s="7" t="s">
        <v>32</v>
      </c>
      <c r="J11" s="7">
        <v>7</v>
      </c>
      <c r="K11" s="7" t="s">
        <v>33</v>
      </c>
      <c r="L11" s="7">
        <v>9</v>
      </c>
      <c r="M11" s="7">
        <v>10</v>
      </c>
      <c r="N11" s="7" t="s">
        <v>34</v>
      </c>
      <c r="O11" s="7">
        <v>12</v>
      </c>
      <c r="P11" s="7">
        <v>13</v>
      </c>
      <c r="Q11" s="7" t="s">
        <v>35</v>
      </c>
    </row>
    <row r="12" spans="1:20" x14ac:dyDescent="0.25">
      <c r="A12" s="1">
        <f>LEN(D12)</f>
        <v>2</v>
      </c>
      <c r="B12" s="1" t="s">
        <v>36</v>
      </c>
      <c r="C12" s="10" t="str">
        <f>LEFT(D12,2)</f>
        <v>O2</v>
      </c>
      <c r="D12" s="10" t="s">
        <v>37</v>
      </c>
      <c r="E12" s="11" t="s">
        <v>38</v>
      </c>
      <c r="F12" s="12">
        <f t="shared" ref="F12:M12" si="0">F13+F378</f>
        <v>237844885000</v>
      </c>
      <c r="G12" s="12">
        <f t="shared" si="0"/>
        <v>0</v>
      </c>
      <c r="H12" s="12">
        <f t="shared" si="0"/>
        <v>0</v>
      </c>
      <c r="I12" s="12">
        <f t="shared" si="0"/>
        <v>237844885000</v>
      </c>
      <c r="J12" s="12">
        <f t="shared" si="0"/>
        <v>0</v>
      </c>
      <c r="K12" s="12">
        <f t="shared" si="0"/>
        <v>237844885000</v>
      </c>
      <c r="L12" s="12">
        <f t="shared" si="0"/>
        <v>0</v>
      </c>
      <c r="M12" s="12">
        <f t="shared" si="0"/>
        <v>0</v>
      </c>
      <c r="N12" s="13">
        <f>IFERROR(M12/K12,"")</f>
        <v>0</v>
      </c>
      <c r="O12" s="12">
        <f>O13+O378</f>
        <v>0</v>
      </c>
      <c r="P12" s="12">
        <f>P13+P378</f>
        <v>0</v>
      </c>
      <c r="Q12" s="13">
        <f t="shared" ref="Q12:Q77" si="1">IFERROR(P12/K12,"")</f>
        <v>0</v>
      </c>
      <c r="R12" s="14"/>
      <c r="S12" s="2"/>
      <c r="T12" s="4"/>
    </row>
    <row r="13" spans="1:20" x14ac:dyDescent="0.25">
      <c r="A13" s="1">
        <f t="shared" ref="A13:A78" si="2">LEN(D13)</f>
        <v>3</v>
      </c>
      <c r="B13" s="1" t="s">
        <v>36</v>
      </c>
      <c r="C13" s="10" t="str">
        <f>LEFT(D13,2)&amp;"."&amp;MID(D13,3,1)</f>
        <v>O2.1</v>
      </c>
      <c r="D13" s="10" t="s">
        <v>39</v>
      </c>
      <c r="E13" s="11" t="s">
        <v>40</v>
      </c>
      <c r="F13" s="12">
        <f t="shared" ref="F13:M13" si="3">F14+F99+F367+F374</f>
        <v>149558863000</v>
      </c>
      <c r="G13" s="12">
        <f t="shared" si="3"/>
        <v>0</v>
      </c>
      <c r="H13" s="12">
        <f t="shared" si="3"/>
        <v>0</v>
      </c>
      <c r="I13" s="12">
        <f t="shared" si="3"/>
        <v>149558863000</v>
      </c>
      <c r="J13" s="12">
        <f t="shared" si="3"/>
        <v>0</v>
      </c>
      <c r="K13" s="12">
        <f t="shared" si="3"/>
        <v>149558863000</v>
      </c>
      <c r="L13" s="12">
        <f t="shared" si="3"/>
        <v>0</v>
      </c>
      <c r="M13" s="12">
        <f t="shared" si="3"/>
        <v>0</v>
      </c>
      <c r="N13" s="13">
        <f t="shared" ref="N13:N77" si="4">IFERROR(M13/K13,"")</f>
        <v>0</v>
      </c>
      <c r="O13" s="12">
        <f>O14+O99+O367+O374</f>
        <v>0</v>
      </c>
      <c r="P13" s="12">
        <f>P14+P99+P367+P374</f>
        <v>0</v>
      </c>
      <c r="Q13" s="13">
        <f t="shared" si="1"/>
        <v>0</v>
      </c>
      <c r="R13" s="14"/>
      <c r="S13" s="2"/>
      <c r="T13" s="4"/>
    </row>
    <row r="14" spans="1:20" x14ac:dyDescent="0.25">
      <c r="A14" s="1">
        <f t="shared" si="2"/>
        <v>4</v>
      </c>
      <c r="B14" s="1" t="s">
        <v>36</v>
      </c>
      <c r="C14" s="10" t="str">
        <f>LEFT(D14,2)&amp;"."&amp;MID(D14,3,1)&amp;"."&amp;MID(D14,4,1)</f>
        <v>O2.1.1</v>
      </c>
      <c r="D14" s="10" t="s">
        <v>41</v>
      </c>
      <c r="E14" s="11" t="s">
        <v>42</v>
      </c>
      <c r="F14" s="12">
        <f t="shared" ref="F14:M14" si="5">F15+F61</f>
        <v>90368032000</v>
      </c>
      <c r="G14" s="12">
        <f t="shared" si="5"/>
        <v>0</v>
      </c>
      <c r="H14" s="12">
        <f t="shared" si="5"/>
        <v>0</v>
      </c>
      <c r="I14" s="12">
        <f>I15+I61</f>
        <v>90368032000</v>
      </c>
      <c r="J14" s="12">
        <f t="shared" si="5"/>
        <v>0</v>
      </c>
      <c r="K14" s="12">
        <f t="shared" si="5"/>
        <v>90368032000</v>
      </c>
      <c r="L14" s="12">
        <f t="shared" si="5"/>
        <v>0</v>
      </c>
      <c r="M14" s="12">
        <f t="shared" si="5"/>
        <v>0</v>
      </c>
      <c r="N14" s="13">
        <f t="shared" si="4"/>
        <v>0</v>
      </c>
      <c r="O14" s="12">
        <f>O15+O61</f>
        <v>0</v>
      </c>
      <c r="P14" s="12">
        <f>P15+P61</f>
        <v>0</v>
      </c>
      <c r="Q14" s="13">
        <f t="shared" si="1"/>
        <v>0</v>
      </c>
      <c r="R14" s="14"/>
      <c r="S14" s="2"/>
    </row>
    <row r="15" spans="1:20" x14ac:dyDescent="0.25">
      <c r="A15" s="1">
        <f t="shared" si="2"/>
        <v>6</v>
      </c>
      <c r="B15" s="1" t="s">
        <v>36</v>
      </c>
      <c r="C15" s="10" t="str">
        <f>LEFT(D15,2)&amp;"."&amp;MID(D15,3,1)&amp;"."&amp;MID(D15,4,1)&amp;"."&amp;MID(D15,5,2)</f>
        <v>O2.1.1.01</v>
      </c>
      <c r="D15" s="10" t="s">
        <v>43</v>
      </c>
      <c r="E15" s="11" t="s">
        <v>44</v>
      </c>
      <c r="F15" s="12">
        <f t="shared" ref="F15:M15" si="6">F16+F32+F50</f>
        <v>88620881000</v>
      </c>
      <c r="G15" s="12">
        <f t="shared" si="6"/>
        <v>0</v>
      </c>
      <c r="H15" s="12">
        <f t="shared" si="6"/>
        <v>0</v>
      </c>
      <c r="I15" s="12">
        <f>I16+I32+I50</f>
        <v>88620881000</v>
      </c>
      <c r="J15" s="12">
        <f t="shared" si="6"/>
        <v>0</v>
      </c>
      <c r="K15" s="12">
        <f t="shared" si="6"/>
        <v>88620881000</v>
      </c>
      <c r="L15" s="12">
        <f t="shared" si="6"/>
        <v>0</v>
      </c>
      <c r="M15" s="12">
        <f t="shared" si="6"/>
        <v>0</v>
      </c>
      <c r="N15" s="13">
        <f t="shared" si="4"/>
        <v>0</v>
      </c>
      <c r="O15" s="12">
        <f>O16+O32+O50</f>
        <v>0</v>
      </c>
      <c r="P15" s="12">
        <f>P16+P32+P50</f>
        <v>0</v>
      </c>
      <c r="Q15" s="13">
        <f t="shared" si="1"/>
        <v>0</v>
      </c>
      <c r="R15" s="14"/>
      <c r="S15" s="2"/>
    </row>
    <row r="16" spans="1:20" x14ac:dyDescent="0.25">
      <c r="A16" s="1">
        <f t="shared" si="2"/>
        <v>8</v>
      </c>
      <c r="B16" s="1" t="s">
        <v>36</v>
      </c>
      <c r="C16" s="10" t="str">
        <f>LEFT(D16,2)&amp;"."&amp;MID(D16,3,1)&amp;"."&amp;MID(D16,4,1)&amp;"."&amp;MID(D16,5,2)&amp;"."&amp;MID(D16,7,2)</f>
        <v>O2.1.1.01.01</v>
      </c>
      <c r="D16" s="10" t="s">
        <v>45</v>
      </c>
      <c r="E16" s="11" t="s">
        <v>46</v>
      </c>
      <c r="F16" s="12">
        <f t="shared" ref="F16:M16" si="7">F17+F28</f>
        <v>63245914000</v>
      </c>
      <c r="G16" s="12">
        <f t="shared" si="7"/>
        <v>0</v>
      </c>
      <c r="H16" s="12">
        <f t="shared" si="7"/>
        <v>0</v>
      </c>
      <c r="I16" s="12">
        <f>I17+I28</f>
        <v>63245914000</v>
      </c>
      <c r="J16" s="12">
        <f t="shared" si="7"/>
        <v>0</v>
      </c>
      <c r="K16" s="12">
        <f t="shared" si="7"/>
        <v>63245914000</v>
      </c>
      <c r="L16" s="12">
        <f t="shared" si="7"/>
        <v>0</v>
      </c>
      <c r="M16" s="12">
        <f t="shared" si="7"/>
        <v>0</v>
      </c>
      <c r="N16" s="13">
        <f t="shared" si="4"/>
        <v>0</v>
      </c>
      <c r="O16" s="12">
        <f>O17+O28</f>
        <v>0</v>
      </c>
      <c r="P16" s="12">
        <f>P17+P28</f>
        <v>0</v>
      </c>
      <c r="Q16" s="13">
        <f t="shared" si="1"/>
        <v>0</v>
      </c>
      <c r="R16" s="14"/>
      <c r="S16" s="2"/>
    </row>
    <row r="17" spans="1:19" x14ac:dyDescent="0.25">
      <c r="A17" s="1">
        <f t="shared" si="2"/>
        <v>11</v>
      </c>
      <c r="B17" s="1" t="s">
        <v>36</v>
      </c>
      <c r="C17" s="10" t="str">
        <f>LEFT(D17,2)&amp;"."&amp;MID(D17,3,1)&amp;"."&amp;MID(D17,4,1)&amp;"."&amp;MID(D17,5,2)&amp;"."&amp;MID(D17,7,2)&amp;"."&amp;MID(D17,9,3)</f>
        <v>O2.1.1.01.01.001</v>
      </c>
      <c r="D17" s="10" t="s">
        <v>47</v>
      </c>
      <c r="E17" s="11" t="s">
        <v>48</v>
      </c>
      <c r="F17" s="12">
        <f t="shared" ref="F17:M17" si="8">F18+F19+F20+F21+F22+F23+F24+F27</f>
        <v>57199384000</v>
      </c>
      <c r="G17" s="12">
        <f t="shared" si="8"/>
        <v>0</v>
      </c>
      <c r="H17" s="12">
        <f t="shared" si="8"/>
        <v>0</v>
      </c>
      <c r="I17" s="12">
        <f>I18+I19+I20+I21+I22+I23+I24+I27</f>
        <v>57199384000</v>
      </c>
      <c r="J17" s="12">
        <f t="shared" si="8"/>
        <v>0</v>
      </c>
      <c r="K17" s="12">
        <f t="shared" si="8"/>
        <v>57199384000</v>
      </c>
      <c r="L17" s="12">
        <f t="shared" si="8"/>
        <v>0</v>
      </c>
      <c r="M17" s="12">
        <f t="shared" si="8"/>
        <v>0</v>
      </c>
      <c r="N17" s="13">
        <f t="shared" si="4"/>
        <v>0</v>
      </c>
      <c r="O17" s="12">
        <f>O18+O19+O20+O21+O22+O23+O24+O27</f>
        <v>0</v>
      </c>
      <c r="P17" s="12">
        <f>P18+P19+P20+P21+P22+P23+P24+P27</f>
        <v>0</v>
      </c>
      <c r="Q17" s="13">
        <f t="shared" si="1"/>
        <v>0</v>
      </c>
      <c r="R17" s="14"/>
      <c r="S17" s="2"/>
    </row>
    <row r="18" spans="1:19" x14ac:dyDescent="0.25">
      <c r="A18" s="1">
        <f t="shared" si="2"/>
        <v>13</v>
      </c>
      <c r="B18" s="1" t="s">
        <v>49</v>
      </c>
      <c r="C18" s="15" t="str">
        <f>LEFT(D18,2)&amp;"."&amp;MID(D18,3,1)&amp;"."&amp;MID(D18,4,1)&amp;"."&amp;MID(D18,5,2)&amp;"."&amp;MID(D18,7,2)&amp;"."&amp;MID(D18,9,3)&amp;"."&amp;MID(D18,12,2)</f>
        <v>O2.1.1.01.01.001.01</v>
      </c>
      <c r="D18" s="15" t="s">
        <v>50</v>
      </c>
      <c r="E18" s="16" t="s">
        <v>51</v>
      </c>
      <c r="F18" s="17">
        <f>VLOOKUP(D18,[1]!Ejecución_Presupuestal_Gastos_C__2[#All],3,0)</f>
        <v>35414182000</v>
      </c>
      <c r="G18" s="17">
        <f>VLOOKUP(D18,[1]!Ejecución_Presupuestal_Gastos_C__2[#All],4,0)</f>
        <v>0</v>
      </c>
      <c r="H18" s="17">
        <f>VLOOKUP(D18,[1]!Ejecución_Presupuestal_Gastos_C__2[#All],5,0)</f>
        <v>0</v>
      </c>
      <c r="I18" s="17">
        <f>VLOOKUP(D18,[1]!Ejecución_Presupuestal_Gastos_C__2[#All],6,0)</f>
        <v>35414182000</v>
      </c>
      <c r="J18" s="17">
        <f>VLOOKUP(D18,[1]!Ejecución_Presupuestal_Gastos_C__2[#All],7,0)</f>
        <v>0</v>
      </c>
      <c r="K18" s="17">
        <f>VLOOKUP(D18,[1]!Ejecución_Presupuestal_Gastos_C__2[#All],8,0)</f>
        <v>35414182000</v>
      </c>
      <c r="L18" s="17">
        <f>VLOOKUP(D18,[1]!Ejecución_Presupuestal_Gastos_C__2[#All],9,0)</f>
        <v>0</v>
      </c>
      <c r="M18" s="17">
        <f>VLOOKUP(D18,[1]!Ejecución_Presupuestal_Gastos_C__2[#All],10,0)</f>
        <v>0</v>
      </c>
      <c r="N18" s="18">
        <f t="shared" si="4"/>
        <v>0</v>
      </c>
      <c r="O18" s="17">
        <f>VLOOKUP(D18,[1]!Ejecución_Presupuestal_Gastos_C__2[#All],12,0)</f>
        <v>0</v>
      </c>
      <c r="P18" s="17">
        <f>VLOOKUP(D18,[1]!Ejecución_Presupuestal_Gastos_C__2[#All],13,0)</f>
        <v>0</v>
      </c>
      <c r="Q18" s="18">
        <f t="shared" si="1"/>
        <v>0</v>
      </c>
      <c r="R18" s="14"/>
      <c r="S18" s="2"/>
    </row>
    <row r="19" spans="1:19" x14ac:dyDescent="0.25">
      <c r="A19" s="1">
        <f t="shared" si="2"/>
        <v>13</v>
      </c>
      <c r="B19" s="1" t="s">
        <v>49</v>
      </c>
      <c r="C19" s="15" t="str">
        <f t="shared" ref="C19:C24" si="9">LEFT(D19,2)&amp;"."&amp;MID(D19,3,1)&amp;"."&amp;MID(D19,4,1)&amp;"."&amp;MID(D19,5,2)&amp;"."&amp;MID(D19,7,2)&amp;"."&amp;MID(D19,9,3)&amp;"."&amp;MID(D19,12,2)</f>
        <v>O2.1.1.01.01.001.02</v>
      </c>
      <c r="D19" s="15" t="s">
        <v>52</v>
      </c>
      <c r="E19" s="16" t="s">
        <v>53</v>
      </c>
      <c r="F19" s="17">
        <f>VLOOKUP(D19,[1]!Ejecución_Presupuestal_Gastos_C__2[#All],3,0)</f>
        <v>382100000</v>
      </c>
      <c r="G19" s="17">
        <f>VLOOKUP(D19,[1]!Ejecución_Presupuestal_Gastos_C__2[#All],4,0)</f>
        <v>0</v>
      </c>
      <c r="H19" s="17">
        <f>VLOOKUP(D19,[1]!Ejecución_Presupuestal_Gastos_C__2[#All],5,0)</f>
        <v>0</v>
      </c>
      <c r="I19" s="17">
        <f>VLOOKUP(D19,[1]!Ejecución_Presupuestal_Gastos_C__2[#All],6,0)</f>
        <v>382100000</v>
      </c>
      <c r="J19" s="17">
        <f>VLOOKUP(D19,[1]!Ejecución_Presupuestal_Gastos_C__2[#All],7,0)</f>
        <v>0</v>
      </c>
      <c r="K19" s="17">
        <f>VLOOKUP(D19,[1]!Ejecución_Presupuestal_Gastos_C__2[#All],8,0)</f>
        <v>382100000</v>
      </c>
      <c r="L19" s="17">
        <f>VLOOKUP(D19,[1]!Ejecución_Presupuestal_Gastos_C__2[#All],9,0)</f>
        <v>0</v>
      </c>
      <c r="M19" s="17">
        <f>VLOOKUP(D19,[1]!Ejecución_Presupuestal_Gastos_C__2[#All],10,0)</f>
        <v>0</v>
      </c>
      <c r="N19" s="18">
        <f t="shared" si="4"/>
        <v>0</v>
      </c>
      <c r="O19" s="17">
        <f>VLOOKUP(D19,[1]!Ejecución_Presupuestal_Gastos_C__2[#All],12,0)</f>
        <v>0</v>
      </c>
      <c r="P19" s="17">
        <f>VLOOKUP(D19,[1]!Ejecución_Presupuestal_Gastos_C__2[#All],13,0)</f>
        <v>0</v>
      </c>
      <c r="Q19" s="18">
        <f t="shared" si="1"/>
        <v>0</v>
      </c>
      <c r="R19" s="14"/>
      <c r="S19" s="2"/>
    </row>
    <row r="20" spans="1:19" x14ac:dyDescent="0.25">
      <c r="A20" s="1">
        <f t="shared" si="2"/>
        <v>13</v>
      </c>
      <c r="B20" s="1" t="s">
        <v>49</v>
      </c>
      <c r="C20" s="15" t="str">
        <f t="shared" si="9"/>
        <v>O2.1.1.01.01.001.03</v>
      </c>
      <c r="D20" s="15" t="s">
        <v>54</v>
      </c>
      <c r="E20" s="16" t="s">
        <v>55</v>
      </c>
      <c r="F20" s="17">
        <f>VLOOKUP(D20,[1]!Ejecución_Presupuestal_Gastos_C__2[#All],3,0)</f>
        <v>2513254000</v>
      </c>
      <c r="G20" s="17">
        <f>VLOOKUP(D20,[1]!Ejecución_Presupuestal_Gastos_C__2[#All],4,0)</f>
        <v>0</v>
      </c>
      <c r="H20" s="17">
        <f>VLOOKUP(D20,[1]!Ejecución_Presupuestal_Gastos_C__2[#All],5,0)</f>
        <v>0</v>
      </c>
      <c r="I20" s="17">
        <f>VLOOKUP(D20,[1]!Ejecución_Presupuestal_Gastos_C__2[#All],6,0)</f>
        <v>2513254000</v>
      </c>
      <c r="J20" s="17">
        <f>VLOOKUP(D20,[1]!Ejecución_Presupuestal_Gastos_C__2[#All],7,0)</f>
        <v>0</v>
      </c>
      <c r="K20" s="17">
        <f>VLOOKUP(D20,[1]!Ejecución_Presupuestal_Gastos_C__2[#All],8,0)</f>
        <v>2513254000</v>
      </c>
      <c r="L20" s="17">
        <f>VLOOKUP(D20,[1]!Ejecución_Presupuestal_Gastos_C__2[#All],9,0)</f>
        <v>0</v>
      </c>
      <c r="M20" s="17">
        <f>VLOOKUP(D20,[1]!Ejecución_Presupuestal_Gastos_C__2[#All],10,0)</f>
        <v>0</v>
      </c>
      <c r="N20" s="18">
        <f t="shared" si="4"/>
        <v>0</v>
      </c>
      <c r="O20" s="17">
        <f>VLOOKUP(D20,[1]!Ejecución_Presupuestal_Gastos_C__2[#All],12,0)</f>
        <v>0</v>
      </c>
      <c r="P20" s="17">
        <f>VLOOKUP(D20,[1]!Ejecución_Presupuestal_Gastos_C__2[#All],13,0)</f>
        <v>0</v>
      </c>
      <c r="Q20" s="18">
        <f t="shared" si="1"/>
        <v>0</v>
      </c>
      <c r="R20" s="14"/>
      <c r="S20" s="2"/>
    </row>
    <row r="21" spans="1:19" x14ac:dyDescent="0.25">
      <c r="A21" s="1">
        <f t="shared" si="2"/>
        <v>13</v>
      </c>
      <c r="B21" s="1" t="s">
        <v>49</v>
      </c>
      <c r="C21" s="15" t="str">
        <f t="shared" si="9"/>
        <v>O2.1.1.01.01.001.04</v>
      </c>
      <c r="D21" s="15" t="s">
        <v>56</v>
      </c>
      <c r="E21" s="16" t="s">
        <v>57</v>
      </c>
      <c r="F21" s="17">
        <f>VLOOKUP(D21,[1]!Ejecución_Presupuestal_Gastos_C__2[#All],3,0)</f>
        <v>166650000</v>
      </c>
      <c r="G21" s="17">
        <f>VLOOKUP(D21,[1]!Ejecución_Presupuestal_Gastos_C__2[#All],4,0)</f>
        <v>0</v>
      </c>
      <c r="H21" s="17">
        <f>VLOOKUP(D21,[1]!Ejecución_Presupuestal_Gastos_C__2[#All],5,0)</f>
        <v>0</v>
      </c>
      <c r="I21" s="17">
        <f>VLOOKUP(D21,[1]!Ejecución_Presupuestal_Gastos_C__2[#All],6,0)</f>
        <v>166650000</v>
      </c>
      <c r="J21" s="17">
        <f>VLOOKUP(D21,[1]!Ejecución_Presupuestal_Gastos_C__2[#All],7,0)</f>
        <v>0</v>
      </c>
      <c r="K21" s="17">
        <f>VLOOKUP(D21,[1]!Ejecución_Presupuestal_Gastos_C__2[#All],8,0)</f>
        <v>166650000</v>
      </c>
      <c r="L21" s="17">
        <f>VLOOKUP(D21,[1]!Ejecución_Presupuestal_Gastos_C__2[#All],9,0)</f>
        <v>0</v>
      </c>
      <c r="M21" s="17">
        <f>VLOOKUP(D21,[1]!Ejecución_Presupuestal_Gastos_C__2[#All],10,0)</f>
        <v>0</v>
      </c>
      <c r="N21" s="18">
        <f t="shared" si="4"/>
        <v>0</v>
      </c>
      <c r="O21" s="17">
        <f>VLOOKUP(D21,[1]!Ejecución_Presupuestal_Gastos_C__2[#All],12,0)</f>
        <v>0</v>
      </c>
      <c r="P21" s="17">
        <f>VLOOKUP(D21,[1]!Ejecución_Presupuestal_Gastos_C__2[#All],13,0)</f>
        <v>0</v>
      </c>
      <c r="Q21" s="18">
        <f t="shared" si="1"/>
        <v>0</v>
      </c>
      <c r="R21" s="14"/>
      <c r="S21" s="2"/>
    </row>
    <row r="22" spans="1:19" x14ac:dyDescent="0.25">
      <c r="A22" s="1">
        <f t="shared" si="2"/>
        <v>13</v>
      </c>
      <c r="B22" s="1" t="s">
        <v>49</v>
      </c>
      <c r="C22" s="15" t="str">
        <f t="shared" si="9"/>
        <v>O2.1.1.01.01.001.05</v>
      </c>
      <c r="D22" s="15" t="s">
        <v>58</v>
      </c>
      <c r="E22" s="16" t="s">
        <v>59</v>
      </c>
      <c r="F22" s="17">
        <f>VLOOKUP(D22,[1]!Ejecución_Presupuestal_Gastos_C__2[#All],3,0)</f>
        <v>280950000</v>
      </c>
      <c r="G22" s="17">
        <f>VLOOKUP(D22,[1]!Ejecución_Presupuestal_Gastos_C__2[#All],4,0)</f>
        <v>0</v>
      </c>
      <c r="H22" s="17">
        <f>VLOOKUP(D22,[1]!Ejecución_Presupuestal_Gastos_C__2[#All],5,0)</f>
        <v>0</v>
      </c>
      <c r="I22" s="17">
        <f>VLOOKUP(D22,[1]!Ejecución_Presupuestal_Gastos_C__2[#All],6,0)</f>
        <v>280950000</v>
      </c>
      <c r="J22" s="17">
        <f>VLOOKUP(D22,[1]!Ejecución_Presupuestal_Gastos_C__2[#All],7,0)</f>
        <v>0</v>
      </c>
      <c r="K22" s="17">
        <f>VLOOKUP(D22,[1]!Ejecución_Presupuestal_Gastos_C__2[#All],8,0)</f>
        <v>280950000</v>
      </c>
      <c r="L22" s="17">
        <f>VLOOKUP(D22,[1]!Ejecución_Presupuestal_Gastos_C__2[#All],9,0)</f>
        <v>0</v>
      </c>
      <c r="M22" s="17">
        <f>VLOOKUP(D22,[1]!Ejecución_Presupuestal_Gastos_C__2[#All],10,0)</f>
        <v>0</v>
      </c>
      <c r="N22" s="18">
        <f t="shared" si="4"/>
        <v>0</v>
      </c>
      <c r="O22" s="17">
        <f>VLOOKUP(D22,[1]!Ejecución_Presupuestal_Gastos_C__2[#All],12,0)</f>
        <v>0</v>
      </c>
      <c r="P22" s="17">
        <f>VLOOKUP(D22,[1]!Ejecución_Presupuestal_Gastos_C__2[#All],13,0)</f>
        <v>0</v>
      </c>
      <c r="Q22" s="18">
        <f t="shared" si="1"/>
        <v>0</v>
      </c>
      <c r="R22" s="14"/>
      <c r="S22" s="2"/>
    </row>
    <row r="23" spans="1:19" x14ac:dyDescent="0.25">
      <c r="A23" s="1">
        <f t="shared" si="2"/>
        <v>13</v>
      </c>
      <c r="B23" s="1" t="s">
        <v>49</v>
      </c>
      <c r="C23" s="15" t="str">
        <f t="shared" si="9"/>
        <v>O2.1.1.01.01.001.07</v>
      </c>
      <c r="D23" s="15" t="s">
        <v>60</v>
      </c>
      <c r="E23" s="16" t="s">
        <v>61</v>
      </c>
      <c r="F23" s="17">
        <f>VLOOKUP(D23,[1]!Ejecución_Presupuestal_Gastos_C__2[#All],3,0)</f>
        <v>1169622000</v>
      </c>
      <c r="G23" s="17">
        <f>VLOOKUP(D23,[1]!Ejecución_Presupuestal_Gastos_C__2[#All],4,0)</f>
        <v>0</v>
      </c>
      <c r="H23" s="17">
        <f>VLOOKUP(D23,[1]!Ejecución_Presupuestal_Gastos_C__2[#All],5,0)</f>
        <v>0</v>
      </c>
      <c r="I23" s="17">
        <f>VLOOKUP(D23,[1]!Ejecución_Presupuestal_Gastos_C__2[#All],6,0)</f>
        <v>1169622000</v>
      </c>
      <c r="J23" s="17">
        <f>VLOOKUP(D23,[1]!Ejecución_Presupuestal_Gastos_C__2[#All],7,0)</f>
        <v>0</v>
      </c>
      <c r="K23" s="17">
        <f>VLOOKUP(D23,[1]!Ejecución_Presupuestal_Gastos_C__2[#All],8,0)</f>
        <v>1169622000</v>
      </c>
      <c r="L23" s="17">
        <f>VLOOKUP(D23,[1]!Ejecución_Presupuestal_Gastos_C__2[#All],9,0)</f>
        <v>0</v>
      </c>
      <c r="M23" s="17">
        <f>VLOOKUP(D23,[1]!Ejecución_Presupuestal_Gastos_C__2[#All],10,0)</f>
        <v>0</v>
      </c>
      <c r="N23" s="18">
        <f t="shared" si="4"/>
        <v>0</v>
      </c>
      <c r="O23" s="17">
        <f>VLOOKUP(D23,[1]!Ejecución_Presupuestal_Gastos_C__2[#All],12,0)</f>
        <v>0</v>
      </c>
      <c r="P23" s="17">
        <f>VLOOKUP(D23,[1]!Ejecución_Presupuestal_Gastos_C__2[#All],13,0)</f>
        <v>0</v>
      </c>
      <c r="Q23" s="18">
        <f t="shared" si="1"/>
        <v>0</v>
      </c>
      <c r="R23" s="14"/>
      <c r="S23" s="2"/>
    </row>
    <row r="24" spans="1:19" x14ac:dyDescent="0.25">
      <c r="A24" s="1">
        <f t="shared" si="2"/>
        <v>13</v>
      </c>
      <c r="B24" s="1" t="s">
        <v>36</v>
      </c>
      <c r="C24" s="10" t="str">
        <f t="shared" si="9"/>
        <v>O2.1.1.01.01.001.08</v>
      </c>
      <c r="D24" s="10" t="s">
        <v>62</v>
      </c>
      <c r="E24" s="11" t="s">
        <v>63</v>
      </c>
      <c r="F24" s="12">
        <f>SUM(F25:F26)</f>
        <v>7156766000</v>
      </c>
      <c r="G24" s="12">
        <f t="shared" ref="G24:M24" si="10">SUM(G25:G26)</f>
        <v>0</v>
      </c>
      <c r="H24" s="12">
        <f>SUM(H25:H26)</f>
        <v>0</v>
      </c>
      <c r="I24" s="12">
        <f>SUM(I25:I26)</f>
        <v>7156766000</v>
      </c>
      <c r="J24" s="12">
        <f t="shared" si="10"/>
        <v>0</v>
      </c>
      <c r="K24" s="12">
        <f t="shared" si="10"/>
        <v>7156766000</v>
      </c>
      <c r="L24" s="12">
        <f t="shared" si="10"/>
        <v>0</v>
      </c>
      <c r="M24" s="12">
        <f t="shared" si="10"/>
        <v>0</v>
      </c>
      <c r="N24" s="13">
        <f>IFERROR(M24/K24,"")</f>
        <v>0</v>
      </c>
      <c r="O24" s="12">
        <f t="shared" ref="O24" si="11">SUM(O25:O26)</f>
        <v>0</v>
      </c>
      <c r="P24" s="12">
        <f>SUM(P25:P26)</f>
        <v>0</v>
      </c>
      <c r="Q24" s="13">
        <f t="shared" si="1"/>
        <v>0</v>
      </c>
      <c r="R24" s="14"/>
      <c r="S24" s="2"/>
    </row>
    <row r="25" spans="1:19" x14ac:dyDescent="0.25">
      <c r="A25" s="1">
        <f t="shared" si="2"/>
        <v>15</v>
      </c>
      <c r="B25" s="1" t="s">
        <v>49</v>
      </c>
      <c r="C25" s="15" t="str">
        <f>LEFT(D25,2)&amp;"."&amp;MID(D25,3,1)&amp;"."&amp;MID(D25,4,1)&amp;"."&amp;MID(D25,5,2)&amp;"."&amp;MID(D25,7,2)&amp;"."&amp;MID(D25,9,3)&amp;"."&amp;MID(D25,12,2)&amp;"."&amp;MID(D25,14,2)</f>
        <v>O2.1.1.01.01.001.08.01</v>
      </c>
      <c r="D25" s="15" t="s">
        <v>64</v>
      </c>
      <c r="E25" s="16" t="s">
        <v>65</v>
      </c>
      <c r="F25" s="17">
        <f>VLOOKUP(D25,[1]!Ejecución_Presupuestal_Gastos_C__2[#All],3,0)</f>
        <v>4835649000</v>
      </c>
      <c r="G25" s="17">
        <f>VLOOKUP(D25,[1]!Ejecución_Presupuestal_Gastos_C__2[#All],4,0)</f>
        <v>0</v>
      </c>
      <c r="H25" s="17">
        <f>VLOOKUP(D25,[1]!Ejecución_Presupuestal_Gastos_C__2[#All],5,0)</f>
        <v>0</v>
      </c>
      <c r="I25" s="17">
        <f>VLOOKUP(D25,[1]!Ejecución_Presupuestal_Gastos_C__2[#All],6,0)</f>
        <v>4835649000</v>
      </c>
      <c r="J25" s="17">
        <f>VLOOKUP(D25,[1]!Ejecución_Presupuestal_Gastos_C__2[#All],7,0)</f>
        <v>0</v>
      </c>
      <c r="K25" s="17">
        <f>VLOOKUP(D25,[1]!Ejecución_Presupuestal_Gastos_C__2[#All],8,0)</f>
        <v>4835649000</v>
      </c>
      <c r="L25" s="17">
        <f>VLOOKUP(D25,[1]!Ejecución_Presupuestal_Gastos_C__2[#All],9,0)</f>
        <v>0</v>
      </c>
      <c r="M25" s="17">
        <f>VLOOKUP(D25,[1]!Ejecución_Presupuestal_Gastos_C__2[#All],10,0)</f>
        <v>0</v>
      </c>
      <c r="N25" s="18">
        <f t="shared" si="4"/>
        <v>0</v>
      </c>
      <c r="O25" s="17">
        <f>VLOOKUP(D25,[1]!Ejecución_Presupuestal_Gastos_C__2[#All],12,0)</f>
        <v>0</v>
      </c>
      <c r="P25" s="17">
        <f>VLOOKUP(D25,[1]!Ejecución_Presupuestal_Gastos_C__2[#All],13,0)</f>
        <v>0</v>
      </c>
      <c r="Q25" s="18">
        <f t="shared" si="1"/>
        <v>0</v>
      </c>
      <c r="R25" s="14"/>
      <c r="S25" s="2"/>
    </row>
    <row r="26" spans="1:19" x14ac:dyDescent="0.25">
      <c r="A26" s="1">
        <f t="shared" si="2"/>
        <v>15</v>
      </c>
      <c r="B26" s="1" t="s">
        <v>49</v>
      </c>
      <c r="C26" s="15" t="str">
        <f>LEFT(D26,2)&amp;"."&amp;MID(D26,3,1)&amp;"."&amp;MID(D26,4,1)&amp;"."&amp;MID(D26,5,2)&amp;"."&amp;MID(D26,7,2)&amp;"."&amp;MID(D26,9,3)&amp;"."&amp;MID(D26,12,2)&amp;"."&amp;MID(D26,14,2)</f>
        <v>O2.1.1.01.01.001.08.02</v>
      </c>
      <c r="D26" s="15" t="s">
        <v>66</v>
      </c>
      <c r="E26" s="16" t="s">
        <v>67</v>
      </c>
      <c r="F26" s="17">
        <f>VLOOKUP(D26,[1]!Ejecución_Presupuestal_Gastos_C__2[#All],3,0)</f>
        <v>2321117000</v>
      </c>
      <c r="G26" s="17">
        <f>VLOOKUP(D26,[1]!Ejecución_Presupuestal_Gastos_C__2[#All],4,0)</f>
        <v>0</v>
      </c>
      <c r="H26" s="17">
        <f>VLOOKUP(D26,[1]!Ejecución_Presupuestal_Gastos_C__2[#All],5,0)</f>
        <v>0</v>
      </c>
      <c r="I26" s="17">
        <f>VLOOKUP(D26,[1]!Ejecución_Presupuestal_Gastos_C__2[#All],6,0)</f>
        <v>2321117000</v>
      </c>
      <c r="J26" s="17">
        <f>VLOOKUP(D26,[1]!Ejecución_Presupuestal_Gastos_C__2[#All],7,0)</f>
        <v>0</v>
      </c>
      <c r="K26" s="17">
        <f>VLOOKUP(D26,[1]!Ejecución_Presupuestal_Gastos_C__2[#All],8,0)</f>
        <v>2321117000</v>
      </c>
      <c r="L26" s="17">
        <f>VLOOKUP(D26,[1]!Ejecución_Presupuestal_Gastos_C__2[#All],9,0)</f>
        <v>0</v>
      </c>
      <c r="M26" s="17">
        <f>VLOOKUP(D26,[1]!Ejecución_Presupuestal_Gastos_C__2[#All],10,0)</f>
        <v>0</v>
      </c>
      <c r="N26" s="18">
        <f>IFERROR(M26/K26,"")</f>
        <v>0</v>
      </c>
      <c r="O26" s="17">
        <f>VLOOKUP(D26,[1]!Ejecución_Presupuestal_Gastos_C__2[#All],12,0)</f>
        <v>0</v>
      </c>
      <c r="P26" s="17">
        <f>VLOOKUP(D26,[1]!Ejecución_Presupuestal_Gastos_C__2[#All],13,0)</f>
        <v>0</v>
      </c>
      <c r="Q26" s="18">
        <f t="shared" si="1"/>
        <v>0</v>
      </c>
      <c r="R26" s="14"/>
      <c r="S26" s="2"/>
    </row>
    <row r="27" spans="1:19" x14ac:dyDescent="0.25">
      <c r="A27" s="1">
        <f t="shared" si="2"/>
        <v>13</v>
      </c>
      <c r="B27" s="1" t="s">
        <v>49</v>
      </c>
      <c r="C27" s="15" t="str">
        <f>LEFT(D27,2)&amp;"."&amp;MID(D27,3,1)&amp;"."&amp;MID(D27,4,1)&amp;"."&amp;MID(D27,5,2)&amp;"."&amp;MID(D27,7,2)&amp;"."&amp;MID(D27,9,3)&amp;"."&amp;MID(D27,12,2)</f>
        <v>O2.1.1.01.01.001.09</v>
      </c>
      <c r="D27" s="15" t="s">
        <v>68</v>
      </c>
      <c r="E27" s="16" t="s">
        <v>69</v>
      </c>
      <c r="F27" s="17">
        <f>VLOOKUP(D27,[1]!Ejecución_Presupuestal_Gastos_C__2[#All],3,0)</f>
        <v>10115860000</v>
      </c>
      <c r="G27" s="17">
        <f>VLOOKUP(D27,[1]!Ejecución_Presupuestal_Gastos_C__2[#All],4,0)</f>
        <v>0</v>
      </c>
      <c r="H27" s="17">
        <f>VLOOKUP(D27,[1]!Ejecución_Presupuestal_Gastos_C__2[#All],5,0)</f>
        <v>0</v>
      </c>
      <c r="I27" s="17">
        <f>VLOOKUP(D27,[1]!Ejecución_Presupuestal_Gastos_C__2[#All],6,0)</f>
        <v>10115860000</v>
      </c>
      <c r="J27" s="17">
        <f>VLOOKUP(D27,[1]!Ejecución_Presupuestal_Gastos_C__2[#All],7,0)</f>
        <v>0</v>
      </c>
      <c r="K27" s="17">
        <f>VLOOKUP(D27,[1]!Ejecución_Presupuestal_Gastos_C__2[#All],8,0)</f>
        <v>10115860000</v>
      </c>
      <c r="L27" s="17">
        <f>VLOOKUP(D27,[1]!Ejecución_Presupuestal_Gastos_C__2[#All],9,0)</f>
        <v>0</v>
      </c>
      <c r="M27" s="17">
        <f>VLOOKUP(D27,[1]!Ejecución_Presupuestal_Gastos_C__2[#All],10,0)</f>
        <v>0</v>
      </c>
      <c r="N27" s="18">
        <f t="shared" si="4"/>
        <v>0</v>
      </c>
      <c r="O27" s="17">
        <f>VLOOKUP(D27,[1]!Ejecución_Presupuestal_Gastos_C__2[#All],12,0)</f>
        <v>0</v>
      </c>
      <c r="P27" s="17">
        <f>VLOOKUP(D27,[1]!Ejecución_Presupuestal_Gastos_C__2[#All],13,0)</f>
        <v>0</v>
      </c>
      <c r="Q27" s="18">
        <f t="shared" si="1"/>
        <v>0</v>
      </c>
      <c r="R27" s="14"/>
      <c r="S27" s="2"/>
    </row>
    <row r="28" spans="1:19" x14ac:dyDescent="0.25">
      <c r="A28" s="1">
        <f t="shared" si="2"/>
        <v>11</v>
      </c>
      <c r="B28" s="1" t="s">
        <v>36</v>
      </c>
      <c r="C28" s="10" t="str">
        <f>LEFT(D28,2)&amp;"."&amp;MID(D28,3,1)&amp;"."&amp;MID(D28,4,1)&amp;"."&amp;MID(D28,5,2)&amp;"."&amp;MID(D28,7,2)&amp;"."&amp;MID(D28,9,3)</f>
        <v>O2.1.1.01.01.002</v>
      </c>
      <c r="D28" s="10" t="s">
        <v>70</v>
      </c>
      <c r="E28" s="11" t="s">
        <v>71</v>
      </c>
      <c r="F28" s="12">
        <f>F29+F30</f>
        <v>6046530000</v>
      </c>
      <c r="G28" s="12">
        <f t="shared" ref="G28:M28" si="12">G29+G30</f>
        <v>0</v>
      </c>
      <c r="H28" s="12">
        <f t="shared" si="12"/>
        <v>0</v>
      </c>
      <c r="I28" s="12">
        <f t="shared" si="12"/>
        <v>6046530000</v>
      </c>
      <c r="J28" s="12">
        <f t="shared" si="12"/>
        <v>0</v>
      </c>
      <c r="K28" s="12">
        <f t="shared" si="12"/>
        <v>6046530000</v>
      </c>
      <c r="L28" s="12">
        <f t="shared" si="12"/>
        <v>0</v>
      </c>
      <c r="M28" s="12">
        <f t="shared" si="12"/>
        <v>0</v>
      </c>
      <c r="N28" s="13">
        <f t="shared" si="4"/>
        <v>0</v>
      </c>
      <c r="O28" s="12">
        <f t="shared" ref="O28" si="13">O29+O30</f>
        <v>0</v>
      </c>
      <c r="P28" s="12">
        <f>P29+P30</f>
        <v>0</v>
      </c>
      <c r="Q28" s="13">
        <f t="shared" si="1"/>
        <v>0</v>
      </c>
      <c r="R28" s="14"/>
      <c r="S28" s="2"/>
    </row>
    <row r="29" spans="1:19" x14ac:dyDescent="0.25">
      <c r="A29" s="1">
        <f t="shared" si="2"/>
        <v>13</v>
      </c>
      <c r="B29" s="1" t="s">
        <v>49</v>
      </c>
      <c r="C29" s="15" t="str">
        <f t="shared" ref="C29:C30" si="14">LEFT(D29,2)&amp;"."&amp;MID(D29,3,1)&amp;"."&amp;MID(D29,4,1)&amp;"."&amp;MID(D29,5,2)&amp;"."&amp;MID(D29,7,2)&amp;"."&amp;MID(D29,9,3)&amp;"."&amp;MID(D29,12,2)</f>
        <v>O2.1.1.01.01.002.04</v>
      </c>
      <c r="D29" s="15" t="s">
        <v>72</v>
      </c>
      <c r="E29" s="16" t="s">
        <v>73</v>
      </c>
      <c r="F29" s="17">
        <f>VLOOKUP(D29,[1]!Ejecución_Presupuestal_Gastos_C__2[#All],3,0)</f>
        <v>5344842000</v>
      </c>
      <c r="G29" s="17">
        <f>VLOOKUP(D29,[1]!Ejecución_Presupuestal_Gastos_C__2[#All],4,0)</f>
        <v>0</v>
      </c>
      <c r="H29" s="17">
        <f>VLOOKUP(D29,[1]!Ejecución_Presupuestal_Gastos_C__2[#All],5,0)</f>
        <v>0</v>
      </c>
      <c r="I29" s="17">
        <f>VLOOKUP(D29,[1]!Ejecución_Presupuestal_Gastos_C__2[#All],6,0)</f>
        <v>5344842000</v>
      </c>
      <c r="J29" s="17">
        <f>VLOOKUP(D29,[1]!Ejecución_Presupuestal_Gastos_C__2[#All],7,0)</f>
        <v>0</v>
      </c>
      <c r="K29" s="17">
        <f>VLOOKUP(D29,[1]!Ejecución_Presupuestal_Gastos_C__2[#All],8,0)</f>
        <v>5344842000</v>
      </c>
      <c r="L29" s="17">
        <f>VLOOKUP(D29,[1]!Ejecución_Presupuestal_Gastos_C__2[#All],9,0)</f>
        <v>0</v>
      </c>
      <c r="M29" s="17">
        <f>VLOOKUP(D29,[1]!Ejecución_Presupuestal_Gastos_C__2[#All],10,0)</f>
        <v>0</v>
      </c>
      <c r="N29" s="18">
        <f t="shared" si="4"/>
        <v>0</v>
      </c>
      <c r="O29" s="17">
        <f>VLOOKUP(D29,[1]!Ejecución_Presupuestal_Gastos_C__2[#All],12,0)</f>
        <v>0</v>
      </c>
      <c r="P29" s="17">
        <f>VLOOKUP(D29,[1]!Ejecución_Presupuestal_Gastos_C__2[#All],13,0)</f>
        <v>0</v>
      </c>
      <c r="Q29" s="18">
        <f t="shared" si="1"/>
        <v>0</v>
      </c>
      <c r="R29" s="14"/>
      <c r="S29" s="2"/>
    </row>
    <row r="30" spans="1:19" x14ac:dyDescent="0.25">
      <c r="A30" s="1">
        <f t="shared" si="2"/>
        <v>13</v>
      </c>
      <c r="B30" s="1" t="s">
        <v>36</v>
      </c>
      <c r="C30" s="10" t="str">
        <f t="shared" si="14"/>
        <v>O2.1.1.01.01.002.12</v>
      </c>
      <c r="D30" s="10" t="s">
        <v>74</v>
      </c>
      <c r="E30" s="11" t="s">
        <v>75</v>
      </c>
      <c r="F30" s="12">
        <f>F31</f>
        <v>701688000</v>
      </c>
      <c r="G30" s="12">
        <f t="shared" ref="G30:M30" si="15">G31</f>
        <v>0</v>
      </c>
      <c r="H30" s="12">
        <f t="shared" si="15"/>
        <v>0</v>
      </c>
      <c r="I30" s="12">
        <f t="shared" si="15"/>
        <v>701688000</v>
      </c>
      <c r="J30" s="12">
        <f t="shared" si="15"/>
        <v>0</v>
      </c>
      <c r="K30" s="12">
        <f t="shared" si="15"/>
        <v>701688000</v>
      </c>
      <c r="L30" s="12">
        <f t="shared" si="15"/>
        <v>0</v>
      </c>
      <c r="M30" s="12">
        <f t="shared" si="15"/>
        <v>0</v>
      </c>
      <c r="N30" s="13">
        <f t="shared" si="4"/>
        <v>0</v>
      </c>
      <c r="O30" s="12">
        <f t="shared" ref="O30" si="16">O31</f>
        <v>0</v>
      </c>
      <c r="P30" s="12">
        <f>P31</f>
        <v>0</v>
      </c>
      <c r="Q30" s="13">
        <f t="shared" si="1"/>
        <v>0</v>
      </c>
      <c r="R30" s="14"/>
      <c r="S30" s="2"/>
    </row>
    <row r="31" spans="1:19" x14ac:dyDescent="0.25">
      <c r="A31" s="1">
        <f t="shared" si="2"/>
        <v>15</v>
      </c>
      <c r="B31" s="1" t="s">
        <v>49</v>
      </c>
      <c r="C31" s="15" t="str">
        <f>LEFT(D31,2)&amp;"."&amp;MID(D31,3,1)&amp;"."&amp;MID(D31,4,1)&amp;"."&amp;MID(D31,5,2)&amp;"."&amp;MID(D31,7,2)&amp;"."&amp;MID(D31,9,3)&amp;"."&amp;MID(D31,12,2)&amp;"."&amp;MID(D31,14,2)</f>
        <v>O2.1.1.01.01.002.12.01</v>
      </c>
      <c r="D31" s="15" t="s">
        <v>76</v>
      </c>
      <c r="E31" s="16" t="s">
        <v>77</v>
      </c>
      <c r="F31" s="17">
        <f>VLOOKUP(D31,[1]!Ejecución_Presupuestal_Gastos_C__2[#All],3,0)</f>
        <v>701688000</v>
      </c>
      <c r="G31" s="17">
        <f>VLOOKUP(D31,[1]!Ejecución_Presupuestal_Gastos_C__2[#All],4,0)</f>
        <v>0</v>
      </c>
      <c r="H31" s="17">
        <f>VLOOKUP(D31,[1]!Ejecución_Presupuestal_Gastos_C__2[#All],5,0)</f>
        <v>0</v>
      </c>
      <c r="I31" s="17">
        <f>VLOOKUP(D31,[1]!Ejecución_Presupuestal_Gastos_C__2[#All],6,0)</f>
        <v>701688000</v>
      </c>
      <c r="J31" s="17">
        <f>VLOOKUP(D31,[1]!Ejecución_Presupuestal_Gastos_C__2[#All],7,0)</f>
        <v>0</v>
      </c>
      <c r="K31" s="17">
        <f>VLOOKUP(D31,[1]!Ejecución_Presupuestal_Gastos_C__2[#All],8,0)</f>
        <v>701688000</v>
      </c>
      <c r="L31" s="17">
        <f>VLOOKUP(D31,[1]!Ejecución_Presupuestal_Gastos_C__2[#All],9,0)</f>
        <v>0</v>
      </c>
      <c r="M31" s="17">
        <f>VLOOKUP(D31,[1]!Ejecución_Presupuestal_Gastos_C__2[#All],10,0)</f>
        <v>0</v>
      </c>
      <c r="N31" s="18">
        <f t="shared" si="4"/>
        <v>0</v>
      </c>
      <c r="O31" s="17">
        <f>VLOOKUP(D31,[1]!Ejecución_Presupuestal_Gastos_C__2[#All],12,0)</f>
        <v>0</v>
      </c>
      <c r="P31" s="17">
        <f>VLOOKUP(D31,[1]!Ejecución_Presupuestal_Gastos_C__2[#All],13,0)</f>
        <v>0</v>
      </c>
      <c r="Q31" s="18">
        <f t="shared" si="1"/>
        <v>0</v>
      </c>
      <c r="R31" s="14"/>
      <c r="S31" s="2"/>
    </row>
    <row r="32" spans="1:19" x14ac:dyDescent="0.25">
      <c r="A32" s="1">
        <f t="shared" si="2"/>
        <v>8</v>
      </c>
      <c r="B32" s="1" t="s">
        <v>36</v>
      </c>
      <c r="C32" s="10" t="str">
        <f>LEFT(D32,2)&amp;"."&amp;MID(D32,3,1)&amp;"."&amp;MID(D32,4,1)&amp;"."&amp;MID(D32,5,2)&amp;"."&amp;MID(D32,7,2)</f>
        <v>O2.1.1.01.02</v>
      </c>
      <c r="D32" s="10" t="s">
        <v>78</v>
      </c>
      <c r="E32" s="11" t="s">
        <v>79</v>
      </c>
      <c r="F32" s="12">
        <f>F33+F36+F39+F42+F44+F46+F47+F48+F49</f>
        <v>21748950000</v>
      </c>
      <c r="G32" s="12">
        <f t="shared" ref="G32:L32" si="17">G33+G36+G39+G42+G44+G46+G47+G48+G49</f>
        <v>0</v>
      </c>
      <c r="H32" s="12">
        <f t="shared" si="17"/>
        <v>0</v>
      </c>
      <c r="I32" s="12">
        <f t="shared" si="17"/>
        <v>21748950000</v>
      </c>
      <c r="J32" s="12">
        <f t="shared" si="17"/>
        <v>0</v>
      </c>
      <c r="K32" s="12">
        <f t="shared" si="17"/>
        <v>21748950000</v>
      </c>
      <c r="L32" s="12">
        <f t="shared" si="17"/>
        <v>0</v>
      </c>
      <c r="M32" s="12">
        <f>M33+M36+M39+M42+M44+M46+M47+M48+M49</f>
        <v>0</v>
      </c>
      <c r="N32" s="13">
        <f t="shared" si="4"/>
        <v>0</v>
      </c>
      <c r="O32" s="12">
        <f t="shared" ref="O32" si="18">O33+O36+O39+O42+O44+O46+O47+O48+O49</f>
        <v>0</v>
      </c>
      <c r="P32" s="12">
        <f>P33+P36+P39+P42+P44+P46+P47+P48+P49</f>
        <v>0</v>
      </c>
      <c r="Q32" s="13">
        <f t="shared" si="1"/>
        <v>0</v>
      </c>
      <c r="R32" s="14"/>
      <c r="S32" s="2"/>
    </row>
    <row r="33" spans="1:19" x14ac:dyDescent="0.25">
      <c r="A33" s="1">
        <f t="shared" si="2"/>
        <v>11</v>
      </c>
      <c r="B33" s="1" t="s">
        <v>36</v>
      </c>
      <c r="C33" s="10" t="str">
        <f>LEFT(D33,2)&amp;"."&amp;MID(D33,3,1)&amp;"."&amp;MID(D33,4,1)&amp;"."&amp;MID(D33,5,2)&amp;"."&amp;MID(D33,7,2)&amp;"."&amp;MID(D33,9,3)</f>
        <v>O2.1.1.01.02.001</v>
      </c>
      <c r="D33" s="10" t="s">
        <v>80</v>
      </c>
      <c r="E33" s="11" t="s">
        <v>81</v>
      </c>
      <c r="F33" s="12">
        <f>SUM(F34:F35)</f>
        <v>6035616000</v>
      </c>
      <c r="G33" s="12">
        <f t="shared" ref="G33:L33" si="19">SUM(G34:G35)</f>
        <v>0</v>
      </c>
      <c r="H33" s="12">
        <f t="shared" si="19"/>
        <v>0</v>
      </c>
      <c r="I33" s="12">
        <f t="shared" si="19"/>
        <v>6035616000</v>
      </c>
      <c r="J33" s="12">
        <f t="shared" si="19"/>
        <v>0</v>
      </c>
      <c r="K33" s="12">
        <f t="shared" si="19"/>
        <v>6035616000</v>
      </c>
      <c r="L33" s="12">
        <f t="shared" si="19"/>
        <v>0</v>
      </c>
      <c r="M33" s="12">
        <f>SUM(M34:M35)</f>
        <v>0</v>
      </c>
      <c r="N33" s="13">
        <f t="shared" si="4"/>
        <v>0</v>
      </c>
      <c r="O33" s="12">
        <f t="shared" ref="O33:P33" si="20">SUM(O34:O35)</f>
        <v>0</v>
      </c>
      <c r="P33" s="12">
        <f t="shared" si="20"/>
        <v>0</v>
      </c>
      <c r="Q33" s="13">
        <f t="shared" si="1"/>
        <v>0</v>
      </c>
      <c r="R33" s="14"/>
      <c r="S33" s="2"/>
    </row>
    <row r="34" spans="1:19" x14ac:dyDescent="0.25">
      <c r="A34" s="1">
        <f t="shared" si="2"/>
        <v>13</v>
      </c>
      <c r="B34" s="1" t="s">
        <v>49</v>
      </c>
      <c r="C34" s="15" t="str">
        <f t="shared" ref="C34:C45" si="21">LEFT(D34,2)&amp;"."&amp;MID(D34,3,1)&amp;"."&amp;MID(D34,4,1)&amp;"."&amp;MID(D34,5,2)&amp;"."&amp;MID(D34,7,2)&amp;"."&amp;MID(D34,9,3)&amp;"."&amp;MID(D34,12,2)</f>
        <v>O2.1.1.01.02.001.01</v>
      </c>
      <c r="D34" s="15" t="s">
        <v>82</v>
      </c>
      <c r="E34" s="16" t="s">
        <v>83</v>
      </c>
      <c r="F34" s="17">
        <f>VLOOKUP(D34,[1]!Ejecución_Presupuestal_Gastos_C__2[#All],3,0)</f>
        <v>3594875000</v>
      </c>
      <c r="G34" s="17">
        <f>VLOOKUP(D34,[1]!Ejecución_Presupuestal_Gastos_C__2[#All],4,0)</f>
        <v>0</v>
      </c>
      <c r="H34" s="17">
        <f>VLOOKUP(D34,[1]!Ejecución_Presupuestal_Gastos_C__2[#All],5,0)</f>
        <v>0</v>
      </c>
      <c r="I34" s="17">
        <f>VLOOKUP(D34,[1]!Ejecución_Presupuestal_Gastos_C__2[#All],6,0)</f>
        <v>3594875000</v>
      </c>
      <c r="J34" s="17">
        <f>VLOOKUP(D34,[1]!Ejecución_Presupuestal_Gastos_C__2[#All],7,0)</f>
        <v>0</v>
      </c>
      <c r="K34" s="17">
        <f>VLOOKUP(D34,[1]!Ejecución_Presupuestal_Gastos_C__2[#All],8,0)</f>
        <v>3594875000</v>
      </c>
      <c r="L34" s="17">
        <f>VLOOKUP(D34,[1]!Ejecución_Presupuestal_Gastos_C__2[#All],9,0)</f>
        <v>0</v>
      </c>
      <c r="M34" s="17">
        <f>VLOOKUP(D34,[1]!Ejecución_Presupuestal_Gastos_C__2[#All],10,0)</f>
        <v>0</v>
      </c>
      <c r="N34" s="18">
        <f t="shared" si="4"/>
        <v>0</v>
      </c>
      <c r="O34" s="17">
        <f>VLOOKUP(D34,[1]!Ejecución_Presupuestal_Gastos_C__2[#All],12,0)</f>
        <v>0</v>
      </c>
      <c r="P34" s="17">
        <f>VLOOKUP(D34,[1]!Ejecución_Presupuestal_Gastos_C__2[#All],13,0)</f>
        <v>0</v>
      </c>
      <c r="Q34" s="18">
        <f t="shared" si="1"/>
        <v>0</v>
      </c>
      <c r="R34" s="14"/>
      <c r="S34" s="2"/>
    </row>
    <row r="35" spans="1:19" x14ac:dyDescent="0.25">
      <c r="A35" s="1">
        <f t="shared" si="2"/>
        <v>13</v>
      </c>
      <c r="B35" s="1" t="s">
        <v>49</v>
      </c>
      <c r="C35" s="15" t="str">
        <f t="shared" si="21"/>
        <v>O2.1.1.01.02.001.02</v>
      </c>
      <c r="D35" s="15" t="s">
        <v>84</v>
      </c>
      <c r="E35" s="16" t="s">
        <v>85</v>
      </c>
      <c r="F35" s="17">
        <f>VLOOKUP(D35,[1]!Ejecución_Presupuestal_Gastos_C__2[#All],3,0)</f>
        <v>2440741000</v>
      </c>
      <c r="G35" s="17">
        <f>VLOOKUP(D35,[1]!Ejecución_Presupuestal_Gastos_C__2[#All],4,0)</f>
        <v>0</v>
      </c>
      <c r="H35" s="17">
        <f>VLOOKUP(D35,[1]!Ejecución_Presupuestal_Gastos_C__2[#All],5,0)</f>
        <v>0</v>
      </c>
      <c r="I35" s="17">
        <f>VLOOKUP(D35,[1]!Ejecución_Presupuestal_Gastos_C__2[#All],6,0)</f>
        <v>2440741000</v>
      </c>
      <c r="J35" s="17">
        <f>VLOOKUP(D35,[1]!Ejecución_Presupuestal_Gastos_C__2[#All],7,0)</f>
        <v>0</v>
      </c>
      <c r="K35" s="17">
        <f>VLOOKUP(D35,[1]!Ejecución_Presupuestal_Gastos_C__2[#All],8,0)</f>
        <v>2440741000</v>
      </c>
      <c r="L35" s="17">
        <f>VLOOKUP(D35,[1]!Ejecución_Presupuestal_Gastos_C__2[#All],9,0)</f>
        <v>0</v>
      </c>
      <c r="M35" s="17">
        <f>VLOOKUP(D35,[1]!Ejecución_Presupuestal_Gastos_C__2[#All],10,0)</f>
        <v>0</v>
      </c>
      <c r="N35" s="18">
        <f t="shared" si="4"/>
        <v>0</v>
      </c>
      <c r="O35" s="17">
        <f>VLOOKUP(D35,[1]!Ejecución_Presupuestal_Gastos_C__2[#All],12,0)</f>
        <v>0</v>
      </c>
      <c r="P35" s="17">
        <f>VLOOKUP(D35,[1]!Ejecución_Presupuestal_Gastos_C__2[#All],13,0)</f>
        <v>0</v>
      </c>
      <c r="Q35" s="18">
        <f t="shared" si="1"/>
        <v>0</v>
      </c>
      <c r="R35" s="14"/>
      <c r="S35" s="2"/>
    </row>
    <row r="36" spans="1:19" x14ac:dyDescent="0.25">
      <c r="A36" s="1">
        <f t="shared" si="2"/>
        <v>11</v>
      </c>
      <c r="B36" s="1" t="s">
        <v>36</v>
      </c>
      <c r="C36" s="10" t="str">
        <f>LEFT(D36,2)&amp;"."&amp;MID(D36,3,1)&amp;"."&amp;MID(D36,4,1)&amp;"."&amp;MID(D36,5,2)&amp;"."&amp;MID(D36,7,2)&amp;"."&amp;MID(D36,9,3)</f>
        <v>O2.1.1.01.02.002</v>
      </c>
      <c r="D36" s="10" t="s">
        <v>86</v>
      </c>
      <c r="E36" s="11" t="s">
        <v>87</v>
      </c>
      <c r="F36" s="12">
        <f>SUM(F37:F38)</f>
        <v>4275189000</v>
      </c>
      <c r="G36" s="12">
        <f t="shared" ref="G36:L36" si="22">SUM(G37:G38)</f>
        <v>0</v>
      </c>
      <c r="H36" s="12">
        <f t="shared" si="22"/>
        <v>0</v>
      </c>
      <c r="I36" s="12">
        <f t="shared" si="22"/>
        <v>4275189000</v>
      </c>
      <c r="J36" s="12">
        <f t="shared" si="22"/>
        <v>0</v>
      </c>
      <c r="K36" s="12">
        <f t="shared" si="22"/>
        <v>4275189000</v>
      </c>
      <c r="L36" s="12">
        <f t="shared" si="22"/>
        <v>0</v>
      </c>
      <c r="M36" s="12">
        <f>SUM(M37:M38)</f>
        <v>0</v>
      </c>
      <c r="N36" s="13">
        <f t="shared" si="4"/>
        <v>0</v>
      </c>
      <c r="O36" s="12">
        <f t="shared" ref="O36" si="23">SUM(O37:O38)</f>
        <v>0</v>
      </c>
      <c r="P36" s="12">
        <f>SUM(P37:P38)</f>
        <v>0</v>
      </c>
      <c r="Q36" s="13">
        <f t="shared" si="1"/>
        <v>0</v>
      </c>
      <c r="R36" s="14"/>
      <c r="S36" s="2"/>
    </row>
    <row r="37" spans="1:19" x14ac:dyDescent="0.25">
      <c r="A37" s="1">
        <f t="shared" si="2"/>
        <v>13</v>
      </c>
      <c r="B37" s="1" t="s">
        <v>49</v>
      </c>
      <c r="C37" s="15" t="str">
        <f t="shared" si="21"/>
        <v>O2.1.1.01.02.002.01</v>
      </c>
      <c r="D37" s="15" t="s">
        <v>88</v>
      </c>
      <c r="E37" s="16" t="s">
        <v>89</v>
      </c>
      <c r="F37" s="17">
        <f>VLOOKUP(D37,[1]!Ejecución_Presupuestal_Gastos_C__2[#All],3,0)</f>
        <v>53717000</v>
      </c>
      <c r="G37" s="17">
        <f>VLOOKUP(D37,[1]!Ejecución_Presupuestal_Gastos_C__2[#All],4,0)</f>
        <v>0</v>
      </c>
      <c r="H37" s="17">
        <f>VLOOKUP(D37,[1]!Ejecución_Presupuestal_Gastos_C__2[#All],5,0)</f>
        <v>0</v>
      </c>
      <c r="I37" s="17">
        <f>VLOOKUP(D37,[1]!Ejecución_Presupuestal_Gastos_C__2[#All],6,0)</f>
        <v>53717000</v>
      </c>
      <c r="J37" s="17">
        <f>VLOOKUP(D37,[1]!Ejecución_Presupuestal_Gastos_C__2[#All],7,0)</f>
        <v>0</v>
      </c>
      <c r="K37" s="17">
        <f>VLOOKUP(D37,[1]!Ejecución_Presupuestal_Gastos_C__2[#All],8,0)</f>
        <v>53717000</v>
      </c>
      <c r="L37" s="17">
        <f>VLOOKUP(D37,[1]!Ejecución_Presupuestal_Gastos_C__2[#All],9,0)</f>
        <v>0</v>
      </c>
      <c r="M37" s="17">
        <f>VLOOKUP(D37,[1]!Ejecución_Presupuestal_Gastos_C__2[#All],10,0)</f>
        <v>0</v>
      </c>
      <c r="N37" s="18">
        <f t="shared" si="4"/>
        <v>0</v>
      </c>
      <c r="O37" s="17">
        <f>VLOOKUP(D37,[1]!Ejecución_Presupuestal_Gastos_C__2[#All],12,0)</f>
        <v>0</v>
      </c>
      <c r="P37" s="17">
        <f>VLOOKUP(D37,[1]!Ejecución_Presupuestal_Gastos_C__2[#All],13,0)</f>
        <v>0</v>
      </c>
      <c r="Q37" s="18">
        <f t="shared" si="1"/>
        <v>0</v>
      </c>
      <c r="R37" s="14"/>
      <c r="S37" s="2"/>
    </row>
    <row r="38" spans="1:19" x14ac:dyDescent="0.25">
      <c r="A38" s="1">
        <f t="shared" si="2"/>
        <v>13</v>
      </c>
      <c r="B38" s="1" t="s">
        <v>49</v>
      </c>
      <c r="C38" s="15" t="str">
        <f t="shared" si="21"/>
        <v>O2.1.1.01.02.002.02</v>
      </c>
      <c r="D38" s="15" t="s">
        <v>90</v>
      </c>
      <c r="E38" s="16" t="s">
        <v>91</v>
      </c>
      <c r="F38" s="17">
        <f>VLOOKUP(D38,[1]!Ejecución_Presupuestal_Gastos_C__2[#All],3,0)</f>
        <v>4221472000</v>
      </c>
      <c r="G38" s="17">
        <f>VLOOKUP(D38,[1]!Ejecución_Presupuestal_Gastos_C__2[#All],4,0)</f>
        <v>0</v>
      </c>
      <c r="H38" s="17">
        <f>VLOOKUP(D38,[1]!Ejecución_Presupuestal_Gastos_C__2[#All],5,0)</f>
        <v>0</v>
      </c>
      <c r="I38" s="17">
        <f>VLOOKUP(D38,[1]!Ejecución_Presupuestal_Gastos_C__2[#All],6,0)</f>
        <v>4221472000</v>
      </c>
      <c r="J38" s="17">
        <f>VLOOKUP(D38,[1]!Ejecución_Presupuestal_Gastos_C__2[#All],7,0)</f>
        <v>0</v>
      </c>
      <c r="K38" s="17">
        <f>VLOOKUP(D38,[1]!Ejecución_Presupuestal_Gastos_C__2[#All],8,0)</f>
        <v>4221472000</v>
      </c>
      <c r="L38" s="17">
        <f>VLOOKUP(D38,[1]!Ejecución_Presupuestal_Gastos_C__2[#All],9,0)</f>
        <v>0</v>
      </c>
      <c r="M38" s="17">
        <f>VLOOKUP(D38,[1]!Ejecución_Presupuestal_Gastos_C__2[#All],10,0)</f>
        <v>0</v>
      </c>
      <c r="N38" s="18">
        <f t="shared" si="4"/>
        <v>0</v>
      </c>
      <c r="O38" s="17">
        <f>VLOOKUP(D38,[1]!Ejecución_Presupuestal_Gastos_C__2[#All],12,0)</f>
        <v>0</v>
      </c>
      <c r="P38" s="17">
        <f>VLOOKUP(D38,[1]!Ejecución_Presupuestal_Gastos_C__2[#All],13,0)</f>
        <v>0</v>
      </c>
      <c r="Q38" s="18">
        <f t="shared" si="1"/>
        <v>0</v>
      </c>
      <c r="R38" s="14"/>
      <c r="S38" s="2"/>
    </row>
    <row r="39" spans="1:19" x14ac:dyDescent="0.25">
      <c r="A39" s="1">
        <f t="shared" si="2"/>
        <v>11</v>
      </c>
      <c r="B39" s="1" t="s">
        <v>36</v>
      </c>
      <c r="C39" s="10" t="str">
        <f>LEFT(D39,2)&amp;"."&amp;MID(D39,3,1)&amp;"."&amp;MID(D39,4,1)&amp;"."&amp;MID(D39,5,2)&amp;"."&amp;MID(D39,7,2)&amp;"."&amp;MID(D39,9,3)</f>
        <v>O2.1.1.01.02.003</v>
      </c>
      <c r="D39" s="10" t="s">
        <v>92</v>
      </c>
      <c r="E39" s="11" t="s">
        <v>93</v>
      </c>
      <c r="F39" s="12">
        <f>SUM(F40:F41)</f>
        <v>5897544000</v>
      </c>
      <c r="G39" s="12">
        <f t="shared" ref="G39:L39" si="24">SUM(G40:G41)</f>
        <v>0</v>
      </c>
      <c r="H39" s="12">
        <f t="shared" si="24"/>
        <v>0</v>
      </c>
      <c r="I39" s="12">
        <f t="shared" si="24"/>
        <v>5897544000</v>
      </c>
      <c r="J39" s="12">
        <f t="shared" si="24"/>
        <v>0</v>
      </c>
      <c r="K39" s="12">
        <f t="shared" si="24"/>
        <v>5897544000</v>
      </c>
      <c r="L39" s="12">
        <f t="shared" si="24"/>
        <v>0</v>
      </c>
      <c r="M39" s="12">
        <f>SUM(M40:M41)</f>
        <v>0</v>
      </c>
      <c r="N39" s="13">
        <f t="shared" si="4"/>
        <v>0</v>
      </c>
      <c r="O39" s="12">
        <f t="shared" ref="O39:P39" si="25">SUM(O40:O41)</f>
        <v>0</v>
      </c>
      <c r="P39" s="12">
        <f t="shared" si="25"/>
        <v>0</v>
      </c>
      <c r="Q39" s="13">
        <f t="shared" si="1"/>
        <v>0</v>
      </c>
      <c r="R39" s="14"/>
      <c r="S39" s="2"/>
    </row>
    <row r="40" spans="1:19" x14ac:dyDescent="0.25">
      <c r="A40" s="1">
        <f t="shared" si="2"/>
        <v>13</v>
      </c>
      <c r="B40" s="1" t="s">
        <v>49</v>
      </c>
      <c r="C40" s="15" t="str">
        <f t="shared" si="21"/>
        <v>O2.1.1.01.02.003.01</v>
      </c>
      <c r="D40" s="15" t="s">
        <v>94</v>
      </c>
      <c r="E40" s="16" t="s">
        <v>95</v>
      </c>
      <c r="F40" s="17">
        <f>VLOOKUP(D40,[1]!Ejecución_Presupuestal_Gastos_C__2[#All],3,0)</f>
        <v>3574694000</v>
      </c>
      <c r="G40" s="17">
        <f>VLOOKUP(D40,[1]!Ejecución_Presupuestal_Gastos_C__2[#All],4,0)</f>
        <v>0</v>
      </c>
      <c r="H40" s="17">
        <f>VLOOKUP(D40,[1]!Ejecución_Presupuestal_Gastos_C__2[#All],5,0)</f>
        <v>0</v>
      </c>
      <c r="I40" s="17">
        <f>VLOOKUP(D40,[1]!Ejecución_Presupuestal_Gastos_C__2[#All],6,0)</f>
        <v>3574694000</v>
      </c>
      <c r="J40" s="17">
        <f>VLOOKUP(D40,[1]!Ejecución_Presupuestal_Gastos_C__2[#All],7,0)</f>
        <v>0</v>
      </c>
      <c r="K40" s="17">
        <f>VLOOKUP(D40,[1]!Ejecución_Presupuestal_Gastos_C__2[#All],8,0)</f>
        <v>3574694000</v>
      </c>
      <c r="L40" s="17">
        <f>VLOOKUP(D40,[1]!Ejecución_Presupuestal_Gastos_C__2[#All],9,0)</f>
        <v>0</v>
      </c>
      <c r="M40" s="17">
        <f>VLOOKUP(D40,[1]!Ejecución_Presupuestal_Gastos_C__2[#All],10,0)</f>
        <v>0</v>
      </c>
      <c r="N40" s="18">
        <f t="shared" si="4"/>
        <v>0</v>
      </c>
      <c r="O40" s="17">
        <f>VLOOKUP(D40,[1]!Ejecución_Presupuestal_Gastos_C__2[#All],12,0)</f>
        <v>0</v>
      </c>
      <c r="P40" s="17">
        <f>VLOOKUP(D40,[1]!Ejecución_Presupuestal_Gastos_C__2[#All],13,0)</f>
        <v>0</v>
      </c>
      <c r="Q40" s="18">
        <f t="shared" si="1"/>
        <v>0</v>
      </c>
      <c r="R40" s="14"/>
      <c r="S40" s="2"/>
    </row>
    <row r="41" spans="1:19" x14ac:dyDescent="0.25">
      <c r="A41" s="1">
        <f t="shared" si="2"/>
        <v>13</v>
      </c>
      <c r="B41" s="1" t="s">
        <v>49</v>
      </c>
      <c r="C41" s="15" t="str">
        <f t="shared" si="21"/>
        <v>O2.1.1.01.02.003.02</v>
      </c>
      <c r="D41" s="15" t="s">
        <v>96</v>
      </c>
      <c r="E41" s="16" t="s">
        <v>97</v>
      </c>
      <c r="F41" s="17">
        <f>VLOOKUP(D41,[1]!Ejecución_Presupuestal_Gastos_C__2[#All],3,0)</f>
        <v>2322850000</v>
      </c>
      <c r="G41" s="17">
        <f>VLOOKUP(D41,[1]!Ejecución_Presupuestal_Gastos_C__2[#All],4,0)</f>
        <v>0</v>
      </c>
      <c r="H41" s="17">
        <f>VLOOKUP(D41,[1]!Ejecución_Presupuestal_Gastos_C__2[#All],5,0)</f>
        <v>0</v>
      </c>
      <c r="I41" s="17">
        <f>VLOOKUP(D41,[1]!Ejecución_Presupuestal_Gastos_C__2[#All],6,0)</f>
        <v>2322850000</v>
      </c>
      <c r="J41" s="17">
        <f>VLOOKUP(D41,[1]!Ejecución_Presupuestal_Gastos_C__2[#All],7,0)</f>
        <v>0</v>
      </c>
      <c r="K41" s="17">
        <f>VLOOKUP(D41,[1]!Ejecución_Presupuestal_Gastos_C__2[#All],8,0)</f>
        <v>2322850000</v>
      </c>
      <c r="L41" s="17">
        <f>VLOOKUP(D41,[1]!Ejecución_Presupuestal_Gastos_C__2[#All],9,0)</f>
        <v>0</v>
      </c>
      <c r="M41" s="17">
        <f>VLOOKUP(D41,[1]!Ejecución_Presupuestal_Gastos_C__2[#All],10,0)</f>
        <v>0</v>
      </c>
      <c r="N41" s="18">
        <f t="shared" si="4"/>
        <v>0</v>
      </c>
      <c r="O41" s="17">
        <f>VLOOKUP(D41,[1]!Ejecución_Presupuestal_Gastos_C__2[#All],12,0)</f>
        <v>0</v>
      </c>
      <c r="P41" s="17">
        <f>VLOOKUP(D41,[1]!Ejecución_Presupuestal_Gastos_C__2[#All],13,0)</f>
        <v>0</v>
      </c>
      <c r="Q41" s="18">
        <f t="shared" si="1"/>
        <v>0</v>
      </c>
      <c r="R41" s="14"/>
      <c r="S41" s="2"/>
    </row>
    <row r="42" spans="1:19" x14ac:dyDescent="0.25">
      <c r="A42" s="1">
        <f t="shared" si="2"/>
        <v>11</v>
      </c>
      <c r="B42" s="1" t="s">
        <v>36</v>
      </c>
      <c r="C42" s="10" t="str">
        <f>LEFT(D42,2)&amp;"."&amp;MID(D42,3,1)&amp;"."&amp;MID(D42,4,1)&amp;"."&amp;MID(D42,5,2)&amp;"."&amp;MID(D42,7,2)&amp;"."&amp;MID(D42,9,3)</f>
        <v>O2.1.1.01.02.004</v>
      </c>
      <c r="D42" s="10" t="s">
        <v>98</v>
      </c>
      <c r="E42" s="11" t="s">
        <v>99</v>
      </c>
      <c r="F42" s="12">
        <f>F43</f>
        <v>2325154000</v>
      </c>
      <c r="G42" s="12">
        <f t="shared" ref="G42:L42" si="26">G43</f>
        <v>0</v>
      </c>
      <c r="H42" s="12">
        <f t="shared" si="26"/>
        <v>0</v>
      </c>
      <c r="I42" s="12">
        <f t="shared" si="26"/>
        <v>2325154000</v>
      </c>
      <c r="J42" s="12">
        <f t="shared" si="26"/>
        <v>0</v>
      </c>
      <c r="K42" s="12">
        <f t="shared" si="26"/>
        <v>2325154000</v>
      </c>
      <c r="L42" s="12">
        <f t="shared" si="26"/>
        <v>0</v>
      </c>
      <c r="M42" s="12">
        <f>M43</f>
        <v>0</v>
      </c>
      <c r="N42" s="13">
        <f t="shared" si="4"/>
        <v>0</v>
      </c>
      <c r="O42" s="12">
        <f t="shared" ref="O42:P42" si="27">O43</f>
        <v>0</v>
      </c>
      <c r="P42" s="12">
        <f t="shared" si="27"/>
        <v>0</v>
      </c>
      <c r="Q42" s="13">
        <f t="shared" si="1"/>
        <v>0</v>
      </c>
      <c r="R42" s="14"/>
      <c r="S42" s="2"/>
    </row>
    <row r="43" spans="1:19" x14ac:dyDescent="0.25">
      <c r="A43" s="1">
        <f t="shared" si="2"/>
        <v>13</v>
      </c>
      <c r="B43" s="1" t="s">
        <v>49</v>
      </c>
      <c r="C43" s="15" t="str">
        <f t="shared" si="21"/>
        <v>O2.1.1.01.02.004.01</v>
      </c>
      <c r="D43" s="15" t="s">
        <v>100</v>
      </c>
      <c r="E43" s="16" t="s">
        <v>101</v>
      </c>
      <c r="F43" s="17">
        <f>VLOOKUP(D43,[1]!Ejecución_Presupuestal_Gastos_C__2[#All],3,0)</f>
        <v>2325154000</v>
      </c>
      <c r="G43" s="17">
        <f>VLOOKUP(D43,[1]!Ejecución_Presupuestal_Gastos_C__2[#All],4,0)</f>
        <v>0</v>
      </c>
      <c r="H43" s="17">
        <f>VLOOKUP(D43,[1]!Ejecución_Presupuestal_Gastos_C__2[#All],5,0)</f>
        <v>0</v>
      </c>
      <c r="I43" s="17">
        <f>VLOOKUP(D43,[1]!Ejecución_Presupuestal_Gastos_C__2[#All],6,0)</f>
        <v>2325154000</v>
      </c>
      <c r="J43" s="17">
        <f>VLOOKUP(D43,[1]!Ejecución_Presupuestal_Gastos_C__2[#All],7,0)</f>
        <v>0</v>
      </c>
      <c r="K43" s="17">
        <f>VLOOKUP(D43,[1]!Ejecución_Presupuestal_Gastos_C__2[#All],8,0)</f>
        <v>2325154000</v>
      </c>
      <c r="L43" s="17">
        <f>VLOOKUP(D43,[1]!Ejecución_Presupuestal_Gastos_C__2[#All],9,0)</f>
        <v>0</v>
      </c>
      <c r="M43" s="17">
        <f>VLOOKUP(D43,[1]!Ejecución_Presupuestal_Gastos_C__2[#All],10,0)</f>
        <v>0</v>
      </c>
      <c r="N43" s="18">
        <f t="shared" si="4"/>
        <v>0</v>
      </c>
      <c r="O43" s="17">
        <f>VLOOKUP(D43,[1]!Ejecución_Presupuestal_Gastos_C__2[#All],12,0)</f>
        <v>0</v>
      </c>
      <c r="P43" s="17">
        <f>VLOOKUP(D43,[1]!Ejecución_Presupuestal_Gastos_C__2[#All],13,0)</f>
        <v>0</v>
      </c>
      <c r="Q43" s="18">
        <f t="shared" si="1"/>
        <v>0</v>
      </c>
      <c r="R43" s="14"/>
      <c r="S43" s="2"/>
    </row>
    <row r="44" spans="1:19" x14ac:dyDescent="0.25">
      <c r="A44" s="1">
        <f t="shared" si="2"/>
        <v>11</v>
      </c>
      <c r="B44" s="1" t="s">
        <v>36</v>
      </c>
      <c r="C44" s="10" t="str">
        <f>LEFT(D44,2)&amp;"."&amp;MID(D44,3,1)&amp;"."&amp;MID(D44,4,1)&amp;"."&amp;MID(D44,5,2)&amp;"."&amp;MID(D44,7,2)&amp;"."&amp;MID(D44,9,3)</f>
        <v>O2.1.1.01.02.005</v>
      </c>
      <c r="D44" s="10" t="s">
        <v>102</v>
      </c>
      <c r="E44" s="11" t="s">
        <v>103</v>
      </c>
      <c r="F44" s="12">
        <f>F45</f>
        <v>329338000</v>
      </c>
      <c r="G44" s="12">
        <f t="shared" ref="G44:L44" si="28">G45</f>
        <v>0</v>
      </c>
      <c r="H44" s="12">
        <f t="shared" si="28"/>
        <v>0</v>
      </c>
      <c r="I44" s="12">
        <f t="shared" si="28"/>
        <v>329338000</v>
      </c>
      <c r="J44" s="12">
        <f t="shared" si="28"/>
        <v>0</v>
      </c>
      <c r="K44" s="12">
        <f t="shared" si="28"/>
        <v>329338000</v>
      </c>
      <c r="L44" s="12">
        <f t="shared" si="28"/>
        <v>0</v>
      </c>
      <c r="M44" s="12">
        <f>M45</f>
        <v>0</v>
      </c>
      <c r="N44" s="13">
        <f t="shared" si="4"/>
        <v>0</v>
      </c>
      <c r="O44" s="12">
        <f t="shared" ref="O44:P44" si="29">O45</f>
        <v>0</v>
      </c>
      <c r="P44" s="12">
        <f t="shared" si="29"/>
        <v>0</v>
      </c>
      <c r="Q44" s="13">
        <f t="shared" si="1"/>
        <v>0</v>
      </c>
      <c r="R44" s="14"/>
      <c r="S44" s="2"/>
    </row>
    <row r="45" spans="1:19" ht="25.5" x14ac:dyDescent="0.25">
      <c r="A45" s="1">
        <f t="shared" si="2"/>
        <v>13</v>
      </c>
      <c r="B45" s="1" t="s">
        <v>49</v>
      </c>
      <c r="C45" s="15" t="str">
        <f t="shared" si="21"/>
        <v>O2.1.1.01.02.005.01</v>
      </c>
      <c r="D45" s="15" t="s">
        <v>104</v>
      </c>
      <c r="E45" s="16" t="s">
        <v>105</v>
      </c>
      <c r="F45" s="17">
        <f>VLOOKUP(D45,[1]!Ejecución_Presupuestal_Gastos_C__2[#All],3,0)</f>
        <v>329338000</v>
      </c>
      <c r="G45" s="17">
        <f>VLOOKUP(D45,[1]!Ejecución_Presupuestal_Gastos_C__2[#All],4,0)</f>
        <v>0</v>
      </c>
      <c r="H45" s="17">
        <f>VLOOKUP(D45,[1]!Ejecución_Presupuestal_Gastos_C__2[#All],5,0)</f>
        <v>0</v>
      </c>
      <c r="I45" s="17">
        <f>VLOOKUP(D45,[1]!Ejecución_Presupuestal_Gastos_C__2[#All],6,0)</f>
        <v>329338000</v>
      </c>
      <c r="J45" s="17">
        <f>VLOOKUP(D45,[1]!Ejecución_Presupuestal_Gastos_C__2[#All],7,0)</f>
        <v>0</v>
      </c>
      <c r="K45" s="17">
        <f>VLOOKUP(D45,[1]!Ejecución_Presupuestal_Gastos_C__2[#All],8,0)</f>
        <v>329338000</v>
      </c>
      <c r="L45" s="17">
        <f>VLOOKUP(D45,[1]!Ejecución_Presupuestal_Gastos_C__2[#All],9,0)</f>
        <v>0</v>
      </c>
      <c r="M45" s="17">
        <f>VLOOKUP(D45,[1]!Ejecución_Presupuestal_Gastos_C__2[#All],10,0)</f>
        <v>0</v>
      </c>
      <c r="N45" s="18">
        <f t="shared" si="4"/>
        <v>0</v>
      </c>
      <c r="O45" s="17">
        <f>VLOOKUP(D45,[1]!Ejecución_Presupuestal_Gastos_C__2[#All],12,0)</f>
        <v>0</v>
      </c>
      <c r="P45" s="17">
        <f>VLOOKUP(D45,[1]!Ejecución_Presupuestal_Gastos_C__2[#All],13,0)</f>
        <v>0</v>
      </c>
      <c r="Q45" s="18">
        <f t="shared" si="1"/>
        <v>0</v>
      </c>
      <c r="R45" s="14"/>
      <c r="S45" s="2"/>
    </row>
    <row r="46" spans="1:19" x14ac:dyDescent="0.25">
      <c r="A46" s="1">
        <f t="shared" si="2"/>
        <v>11</v>
      </c>
      <c r="B46" s="1" t="s">
        <v>49</v>
      </c>
      <c r="C46" s="15" t="str">
        <f t="shared" ref="C46:C51" si="30">LEFT(D46,2)&amp;"."&amp;MID(D46,3,1)&amp;"."&amp;MID(D46,4,1)&amp;"."&amp;MID(D46,5,2)&amp;"."&amp;MID(D46,7,2)&amp;"."&amp;MID(D46,9,3)</f>
        <v>O2.1.1.01.02.006</v>
      </c>
      <c r="D46" s="15" t="s">
        <v>106</v>
      </c>
      <c r="E46" s="16" t="s">
        <v>107</v>
      </c>
      <c r="F46" s="17">
        <f>VLOOKUP(D46,[1]!Ejecución_Presupuestal_Gastos_C__2[#All],3,0)</f>
        <v>1743916000</v>
      </c>
      <c r="G46" s="17">
        <f>VLOOKUP(D46,[1]!Ejecución_Presupuestal_Gastos_C__2[#All],4,0)</f>
        <v>0</v>
      </c>
      <c r="H46" s="17">
        <f>VLOOKUP(D46,[1]!Ejecución_Presupuestal_Gastos_C__2[#All],5,0)</f>
        <v>0</v>
      </c>
      <c r="I46" s="17">
        <f>VLOOKUP(D46,[1]!Ejecución_Presupuestal_Gastos_C__2[#All],6,0)</f>
        <v>1743916000</v>
      </c>
      <c r="J46" s="17">
        <f>VLOOKUP(D46,[1]!Ejecución_Presupuestal_Gastos_C__2[#All],7,0)</f>
        <v>0</v>
      </c>
      <c r="K46" s="17">
        <f>VLOOKUP(D46,[1]!Ejecución_Presupuestal_Gastos_C__2[#All],8,0)</f>
        <v>1743916000</v>
      </c>
      <c r="L46" s="17">
        <f>VLOOKUP(D46,[1]!Ejecución_Presupuestal_Gastos_C__2[#All],9,0)</f>
        <v>0</v>
      </c>
      <c r="M46" s="17">
        <f>VLOOKUP(D46,[1]!Ejecución_Presupuestal_Gastos_C__2[#All],10,0)</f>
        <v>0</v>
      </c>
      <c r="N46" s="18">
        <f t="shared" si="4"/>
        <v>0</v>
      </c>
      <c r="O46" s="17">
        <f>VLOOKUP(D46,[1]!Ejecución_Presupuestal_Gastos_C__2[#All],12,0)</f>
        <v>0</v>
      </c>
      <c r="P46" s="17">
        <f>VLOOKUP(D46,[1]!Ejecución_Presupuestal_Gastos_C__2[#All],13,0)</f>
        <v>0</v>
      </c>
      <c r="Q46" s="18">
        <f t="shared" si="1"/>
        <v>0</v>
      </c>
      <c r="R46" s="14"/>
      <c r="S46" s="2"/>
    </row>
    <row r="47" spans="1:19" x14ac:dyDescent="0.25">
      <c r="A47" s="1">
        <f t="shared" si="2"/>
        <v>11</v>
      </c>
      <c r="B47" s="1" t="s">
        <v>49</v>
      </c>
      <c r="C47" s="15" t="str">
        <f t="shared" si="30"/>
        <v>O2.1.1.01.02.007</v>
      </c>
      <c r="D47" s="15" t="s">
        <v>108</v>
      </c>
      <c r="E47" s="16" t="s">
        <v>109</v>
      </c>
      <c r="F47" s="17">
        <f>VLOOKUP(D47,[1]!Ejecución_Presupuestal_Gastos_C__2[#All],3,0)</f>
        <v>290698000</v>
      </c>
      <c r="G47" s="17">
        <f>VLOOKUP(D47,[1]!Ejecución_Presupuestal_Gastos_C__2[#All],4,0)</f>
        <v>0</v>
      </c>
      <c r="H47" s="17">
        <f>VLOOKUP(D47,[1]!Ejecución_Presupuestal_Gastos_C__2[#All],5,0)</f>
        <v>0</v>
      </c>
      <c r="I47" s="17">
        <f>VLOOKUP(D47,[1]!Ejecución_Presupuestal_Gastos_C__2[#All],6,0)</f>
        <v>290698000</v>
      </c>
      <c r="J47" s="17">
        <f>VLOOKUP(D47,[1]!Ejecución_Presupuestal_Gastos_C__2[#All],7,0)</f>
        <v>0</v>
      </c>
      <c r="K47" s="17">
        <f>VLOOKUP(D47,[1]!Ejecución_Presupuestal_Gastos_C__2[#All],8,0)</f>
        <v>290698000</v>
      </c>
      <c r="L47" s="17">
        <f>VLOOKUP(D47,[1]!Ejecución_Presupuestal_Gastos_C__2[#All],9,0)</f>
        <v>0</v>
      </c>
      <c r="M47" s="17">
        <f>VLOOKUP(D47,[1]!Ejecución_Presupuestal_Gastos_C__2[#All],10,0)</f>
        <v>0</v>
      </c>
      <c r="N47" s="18">
        <f t="shared" si="4"/>
        <v>0</v>
      </c>
      <c r="O47" s="17">
        <f>VLOOKUP(D47,[1]!Ejecución_Presupuestal_Gastos_C__2[#All],12,0)</f>
        <v>0</v>
      </c>
      <c r="P47" s="17">
        <f>VLOOKUP(D47,[1]!Ejecución_Presupuestal_Gastos_C__2[#All],13,0)</f>
        <v>0</v>
      </c>
      <c r="Q47" s="18">
        <f t="shared" si="1"/>
        <v>0</v>
      </c>
      <c r="R47" s="14"/>
      <c r="S47" s="2"/>
    </row>
    <row r="48" spans="1:19" x14ac:dyDescent="0.25">
      <c r="A48" s="1">
        <f t="shared" si="2"/>
        <v>11</v>
      </c>
      <c r="B48" s="1" t="s">
        <v>49</v>
      </c>
      <c r="C48" s="15" t="str">
        <f t="shared" si="30"/>
        <v>O2.1.1.01.02.008</v>
      </c>
      <c r="D48" s="15" t="s">
        <v>110</v>
      </c>
      <c r="E48" s="16" t="s">
        <v>111</v>
      </c>
      <c r="F48" s="17">
        <f>VLOOKUP(D48,[1]!Ejecución_Presupuestal_Gastos_C__2[#All],3,0)</f>
        <v>290698000</v>
      </c>
      <c r="G48" s="17">
        <f>VLOOKUP(D48,[1]!Ejecución_Presupuestal_Gastos_C__2[#All],4,0)</f>
        <v>0</v>
      </c>
      <c r="H48" s="17">
        <f>VLOOKUP(D48,[1]!Ejecución_Presupuestal_Gastos_C__2[#All],5,0)</f>
        <v>0</v>
      </c>
      <c r="I48" s="17">
        <f>VLOOKUP(D48,[1]!Ejecución_Presupuestal_Gastos_C__2[#All],6,0)</f>
        <v>290698000</v>
      </c>
      <c r="J48" s="17">
        <f>VLOOKUP(D48,[1]!Ejecución_Presupuestal_Gastos_C__2[#All],7,0)</f>
        <v>0</v>
      </c>
      <c r="K48" s="17">
        <f>VLOOKUP(D48,[1]!Ejecución_Presupuestal_Gastos_C__2[#All],8,0)</f>
        <v>290698000</v>
      </c>
      <c r="L48" s="17">
        <f>VLOOKUP(D48,[1]!Ejecución_Presupuestal_Gastos_C__2[#All],9,0)</f>
        <v>0</v>
      </c>
      <c r="M48" s="17">
        <f>VLOOKUP(D48,[1]!Ejecución_Presupuestal_Gastos_C__2[#All],10,0)</f>
        <v>0</v>
      </c>
      <c r="N48" s="18">
        <f t="shared" si="4"/>
        <v>0</v>
      </c>
      <c r="O48" s="17">
        <f>VLOOKUP(D48,[1]!Ejecución_Presupuestal_Gastos_C__2[#All],12,0)</f>
        <v>0</v>
      </c>
      <c r="P48" s="17">
        <f>VLOOKUP(D48,[1]!Ejecución_Presupuestal_Gastos_C__2[#All],13,0)</f>
        <v>0</v>
      </c>
      <c r="Q48" s="18">
        <f t="shared" si="1"/>
        <v>0</v>
      </c>
      <c r="R48" s="14"/>
      <c r="S48" s="2"/>
    </row>
    <row r="49" spans="1:19" x14ac:dyDescent="0.25">
      <c r="A49" s="1">
        <f t="shared" si="2"/>
        <v>11</v>
      </c>
      <c r="B49" s="1" t="s">
        <v>49</v>
      </c>
      <c r="C49" s="15" t="str">
        <f t="shared" si="30"/>
        <v>O2.1.1.01.02.009</v>
      </c>
      <c r="D49" s="15" t="s">
        <v>112</v>
      </c>
      <c r="E49" s="16" t="s">
        <v>113</v>
      </c>
      <c r="F49" s="17">
        <f>VLOOKUP(D49,[1]!Ejecución_Presupuestal_Gastos_C__2[#All],3,0)</f>
        <v>560797000</v>
      </c>
      <c r="G49" s="17">
        <f>VLOOKUP(D49,[1]!Ejecución_Presupuestal_Gastos_C__2[#All],4,0)</f>
        <v>0</v>
      </c>
      <c r="H49" s="17">
        <f>VLOOKUP(D49,[1]!Ejecución_Presupuestal_Gastos_C__2[#All],5,0)</f>
        <v>0</v>
      </c>
      <c r="I49" s="17">
        <f>VLOOKUP(D49,[1]!Ejecución_Presupuestal_Gastos_C__2[#All],6,0)</f>
        <v>560797000</v>
      </c>
      <c r="J49" s="17">
        <f>VLOOKUP(D49,[1]!Ejecución_Presupuestal_Gastos_C__2[#All],7,0)</f>
        <v>0</v>
      </c>
      <c r="K49" s="17">
        <f>VLOOKUP(D49,[1]!Ejecución_Presupuestal_Gastos_C__2[#All],8,0)</f>
        <v>560797000</v>
      </c>
      <c r="L49" s="17">
        <f>VLOOKUP(D49,[1]!Ejecución_Presupuestal_Gastos_C__2[#All],9,0)</f>
        <v>0</v>
      </c>
      <c r="M49" s="17">
        <f>VLOOKUP(D49,[1]!Ejecución_Presupuestal_Gastos_C__2[#All],10,0)</f>
        <v>0</v>
      </c>
      <c r="N49" s="18">
        <f t="shared" si="4"/>
        <v>0</v>
      </c>
      <c r="O49" s="17">
        <f>VLOOKUP(D49,[1]!Ejecución_Presupuestal_Gastos_C__2[#All],12,0)</f>
        <v>0</v>
      </c>
      <c r="P49" s="17">
        <f>VLOOKUP(D49,[1]!Ejecución_Presupuestal_Gastos_C__2[#All],13,0)</f>
        <v>0</v>
      </c>
      <c r="Q49" s="18">
        <f t="shared" si="1"/>
        <v>0</v>
      </c>
      <c r="R49" s="14"/>
      <c r="S49" s="2"/>
    </row>
    <row r="50" spans="1:19" ht="25.5" x14ac:dyDescent="0.25">
      <c r="A50" s="1">
        <f t="shared" si="2"/>
        <v>8</v>
      </c>
      <c r="B50" s="1" t="s">
        <v>36</v>
      </c>
      <c r="C50" s="10" t="str">
        <f>LEFT(D50,2)&amp;"."&amp;MID(D50,3,1)&amp;"."&amp;MID(D50,4,1)&amp;"."&amp;MID(D50,5,2)&amp;"."&amp;MID(D50,7,2)</f>
        <v>O2.1.1.01.03</v>
      </c>
      <c r="D50" s="10" t="s">
        <v>114</v>
      </c>
      <c r="E50" s="11" t="s">
        <v>115</v>
      </c>
      <c r="F50" s="12">
        <f>F51+F54+F55+F56+F57+F58+F59+F60</f>
        <v>3626017000</v>
      </c>
      <c r="G50" s="12">
        <f>G51+G54+G55+G56+G57+G58+G59+G60</f>
        <v>0</v>
      </c>
      <c r="H50" s="12">
        <f t="shared" ref="H50:M50" si="31">H51+H54+H55+H56+H57+H59+H60+H58</f>
        <v>0</v>
      </c>
      <c r="I50" s="12">
        <f t="shared" si="31"/>
        <v>3626017000</v>
      </c>
      <c r="J50" s="12">
        <f t="shared" si="31"/>
        <v>0</v>
      </c>
      <c r="K50" s="12">
        <f t="shared" si="31"/>
        <v>3626017000</v>
      </c>
      <c r="L50" s="12">
        <f t="shared" si="31"/>
        <v>0</v>
      </c>
      <c r="M50" s="12">
        <f t="shared" si="31"/>
        <v>0</v>
      </c>
      <c r="N50" s="13">
        <f t="shared" si="4"/>
        <v>0</v>
      </c>
      <c r="O50" s="12">
        <f>O51+O54+O55+O56+O57+O59+O60+O58</f>
        <v>0</v>
      </c>
      <c r="P50" s="12">
        <f>P51+P54+P55+P56+P57+P59+P60+P58</f>
        <v>0</v>
      </c>
      <c r="Q50" s="13">
        <f t="shared" si="1"/>
        <v>0</v>
      </c>
      <c r="R50" s="14"/>
      <c r="S50" s="2"/>
    </row>
    <row r="51" spans="1:19" x14ac:dyDescent="0.25">
      <c r="A51" s="1">
        <f t="shared" si="2"/>
        <v>11</v>
      </c>
      <c r="B51" s="1" t="s">
        <v>36</v>
      </c>
      <c r="C51" s="10" t="str">
        <f t="shared" si="30"/>
        <v>O2.1.1.01.03.001</v>
      </c>
      <c r="D51" s="10" t="s">
        <v>116</v>
      </c>
      <c r="E51" s="11" t="s">
        <v>63</v>
      </c>
      <c r="F51" s="12">
        <f t="shared" ref="F51:M51" si="32">SUM(F52:F53)</f>
        <v>3084030000</v>
      </c>
      <c r="G51" s="12">
        <f t="shared" si="32"/>
        <v>0</v>
      </c>
      <c r="H51" s="12">
        <f t="shared" si="32"/>
        <v>0</v>
      </c>
      <c r="I51" s="12">
        <f t="shared" si="32"/>
        <v>3084030000</v>
      </c>
      <c r="J51" s="12">
        <f t="shared" si="32"/>
        <v>0</v>
      </c>
      <c r="K51" s="12">
        <f t="shared" si="32"/>
        <v>3084030000</v>
      </c>
      <c r="L51" s="12">
        <f t="shared" si="32"/>
        <v>0</v>
      </c>
      <c r="M51" s="12">
        <f t="shared" si="32"/>
        <v>0</v>
      </c>
      <c r="N51" s="13">
        <f t="shared" si="4"/>
        <v>0</v>
      </c>
      <c r="O51" s="12">
        <f>SUM(O52:O53)</f>
        <v>0</v>
      </c>
      <c r="P51" s="12">
        <f>SUM(P52:P53)</f>
        <v>0</v>
      </c>
      <c r="Q51" s="13">
        <f t="shared" si="1"/>
        <v>0</v>
      </c>
      <c r="R51" s="14"/>
      <c r="S51" s="2"/>
    </row>
    <row r="52" spans="1:19" x14ac:dyDescent="0.25">
      <c r="A52" s="1">
        <f t="shared" si="2"/>
        <v>13</v>
      </c>
      <c r="B52" s="1" t="s">
        <v>49</v>
      </c>
      <c r="C52" s="15" t="str">
        <f t="shared" ref="C52:C53" si="33">LEFT(D52,2)&amp;"."&amp;MID(D52,3,1)&amp;"."&amp;MID(D52,4,1)&amp;"."&amp;MID(D52,5,2)&amp;"."&amp;MID(D52,7,2)&amp;"."&amp;MID(D52,9,3)&amp;"."&amp;MID(D52,12,2)</f>
        <v>O2.1.1.01.03.001.02</v>
      </c>
      <c r="D52" s="15" t="s">
        <v>117</v>
      </c>
      <c r="E52" s="16" t="s">
        <v>118</v>
      </c>
      <c r="F52" s="17">
        <f>IFERROR(VLOOKUP(D52,[1]!Ejecución_Presupuestal_Gastos_C__2[#All],3,0),0)</f>
        <v>2887348000</v>
      </c>
      <c r="G52" s="17">
        <f>IFERROR(VLOOKUP(D52,[1]!Ejecución_Presupuestal_Gastos_C__2[#All],4,0),0)</f>
        <v>0</v>
      </c>
      <c r="H52" s="17">
        <f>IFERROR(VLOOKUP(D52,[1]!Ejecución_Presupuestal_Gastos_C__2[#All],5,0),0)</f>
        <v>0</v>
      </c>
      <c r="I52" s="17">
        <f>IFERROR(VLOOKUP(D52,[1]!Ejecución_Presupuestal_Gastos_C__2[#All],6,0),0)</f>
        <v>2887348000</v>
      </c>
      <c r="J52" s="17">
        <f>IFERROR(VLOOKUP(D52,[1]!Ejecución_Presupuestal_Gastos_C__2[#All],7,0),0)</f>
        <v>0</v>
      </c>
      <c r="K52" s="17">
        <f>IFERROR(VLOOKUP(D52,[1]!Ejecución_Presupuestal_Gastos_C__2[#All],8,0),0)</f>
        <v>2887348000</v>
      </c>
      <c r="L52" s="17">
        <f>IFERROR(VLOOKUP(D52,[1]!Ejecución_Presupuestal_Gastos_C__2[#All],9,0),0)</f>
        <v>0</v>
      </c>
      <c r="M52" s="17">
        <f>IFERROR(VLOOKUP(D52,[1]!Ejecución_Presupuestal_Gastos_C__2[#All],10,0),0)</f>
        <v>0</v>
      </c>
      <c r="N52" s="18">
        <f t="shared" si="4"/>
        <v>0</v>
      </c>
      <c r="O52" s="17">
        <f>IFERROR(VLOOKUP(D52,[1]!Ejecución_Presupuestal_Gastos_C__2[#All],12,0),0)</f>
        <v>0</v>
      </c>
      <c r="P52" s="17">
        <f>IFERROR(VLOOKUP(D52,[1]!Ejecución_Presupuestal_Gastos_C__2[#All],13,0),0)</f>
        <v>0</v>
      </c>
      <c r="Q52" s="18">
        <f t="shared" si="1"/>
        <v>0</v>
      </c>
      <c r="R52" s="14"/>
      <c r="S52" s="2"/>
    </row>
    <row r="53" spans="1:19" x14ac:dyDescent="0.25">
      <c r="A53" s="1">
        <f t="shared" si="2"/>
        <v>13</v>
      </c>
      <c r="B53" s="1" t="s">
        <v>49</v>
      </c>
      <c r="C53" s="15" t="str">
        <f t="shared" si="33"/>
        <v>O2.1.1.01.03.001.03</v>
      </c>
      <c r="D53" s="15" t="s">
        <v>119</v>
      </c>
      <c r="E53" s="16" t="s">
        <v>120</v>
      </c>
      <c r="F53" s="17">
        <f>VLOOKUP(D53,[1]!Ejecución_Presupuestal_Gastos_C__2[#All],3,0)</f>
        <v>196682000</v>
      </c>
      <c r="G53" s="17">
        <f>VLOOKUP(D53,[1]!Ejecución_Presupuestal_Gastos_C__2[#All],4,0)</f>
        <v>0</v>
      </c>
      <c r="H53" s="17">
        <f>VLOOKUP(D53,[1]!Ejecución_Presupuestal_Gastos_C__2[#All],5,0)</f>
        <v>0</v>
      </c>
      <c r="I53" s="17">
        <f>VLOOKUP(D53,[1]!Ejecución_Presupuestal_Gastos_C__2[#All],6,0)</f>
        <v>196682000</v>
      </c>
      <c r="J53" s="17">
        <f>VLOOKUP(D53,[1]!Ejecución_Presupuestal_Gastos_C__2[#All],7,0)</f>
        <v>0</v>
      </c>
      <c r="K53" s="17">
        <f>VLOOKUP(D53,[1]!Ejecución_Presupuestal_Gastos_C__2[#All],8,0)</f>
        <v>196682000</v>
      </c>
      <c r="L53" s="17">
        <f>VLOOKUP(D53,[1]!Ejecución_Presupuestal_Gastos_C__2[#All],9,0)</f>
        <v>0</v>
      </c>
      <c r="M53" s="17">
        <f>VLOOKUP(D53,[1]!Ejecución_Presupuestal_Gastos_C__2[#All],10,0)</f>
        <v>0</v>
      </c>
      <c r="N53" s="18">
        <f t="shared" si="4"/>
        <v>0</v>
      </c>
      <c r="O53" s="17">
        <f>VLOOKUP(D53,[1]!Ejecución_Presupuestal_Gastos_C__2[#All],12,0)</f>
        <v>0</v>
      </c>
      <c r="P53" s="17">
        <f>VLOOKUP(D53,[1]!Ejecución_Presupuestal_Gastos_C__2[#All],13,0)</f>
        <v>0</v>
      </c>
      <c r="Q53" s="18">
        <f t="shared" si="1"/>
        <v>0</v>
      </c>
      <c r="R53" s="14"/>
      <c r="S53" s="2"/>
    </row>
    <row r="54" spans="1:19" x14ac:dyDescent="0.25">
      <c r="A54" s="1">
        <f t="shared" si="2"/>
        <v>11</v>
      </c>
      <c r="B54" s="1" t="s">
        <v>49</v>
      </c>
      <c r="C54" s="15" t="str">
        <f t="shared" ref="C54:C60" si="34">LEFT(D54,2)&amp;"."&amp;MID(D54,3,1)&amp;"."&amp;MID(D54,4,1)&amp;"."&amp;MID(D54,5,2)&amp;"."&amp;MID(D54,7,2)&amp;"."&amp;MID(D54,9,3)</f>
        <v>O2.1.1.01.03.002</v>
      </c>
      <c r="D54" s="15" t="s">
        <v>121</v>
      </c>
      <c r="E54" s="16" t="s">
        <v>122</v>
      </c>
      <c r="F54" s="17">
        <f>VLOOKUP(D54,[1]!Ejecución_Presupuestal_Gastos_C__2[#All],3,0)</f>
        <v>93917000</v>
      </c>
      <c r="G54" s="17">
        <f>VLOOKUP(D54,[1]!Ejecución_Presupuestal_Gastos_C__2[#All],4,0)</f>
        <v>0</v>
      </c>
      <c r="H54" s="17">
        <f>VLOOKUP(D54,[1]!Ejecución_Presupuestal_Gastos_C__2[#All],5,0)</f>
        <v>0</v>
      </c>
      <c r="I54" s="17">
        <f>VLOOKUP(D54,[1]!Ejecución_Presupuestal_Gastos_C__2[#All],6,0)</f>
        <v>93917000</v>
      </c>
      <c r="J54" s="17">
        <f>VLOOKUP(D54,[1]!Ejecución_Presupuestal_Gastos_C__2[#All],7,0)</f>
        <v>0</v>
      </c>
      <c r="K54" s="17">
        <f>VLOOKUP(D54,[1]!Ejecución_Presupuestal_Gastos_C__2[#All],8,0)</f>
        <v>93917000</v>
      </c>
      <c r="L54" s="17">
        <f>VLOOKUP(D54,[1]!Ejecución_Presupuestal_Gastos_C__2[#All],9,0)</f>
        <v>0</v>
      </c>
      <c r="M54" s="17">
        <f>VLOOKUP(D54,[1]!Ejecución_Presupuestal_Gastos_C__2[#All],10,0)</f>
        <v>0</v>
      </c>
      <c r="N54" s="18">
        <f t="shared" si="4"/>
        <v>0</v>
      </c>
      <c r="O54" s="17">
        <f>VLOOKUP(D54,[1]!Ejecución_Presupuestal_Gastos_C__2[#All],12,0)</f>
        <v>0</v>
      </c>
      <c r="P54" s="17">
        <f>VLOOKUP(D54,[1]!Ejecución_Presupuestal_Gastos_C__2[#All],13,0)</f>
        <v>0</v>
      </c>
      <c r="Q54" s="18">
        <f t="shared" si="1"/>
        <v>0</v>
      </c>
      <c r="R54" s="14"/>
      <c r="S54" s="2"/>
    </row>
    <row r="55" spans="1:19" x14ac:dyDescent="0.25">
      <c r="A55" s="1">
        <f t="shared" si="2"/>
        <v>11</v>
      </c>
      <c r="B55" s="1" t="s">
        <v>49</v>
      </c>
      <c r="C55" s="15" t="str">
        <f t="shared" si="34"/>
        <v>O2.1.1.01.03.004</v>
      </c>
      <c r="D55" s="15" t="s">
        <v>123</v>
      </c>
      <c r="E55" s="16" t="s">
        <v>124</v>
      </c>
      <c r="F55" s="17">
        <f>VLOOKUP(D55,[1]!Ejecución_Presupuestal_Gastos_C__2[#All],3,0)</f>
        <v>23480000</v>
      </c>
      <c r="G55" s="17">
        <f>VLOOKUP(D55,[1]!Ejecución_Presupuestal_Gastos_C__2[#All],4,0)</f>
        <v>0</v>
      </c>
      <c r="H55" s="17">
        <f>VLOOKUP(D55,[1]!Ejecución_Presupuestal_Gastos_C__2[#All],5,0)</f>
        <v>0</v>
      </c>
      <c r="I55" s="17">
        <f>VLOOKUP(D55,[1]!Ejecución_Presupuestal_Gastos_C__2[#All],6,0)</f>
        <v>23480000</v>
      </c>
      <c r="J55" s="17">
        <f>VLOOKUP(D55,[1]!Ejecución_Presupuestal_Gastos_C__2[#All],7,0)</f>
        <v>0</v>
      </c>
      <c r="K55" s="17">
        <f>VLOOKUP(D55,[1]!Ejecución_Presupuestal_Gastos_C__2[#All],8,0)</f>
        <v>23480000</v>
      </c>
      <c r="L55" s="17">
        <f>VLOOKUP(D55,[1]!Ejecución_Presupuestal_Gastos_C__2[#All],9,0)</f>
        <v>0</v>
      </c>
      <c r="M55" s="17">
        <f>VLOOKUP(D55,[1]!Ejecución_Presupuestal_Gastos_C__2[#All],10,0)</f>
        <v>0</v>
      </c>
      <c r="N55" s="18">
        <f t="shared" si="4"/>
        <v>0</v>
      </c>
      <c r="O55" s="17">
        <f>VLOOKUP(D55,[1]!Ejecución_Presupuestal_Gastos_C__2[#All],12,0)</f>
        <v>0</v>
      </c>
      <c r="P55" s="17">
        <f>VLOOKUP(D55,[1]!Ejecución_Presupuestal_Gastos_C__2[#All],13,0)</f>
        <v>0</v>
      </c>
      <c r="Q55" s="18">
        <f t="shared" si="1"/>
        <v>0</v>
      </c>
      <c r="R55" s="14"/>
      <c r="S55" s="2"/>
    </row>
    <row r="56" spans="1:19" ht="25.5" x14ac:dyDescent="0.25">
      <c r="A56" s="1">
        <f t="shared" si="2"/>
        <v>11</v>
      </c>
      <c r="B56" s="1" t="s">
        <v>49</v>
      </c>
      <c r="C56" s="15" t="str">
        <f t="shared" si="34"/>
        <v>O2.1.1.01.03.005</v>
      </c>
      <c r="D56" s="15" t="s">
        <v>125</v>
      </c>
      <c r="E56" s="16" t="s">
        <v>126</v>
      </c>
      <c r="F56" s="17">
        <f>VLOOKUP(D56,[1]!Ejecución_Presupuestal_Gastos_C__2[#All],3,0)</f>
        <v>228569000</v>
      </c>
      <c r="G56" s="17">
        <f>VLOOKUP(D56,[1]!Ejecución_Presupuestal_Gastos_C__2[#All],4,0)</f>
        <v>0</v>
      </c>
      <c r="H56" s="17">
        <f>VLOOKUP(D56,[1]!Ejecución_Presupuestal_Gastos_C__2[#All],5,0)</f>
        <v>0</v>
      </c>
      <c r="I56" s="17">
        <f>VLOOKUP(D56,[1]!Ejecución_Presupuestal_Gastos_C__2[#All],6,0)</f>
        <v>228569000</v>
      </c>
      <c r="J56" s="17">
        <f>VLOOKUP(D56,[1]!Ejecución_Presupuestal_Gastos_C__2[#All],7,0)</f>
        <v>0</v>
      </c>
      <c r="K56" s="17">
        <f>VLOOKUP(D56,[1]!Ejecución_Presupuestal_Gastos_C__2[#All],8,0)</f>
        <v>228569000</v>
      </c>
      <c r="L56" s="17">
        <f>VLOOKUP(D56,[1]!Ejecución_Presupuestal_Gastos_C__2[#All],9,0)</f>
        <v>0</v>
      </c>
      <c r="M56" s="17">
        <f>VLOOKUP(D56,[1]!Ejecución_Presupuestal_Gastos_C__2[#All],10,0)</f>
        <v>0</v>
      </c>
      <c r="N56" s="18">
        <f t="shared" si="4"/>
        <v>0</v>
      </c>
      <c r="O56" s="17">
        <f>VLOOKUP(D56,[1]!Ejecución_Presupuestal_Gastos_C__2[#All],12,0)</f>
        <v>0</v>
      </c>
      <c r="P56" s="17">
        <f>VLOOKUP(D56,[1]!Ejecución_Presupuestal_Gastos_C__2[#All],13,0)</f>
        <v>0</v>
      </c>
      <c r="Q56" s="18">
        <f t="shared" si="1"/>
        <v>0</v>
      </c>
      <c r="R56" s="14"/>
      <c r="S56" s="2"/>
    </row>
    <row r="57" spans="1:19" x14ac:dyDescent="0.25">
      <c r="A57" s="1">
        <f t="shared" si="2"/>
        <v>11</v>
      </c>
      <c r="B57" s="1" t="s">
        <v>49</v>
      </c>
      <c r="C57" s="15" t="str">
        <f t="shared" si="34"/>
        <v>O2.1.1.01.03.012</v>
      </c>
      <c r="D57" s="15" t="s">
        <v>127</v>
      </c>
      <c r="E57" s="16" t="s">
        <v>128</v>
      </c>
      <c r="F57" s="17">
        <f>VLOOKUP(D57,[1]!Ejecución_Presupuestal_Gastos_C__2[#All],3,0)</f>
        <v>15804000</v>
      </c>
      <c r="G57" s="17">
        <f>VLOOKUP(D57,[1]!Ejecución_Presupuestal_Gastos_C__2[#All],4,0)</f>
        <v>0</v>
      </c>
      <c r="H57" s="17">
        <f>VLOOKUP(D57,[1]!Ejecución_Presupuestal_Gastos_C__2[#All],5,0)</f>
        <v>0</v>
      </c>
      <c r="I57" s="17">
        <f>VLOOKUP(D57,[1]!Ejecución_Presupuestal_Gastos_C__2[#All],6,0)</f>
        <v>15804000</v>
      </c>
      <c r="J57" s="17">
        <f>VLOOKUP(D57,[1]!Ejecución_Presupuestal_Gastos_C__2[#All],7,0)</f>
        <v>0</v>
      </c>
      <c r="K57" s="17">
        <f>VLOOKUP(D57,[1]!Ejecución_Presupuestal_Gastos_C__2[#All],8,0)</f>
        <v>15804000</v>
      </c>
      <c r="L57" s="17">
        <f>VLOOKUP(D57,[1]!Ejecución_Presupuestal_Gastos_C__2[#All],9,0)</f>
        <v>0</v>
      </c>
      <c r="M57" s="17">
        <f>VLOOKUP(D57,[1]!Ejecución_Presupuestal_Gastos_C__2[#All],10,0)</f>
        <v>0</v>
      </c>
      <c r="N57" s="18">
        <f t="shared" si="4"/>
        <v>0</v>
      </c>
      <c r="O57" s="17">
        <f>VLOOKUP(D57,[1]!Ejecución_Presupuestal_Gastos_C__2[#All],12,0)</f>
        <v>0</v>
      </c>
      <c r="P57" s="17">
        <f>VLOOKUP(D57,[1]!Ejecución_Presupuestal_Gastos_C__2[#All],13,0)</f>
        <v>0</v>
      </c>
      <c r="Q57" s="18">
        <f t="shared" si="1"/>
        <v>0</v>
      </c>
      <c r="R57" s="14"/>
      <c r="S57" s="2"/>
    </row>
    <row r="58" spans="1:19" x14ac:dyDescent="0.25">
      <c r="A58" s="1">
        <f t="shared" si="2"/>
        <v>11</v>
      </c>
      <c r="B58" s="1" t="s">
        <v>49</v>
      </c>
      <c r="C58" s="15" t="str">
        <f t="shared" si="34"/>
        <v>O2.1.1.01.03.020</v>
      </c>
      <c r="D58" s="15" t="s">
        <v>129</v>
      </c>
      <c r="E58" s="16" t="s">
        <v>130</v>
      </c>
      <c r="F58" s="17">
        <f>VLOOKUP(D58,[1]!Ejecución_Presupuestal_Gastos_C__2[#All],3,0)</f>
        <v>7209000</v>
      </c>
      <c r="G58" s="17">
        <f>VLOOKUP(D58,[1]!Ejecución_Presupuestal_Gastos_C__2[#All],4,0)</f>
        <v>0</v>
      </c>
      <c r="H58" s="17">
        <f>VLOOKUP(D58,[1]!Ejecución_Presupuestal_Gastos_C__2[#All],5,0)</f>
        <v>0</v>
      </c>
      <c r="I58" s="17">
        <f>VLOOKUP(D58,[1]!Ejecución_Presupuestal_Gastos_C__2[#All],6,0)</f>
        <v>7209000</v>
      </c>
      <c r="J58" s="17">
        <f>VLOOKUP(D58,[1]!Ejecución_Presupuestal_Gastos_C__2[#All],7,0)</f>
        <v>0</v>
      </c>
      <c r="K58" s="17">
        <f>VLOOKUP(D58,[1]!Ejecución_Presupuestal_Gastos_C__2[#All],8,0)</f>
        <v>7209000</v>
      </c>
      <c r="L58" s="17">
        <f>VLOOKUP(D58,[1]!Ejecución_Presupuestal_Gastos_C__2[#All],9,0)</f>
        <v>0</v>
      </c>
      <c r="M58" s="17">
        <f>VLOOKUP(D58,[1]!Ejecución_Presupuestal_Gastos_C__2[#All],10,0)</f>
        <v>0</v>
      </c>
      <c r="N58" s="18">
        <f t="shared" si="4"/>
        <v>0</v>
      </c>
      <c r="O58" s="17">
        <f>VLOOKUP(D58,[1]!Ejecución_Presupuestal_Gastos_C__2[#All],12,0)</f>
        <v>0</v>
      </c>
      <c r="P58" s="17">
        <f>VLOOKUP(D58,[1]!Ejecución_Presupuestal_Gastos_C__2[#All],13,0)</f>
        <v>0</v>
      </c>
      <c r="Q58" s="18">
        <f t="shared" si="1"/>
        <v>0</v>
      </c>
      <c r="R58" s="14"/>
      <c r="S58" s="2"/>
    </row>
    <row r="59" spans="1:19" x14ac:dyDescent="0.25">
      <c r="A59" s="1">
        <f t="shared" si="2"/>
        <v>11</v>
      </c>
      <c r="B59" s="1" t="s">
        <v>49</v>
      </c>
      <c r="C59" s="15" t="str">
        <f t="shared" si="34"/>
        <v>O2.1.1.01.03.068</v>
      </c>
      <c r="D59" s="15" t="s">
        <v>131</v>
      </c>
      <c r="E59" s="16" t="s">
        <v>132</v>
      </c>
      <c r="F59" s="17">
        <f>VLOOKUP(D59,[1]!Ejecución_Presupuestal_Gastos_C__2[#All],3,0)</f>
        <v>14639000</v>
      </c>
      <c r="G59" s="17">
        <f>VLOOKUP(D59,[1]!Ejecución_Presupuestal_Gastos_C__2[#All],4,0)</f>
        <v>0</v>
      </c>
      <c r="H59" s="17">
        <f>VLOOKUP(D59,[1]!Ejecución_Presupuestal_Gastos_C__2[#All],5,0)</f>
        <v>0</v>
      </c>
      <c r="I59" s="17">
        <f>VLOOKUP(D59,[1]!Ejecución_Presupuestal_Gastos_C__2[#All],6,0)</f>
        <v>14639000</v>
      </c>
      <c r="J59" s="17">
        <f>VLOOKUP(D59,[1]!Ejecución_Presupuestal_Gastos_C__2[#All],7,0)</f>
        <v>0</v>
      </c>
      <c r="K59" s="17">
        <f>VLOOKUP(D59,[1]!Ejecución_Presupuestal_Gastos_C__2[#All],8,0)</f>
        <v>14639000</v>
      </c>
      <c r="L59" s="17">
        <f>VLOOKUP(D59,[1]!Ejecución_Presupuestal_Gastos_C__2[#All],9,0)</f>
        <v>0</v>
      </c>
      <c r="M59" s="17">
        <f>VLOOKUP(D59,[1]!Ejecución_Presupuestal_Gastos_C__2[#All],10,0)</f>
        <v>0</v>
      </c>
      <c r="N59" s="18">
        <f t="shared" si="4"/>
        <v>0</v>
      </c>
      <c r="O59" s="17">
        <f>VLOOKUP(D59,[1]!Ejecución_Presupuestal_Gastos_C__2[#All],12,0)</f>
        <v>0</v>
      </c>
      <c r="P59" s="17">
        <f>VLOOKUP(D59,[1]!Ejecución_Presupuestal_Gastos_C__2[#All],13,0)</f>
        <v>0</v>
      </c>
      <c r="Q59" s="18">
        <f t="shared" si="1"/>
        <v>0</v>
      </c>
      <c r="R59" s="14"/>
      <c r="S59" s="2"/>
    </row>
    <row r="60" spans="1:19" x14ac:dyDescent="0.25">
      <c r="A60" s="1">
        <f t="shared" si="2"/>
        <v>11</v>
      </c>
      <c r="B60" s="1" t="s">
        <v>49</v>
      </c>
      <c r="C60" s="15" t="str">
        <f t="shared" si="34"/>
        <v>O2.1.1.01.03.190</v>
      </c>
      <c r="D60" s="15" t="s">
        <v>133</v>
      </c>
      <c r="E60" s="16" t="s">
        <v>134</v>
      </c>
      <c r="F60" s="17">
        <f>VLOOKUP(D60,[1]!Ejecución_Presupuestal_Gastos_C__2[#All],3,0)</f>
        <v>158369000</v>
      </c>
      <c r="G60" s="17">
        <f>VLOOKUP(D60,[1]!Ejecución_Presupuestal_Gastos_C__2[#All],4,0)</f>
        <v>0</v>
      </c>
      <c r="H60" s="17">
        <f>IFERROR(VLOOKUP(D60,[1]!Ejecución_Presupuestal_Gastos_C__2[#All],5,0),0)</f>
        <v>0</v>
      </c>
      <c r="I60" s="17">
        <f>IFERROR(VLOOKUP(D60,[1]!Ejecución_Presupuestal_Gastos_C__2[#All],6,0),0)</f>
        <v>158369000</v>
      </c>
      <c r="J60" s="17">
        <f>IFERROR(VLOOKUP(D60,[1]!Ejecución_Presupuestal_Gastos_C__2[#All],7,0),0)</f>
        <v>0</v>
      </c>
      <c r="K60" s="17">
        <f>IFERROR(VLOOKUP(D60,[1]!Ejecución_Presupuestal_Gastos_C__2[#All],8,0),0)</f>
        <v>158369000</v>
      </c>
      <c r="L60" s="17">
        <f>IFERROR(VLOOKUP(D60,[1]!Ejecución_Presupuestal_Gastos_C__2[#All],9,0),0)</f>
        <v>0</v>
      </c>
      <c r="M60" s="17">
        <f>IFERROR(VLOOKUP(D60,[1]!Ejecución_Presupuestal_Gastos_C__2[#All],10,0),0)</f>
        <v>0</v>
      </c>
      <c r="N60" s="18">
        <f t="shared" si="4"/>
        <v>0</v>
      </c>
      <c r="O60" s="17">
        <f>IFERROR(VLOOKUP(D60,[1]!Ejecución_Presupuestal_Gastos_C__2[#All],12,0),0)</f>
        <v>0</v>
      </c>
      <c r="P60" s="17">
        <f>IFERROR(VLOOKUP(D60,[1]!Ejecución_Presupuestal_Gastos_C__2[#All],13,0),0)</f>
        <v>0</v>
      </c>
      <c r="Q60" s="18">
        <f t="shared" si="1"/>
        <v>0</v>
      </c>
      <c r="R60" s="14"/>
      <c r="S60" s="2"/>
    </row>
    <row r="61" spans="1:19" x14ac:dyDescent="0.25">
      <c r="A61" s="1">
        <f t="shared" si="2"/>
        <v>6</v>
      </c>
      <c r="B61" s="1" t="s">
        <v>36</v>
      </c>
      <c r="C61" s="10" t="str">
        <f>LEFT(D61,2)&amp;"."&amp;MID(D61,3,1)&amp;"."&amp;MID(D61,4,1)&amp;"."&amp;MID(D61,5,2)</f>
        <v>O2.1.1.02</v>
      </c>
      <c r="D61" s="10" t="s">
        <v>135</v>
      </c>
      <c r="E61" s="11" t="s">
        <v>136</v>
      </c>
      <c r="F61" s="12">
        <f>F62+F77+F94</f>
        <v>1747151000</v>
      </c>
      <c r="G61" s="12">
        <f t="shared" ref="G61:M61" si="35">G62+G77+G94</f>
        <v>0</v>
      </c>
      <c r="H61" s="12">
        <f t="shared" si="35"/>
        <v>0</v>
      </c>
      <c r="I61" s="12">
        <f t="shared" si="35"/>
        <v>1747151000</v>
      </c>
      <c r="J61" s="12">
        <f t="shared" si="35"/>
        <v>0</v>
      </c>
      <c r="K61" s="12">
        <f t="shared" si="35"/>
        <v>1747151000</v>
      </c>
      <c r="L61" s="12">
        <f t="shared" si="35"/>
        <v>0</v>
      </c>
      <c r="M61" s="12">
        <f t="shared" si="35"/>
        <v>0</v>
      </c>
      <c r="N61" s="13">
        <f t="shared" si="4"/>
        <v>0</v>
      </c>
      <c r="O61" s="12">
        <f t="shared" ref="O61" si="36">O62+O77+O94</f>
        <v>0</v>
      </c>
      <c r="P61" s="12">
        <f>P62+P77+P94</f>
        <v>0</v>
      </c>
      <c r="Q61" s="13">
        <f t="shared" si="1"/>
        <v>0</v>
      </c>
      <c r="R61" s="14"/>
      <c r="S61" s="2"/>
    </row>
    <row r="62" spans="1:19" x14ac:dyDescent="0.25">
      <c r="A62" s="1">
        <f t="shared" si="2"/>
        <v>8</v>
      </c>
      <c r="B62" s="1" t="s">
        <v>36</v>
      </c>
      <c r="C62" s="10" t="str">
        <f>LEFT(D62,2)&amp;"."&amp;MID(D62,3,1)&amp;"."&amp;MID(D62,4,1)&amp;"."&amp;MID(D62,5,2)&amp;"."&amp;MID(D62,7,2)</f>
        <v>O2.1.1.02.01</v>
      </c>
      <c r="D62" s="10" t="s">
        <v>137</v>
      </c>
      <c r="E62" s="11" t="s">
        <v>46</v>
      </c>
      <c r="F62" s="12">
        <f>F63+F73</f>
        <v>1284130000</v>
      </c>
      <c r="G62" s="12">
        <f t="shared" ref="G62:M62" si="37">G63+G73</f>
        <v>0</v>
      </c>
      <c r="H62" s="12">
        <f t="shared" si="37"/>
        <v>0</v>
      </c>
      <c r="I62" s="12">
        <f t="shared" si="37"/>
        <v>1284130000</v>
      </c>
      <c r="J62" s="12">
        <f t="shared" si="37"/>
        <v>0</v>
      </c>
      <c r="K62" s="12">
        <f t="shared" si="37"/>
        <v>1284130000</v>
      </c>
      <c r="L62" s="12">
        <f t="shared" si="37"/>
        <v>0</v>
      </c>
      <c r="M62" s="12">
        <f t="shared" si="37"/>
        <v>0</v>
      </c>
      <c r="N62" s="13">
        <f t="shared" si="4"/>
        <v>0</v>
      </c>
      <c r="O62" s="12">
        <f t="shared" ref="O62:P62" si="38">O63+O73</f>
        <v>0</v>
      </c>
      <c r="P62" s="12">
        <f t="shared" si="38"/>
        <v>0</v>
      </c>
      <c r="Q62" s="13">
        <f t="shared" si="1"/>
        <v>0</v>
      </c>
      <c r="R62" s="14"/>
      <c r="S62" s="2"/>
    </row>
    <row r="63" spans="1:19" x14ac:dyDescent="0.25">
      <c r="A63" s="1">
        <f t="shared" si="2"/>
        <v>11</v>
      </c>
      <c r="B63" s="1" t="s">
        <v>36</v>
      </c>
      <c r="C63" s="10" t="str">
        <f t="shared" ref="C63" si="39">LEFT(D63,2)&amp;"."&amp;MID(D63,3,1)&amp;"."&amp;MID(D63,4,1)&amp;"."&amp;MID(D63,5,2)&amp;"."&amp;MID(D63,7,2)&amp;"."&amp;MID(D63,9,3)</f>
        <v>O2.1.1.02.01.001</v>
      </c>
      <c r="D63" s="10" t="s">
        <v>138</v>
      </c>
      <c r="E63" s="11" t="s">
        <v>48</v>
      </c>
      <c r="F63" s="12">
        <f>F64+F65+F66+F67+F68+F69+F72</f>
        <v>1147490000</v>
      </c>
      <c r="G63" s="12">
        <f t="shared" ref="G63:L63" si="40">G64+G65+G66+G67+G68+G69+G72</f>
        <v>0</v>
      </c>
      <c r="H63" s="12">
        <f t="shared" si="40"/>
        <v>0</v>
      </c>
      <c r="I63" s="12">
        <f t="shared" si="40"/>
        <v>1147490000</v>
      </c>
      <c r="J63" s="12">
        <f t="shared" si="40"/>
        <v>0</v>
      </c>
      <c r="K63" s="12">
        <f t="shared" si="40"/>
        <v>1147490000</v>
      </c>
      <c r="L63" s="12">
        <f t="shared" si="40"/>
        <v>0</v>
      </c>
      <c r="M63" s="12">
        <f>M64+M65+M66+M67+M68+M69+M72</f>
        <v>0</v>
      </c>
      <c r="N63" s="13">
        <f t="shared" si="4"/>
        <v>0</v>
      </c>
      <c r="O63" s="12">
        <f t="shared" ref="O63:P63" si="41">O64+O65+O66+O67+O68+O69+O72</f>
        <v>0</v>
      </c>
      <c r="P63" s="12">
        <f t="shared" si="41"/>
        <v>0</v>
      </c>
      <c r="Q63" s="13">
        <f t="shared" si="1"/>
        <v>0</v>
      </c>
      <c r="R63" s="14"/>
      <c r="S63" s="2"/>
    </row>
    <row r="64" spans="1:19" x14ac:dyDescent="0.25">
      <c r="A64" s="1">
        <f t="shared" si="2"/>
        <v>13</v>
      </c>
      <c r="B64" s="1" t="s">
        <v>49</v>
      </c>
      <c r="C64" s="15" t="str">
        <f t="shared" ref="C64:C69" si="42">LEFT(D64,2)&amp;"."&amp;MID(D64,3,1)&amp;"."&amp;MID(D64,4,1)&amp;"."&amp;MID(D64,5,2)&amp;"."&amp;MID(D64,7,2)&amp;"."&amp;MID(D64,9,3)&amp;"."&amp;MID(D64,12,2)</f>
        <v>O2.1.1.02.01.001.01</v>
      </c>
      <c r="D64" s="15" t="s">
        <v>139</v>
      </c>
      <c r="E64" s="16" t="s">
        <v>51</v>
      </c>
      <c r="F64" s="17">
        <f>VLOOKUP(D64,[1]!Ejecución_Presupuestal_Gastos_C__2[#All],3,0)</f>
        <v>773680000</v>
      </c>
      <c r="G64" s="17">
        <f>VLOOKUP(D64,[1]!Ejecución_Presupuestal_Gastos_C__2[#All],4,0)</f>
        <v>0</v>
      </c>
      <c r="H64" s="17">
        <f>VLOOKUP(D64,[1]!Ejecución_Presupuestal_Gastos_C__2[#All],5,0)</f>
        <v>0</v>
      </c>
      <c r="I64" s="17">
        <f>VLOOKUP(D64,[1]!Ejecución_Presupuestal_Gastos_C__2[#All],6,0)</f>
        <v>773680000</v>
      </c>
      <c r="J64" s="17">
        <f>VLOOKUP(D64,[1]!Ejecución_Presupuestal_Gastos_C__2[#All],7,0)</f>
        <v>0</v>
      </c>
      <c r="K64" s="17">
        <f>VLOOKUP(D64,[1]!Ejecución_Presupuestal_Gastos_C__2[#All],8,0)</f>
        <v>773680000</v>
      </c>
      <c r="L64" s="17">
        <f>VLOOKUP(D64,[1]!Ejecución_Presupuestal_Gastos_C__2[#All],9,0)</f>
        <v>0</v>
      </c>
      <c r="M64" s="17">
        <f>VLOOKUP(D64,[1]!Ejecución_Presupuestal_Gastos_C__2[#All],10,0)</f>
        <v>0</v>
      </c>
      <c r="N64" s="18">
        <f t="shared" si="4"/>
        <v>0</v>
      </c>
      <c r="O64" s="17">
        <f>VLOOKUP(D64,[1]!Ejecución_Presupuestal_Gastos_C__2[#All],12,0)</f>
        <v>0</v>
      </c>
      <c r="P64" s="17">
        <f>VLOOKUP(D64,[1]!Ejecución_Presupuestal_Gastos_C__2[#All],13,0)</f>
        <v>0</v>
      </c>
      <c r="Q64" s="18">
        <f t="shared" si="1"/>
        <v>0</v>
      </c>
      <c r="R64" s="14"/>
      <c r="S64" s="2"/>
    </row>
    <row r="65" spans="1:19" x14ac:dyDescent="0.25">
      <c r="A65" s="1">
        <f t="shared" si="2"/>
        <v>13</v>
      </c>
      <c r="B65" s="1" t="s">
        <v>49</v>
      </c>
      <c r="C65" s="15" t="str">
        <f t="shared" si="42"/>
        <v>O2.1.1.02.01.001.02</v>
      </c>
      <c r="D65" s="15" t="s">
        <v>140</v>
      </c>
      <c r="E65" s="16" t="s">
        <v>53</v>
      </c>
      <c r="F65" s="17">
        <f>VLOOKUP(D65,[1]!Ejecución_Presupuestal_Gastos_C__2[#All],3,0)</f>
        <v>14014000</v>
      </c>
      <c r="G65" s="17">
        <f>VLOOKUP(D65,[1]!Ejecución_Presupuestal_Gastos_C__2[#All],4,0)</f>
        <v>0</v>
      </c>
      <c r="H65" s="17">
        <f>VLOOKUP(D65,[1]!Ejecución_Presupuestal_Gastos_C__2[#All],5,0)</f>
        <v>0</v>
      </c>
      <c r="I65" s="17">
        <f>VLOOKUP(D65,[1]!Ejecución_Presupuestal_Gastos_C__2[#All],6,0)</f>
        <v>14014000</v>
      </c>
      <c r="J65" s="17">
        <f>VLOOKUP(D65,[1]!Ejecución_Presupuestal_Gastos_C__2[#All],7,0)</f>
        <v>0</v>
      </c>
      <c r="K65" s="17">
        <f>VLOOKUP(D65,[1]!Ejecución_Presupuestal_Gastos_C__2[#All],8,0)</f>
        <v>14014000</v>
      </c>
      <c r="L65" s="17">
        <f>VLOOKUP(D65,[1]!Ejecución_Presupuestal_Gastos_C__2[#All],9,0)</f>
        <v>0</v>
      </c>
      <c r="M65" s="17">
        <f>VLOOKUP(D65,[1]!Ejecución_Presupuestal_Gastos_C__2[#All],10,0)</f>
        <v>0</v>
      </c>
      <c r="N65" s="18">
        <f t="shared" si="4"/>
        <v>0</v>
      </c>
      <c r="O65" s="17">
        <f>VLOOKUP(D65,[1]!Ejecución_Presupuestal_Gastos_C__2[#All],12,0)</f>
        <v>0</v>
      </c>
      <c r="P65" s="17">
        <f>VLOOKUP(D65,[1]!Ejecución_Presupuestal_Gastos_C__2[#All],13,0)</f>
        <v>0</v>
      </c>
      <c r="Q65" s="18">
        <f t="shared" si="1"/>
        <v>0</v>
      </c>
      <c r="R65" s="14"/>
      <c r="S65" s="2"/>
    </row>
    <row r="66" spans="1:19" x14ac:dyDescent="0.25">
      <c r="A66" s="1">
        <f t="shared" si="2"/>
        <v>13</v>
      </c>
      <c r="B66" s="1" t="s">
        <v>49</v>
      </c>
      <c r="C66" s="15" t="str">
        <f t="shared" si="42"/>
        <v>O2.1.1.02.01.001.04</v>
      </c>
      <c r="D66" s="15" t="s">
        <v>141</v>
      </c>
      <c r="E66" s="16" t="s">
        <v>57</v>
      </c>
      <c r="F66" s="17">
        <f>VLOOKUP(D66,[1]!Ejecución_Presupuestal_Gastos_C__2[#All],3,0)</f>
        <v>11110000</v>
      </c>
      <c r="G66" s="17">
        <f>VLOOKUP(D66,[1]!Ejecución_Presupuestal_Gastos_C__2[#All],4,0)</f>
        <v>0</v>
      </c>
      <c r="H66" s="17">
        <f>VLOOKUP(D66,[1]!Ejecución_Presupuestal_Gastos_C__2[#All],5,0)</f>
        <v>0</v>
      </c>
      <c r="I66" s="17">
        <f>VLOOKUP(D66,[1]!Ejecución_Presupuestal_Gastos_C__2[#All],6,0)</f>
        <v>11110000</v>
      </c>
      <c r="J66" s="17">
        <f>VLOOKUP(D66,[1]!Ejecución_Presupuestal_Gastos_C__2[#All],7,0)</f>
        <v>0</v>
      </c>
      <c r="K66" s="17">
        <f>VLOOKUP(D66,[1]!Ejecución_Presupuestal_Gastos_C__2[#All],8,0)</f>
        <v>11110000</v>
      </c>
      <c r="L66" s="17">
        <f>VLOOKUP(D66,[1]!Ejecución_Presupuestal_Gastos_C__2[#All],9,0)</f>
        <v>0</v>
      </c>
      <c r="M66" s="17">
        <f>VLOOKUP(D66,[1]!Ejecución_Presupuestal_Gastos_C__2[#All],10,0)</f>
        <v>0</v>
      </c>
      <c r="N66" s="18">
        <f t="shared" si="4"/>
        <v>0</v>
      </c>
      <c r="O66" s="17">
        <f>VLOOKUP(D66,[1]!Ejecución_Presupuestal_Gastos_C__2[#All],12,0)</f>
        <v>0</v>
      </c>
      <c r="P66" s="17">
        <f>VLOOKUP(D66,[1]!Ejecución_Presupuestal_Gastos_C__2[#All],13,0)</f>
        <v>0</v>
      </c>
      <c r="Q66" s="18">
        <f t="shared" si="1"/>
        <v>0</v>
      </c>
      <c r="R66" s="14"/>
      <c r="S66" s="2"/>
    </row>
    <row r="67" spans="1:19" x14ac:dyDescent="0.25">
      <c r="A67" s="1">
        <f t="shared" si="2"/>
        <v>13</v>
      </c>
      <c r="B67" s="1" t="s">
        <v>49</v>
      </c>
      <c r="C67" s="15" t="str">
        <f t="shared" si="42"/>
        <v>O2.1.1.02.01.001.05</v>
      </c>
      <c r="D67" s="15" t="s">
        <v>142</v>
      </c>
      <c r="E67" s="16" t="s">
        <v>59</v>
      </c>
      <c r="F67" s="17">
        <f>VLOOKUP(D67,[1]!Ejecución_Presupuestal_Gastos_C__2[#All],3,0)</f>
        <v>18730000</v>
      </c>
      <c r="G67" s="17">
        <f>VLOOKUP(D67,[1]!Ejecución_Presupuestal_Gastos_C__2[#All],4,0)</f>
        <v>0</v>
      </c>
      <c r="H67" s="17">
        <f>VLOOKUP(D67,[1]!Ejecución_Presupuestal_Gastos_C__2[#All],5,0)</f>
        <v>0</v>
      </c>
      <c r="I67" s="17">
        <f>VLOOKUP(D67,[1]!Ejecución_Presupuestal_Gastos_C__2[#All],6,0)</f>
        <v>18730000</v>
      </c>
      <c r="J67" s="17">
        <f>VLOOKUP(D67,[1]!Ejecución_Presupuestal_Gastos_C__2[#All],7,0)</f>
        <v>0</v>
      </c>
      <c r="K67" s="17">
        <f>VLOOKUP(D67,[1]!Ejecución_Presupuestal_Gastos_C__2[#All],8,0)</f>
        <v>18730000</v>
      </c>
      <c r="L67" s="17">
        <f>VLOOKUP(D67,[1]!Ejecución_Presupuestal_Gastos_C__2[#All],9,0)</f>
        <v>0</v>
      </c>
      <c r="M67" s="17">
        <f>VLOOKUP(D67,[1]!Ejecución_Presupuestal_Gastos_C__2[#All],10,0)</f>
        <v>0</v>
      </c>
      <c r="N67" s="18">
        <f t="shared" si="4"/>
        <v>0</v>
      </c>
      <c r="O67" s="17">
        <f>VLOOKUP(D67,[1]!Ejecución_Presupuestal_Gastos_C__2[#All],12,0)</f>
        <v>0</v>
      </c>
      <c r="P67" s="17">
        <f>VLOOKUP(D67,[1]!Ejecución_Presupuestal_Gastos_C__2[#All],13,0)</f>
        <v>0</v>
      </c>
      <c r="Q67" s="18">
        <f t="shared" si="1"/>
        <v>0</v>
      </c>
      <c r="R67" s="14"/>
      <c r="S67" s="2"/>
    </row>
    <row r="68" spans="1:19" x14ac:dyDescent="0.25">
      <c r="A68" s="1">
        <f t="shared" si="2"/>
        <v>13</v>
      </c>
      <c r="B68" s="1" t="s">
        <v>49</v>
      </c>
      <c r="C68" s="15" t="str">
        <f t="shared" si="42"/>
        <v>O2.1.1.02.01.001.07</v>
      </c>
      <c r="D68" s="15" t="s">
        <v>143</v>
      </c>
      <c r="E68" s="16" t="s">
        <v>61</v>
      </c>
      <c r="F68" s="17">
        <f>VLOOKUP(D68,[1]!Ejecución_Presupuestal_Gastos_C__2[#All],3,0)</f>
        <v>26681000</v>
      </c>
      <c r="G68" s="17">
        <f>VLOOKUP(D68,[1]!Ejecución_Presupuestal_Gastos_C__2[#All],4,0)</f>
        <v>0</v>
      </c>
      <c r="H68" s="17">
        <f>VLOOKUP(D68,[1]!Ejecución_Presupuestal_Gastos_C__2[#All],5,0)</f>
        <v>0</v>
      </c>
      <c r="I68" s="17">
        <f>VLOOKUP(D68,[1]!Ejecución_Presupuestal_Gastos_C__2[#All],6,0)</f>
        <v>26681000</v>
      </c>
      <c r="J68" s="17">
        <f>VLOOKUP(D68,[1]!Ejecución_Presupuestal_Gastos_C__2[#All],7,0)</f>
        <v>0</v>
      </c>
      <c r="K68" s="17">
        <f>VLOOKUP(D68,[1]!Ejecución_Presupuestal_Gastos_C__2[#All],8,0)</f>
        <v>26681000</v>
      </c>
      <c r="L68" s="17">
        <f>VLOOKUP(D68,[1]!Ejecución_Presupuestal_Gastos_C__2[#All],9,0)</f>
        <v>0</v>
      </c>
      <c r="M68" s="17">
        <f>VLOOKUP(D68,[1]!Ejecución_Presupuestal_Gastos_C__2[#All],10,0)</f>
        <v>0</v>
      </c>
      <c r="N68" s="18">
        <f t="shared" si="4"/>
        <v>0</v>
      </c>
      <c r="O68" s="17">
        <f>VLOOKUP(D68,[1]!Ejecución_Presupuestal_Gastos_C__2[#All],12,0)</f>
        <v>0</v>
      </c>
      <c r="P68" s="17">
        <f>VLOOKUP(D68,[1]!Ejecución_Presupuestal_Gastos_C__2[#All],13,0)</f>
        <v>0</v>
      </c>
      <c r="Q68" s="18">
        <f t="shared" si="1"/>
        <v>0</v>
      </c>
      <c r="R68" s="14"/>
      <c r="S68" s="2"/>
    </row>
    <row r="69" spans="1:19" x14ac:dyDescent="0.25">
      <c r="A69" s="1">
        <f t="shared" si="2"/>
        <v>13</v>
      </c>
      <c r="B69" s="1" t="s">
        <v>36</v>
      </c>
      <c r="C69" s="10" t="str">
        <f t="shared" si="42"/>
        <v>O2.1.1.02.01.001.08</v>
      </c>
      <c r="D69" s="10" t="s">
        <v>144</v>
      </c>
      <c r="E69" s="11" t="s">
        <v>63</v>
      </c>
      <c r="F69" s="12">
        <f>SUM(F70:F71)</f>
        <v>144596000</v>
      </c>
      <c r="G69" s="12">
        <f t="shared" ref="G69:M69" si="43">SUM(G70:G71)</f>
        <v>0</v>
      </c>
      <c r="H69" s="12">
        <f t="shared" si="43"/>
        <v>0</v>
      </c>
      <c r="I69" s="12">
        <f t="shared" si="43"/>
        <v>144596000</v>
      </c>
      <c r="J69" s="12">
        <f t="shared" si="43"/>
        <v>0</v>
      </c>
      <c r="K69" s="12">
        <f t="shared" si="43"/>
        <v>144596000</v>
      </c>
      <c r="L69" s="12">
        <f t="shared" si="43"/>
        <v>0</v>
      </c>
      <c r="M69" s="12">
        <f t="shared" si="43"/>
        <v>0</v>
      </c>
      <c r="N69" s="13">
        <f t="shared" si="4"/>
        <v>0</v>
      </c>
      <c r="O69" s="12">
        <f t="shared" ref="O69" si="44">SUM(O70:O71)</f>
        <v>0</v>
      </c>
      <c r="P69" s="12">
        <f>SUM(P70:P71)</f>
        <v>0</v>
      </c>
      <c r="Q69" s="13">
        <f t="shared" si="1"/>
        <v>0</v>
      </c>
      <c r="R69" s="14"/>
      <c r="S69" s="2"/>
    </row>
    <row r="70" spans="1:19" x14ac:dyDescent="0.25">
      <c r="A70" s="1">
        <f t="shared" si="2"/>
        <v>15</v>
      </c>
      <c r="B70" s="1" t="s">
        <v>49</v>
      </c>
      <c r="C70" s="15" t="str">
        <f t="shared" ref="C70:C71" si="45">LEFT(D70,2)&amp;"."&amp;MID(D70,3,1)&amp;"."&amp;MID(D70,4,1)&amp;"."&amp;MID(D70,5,2)&amp;"."&amp;MID(D70,7,2)&amp;"."&amp;MID(D70,9,3)&amp;"."&amp;MID(D70,12,2)&amp;"."&amp;MID(D70,14,2)</f>
        <v>O2.1.1.02.01.001.08.01</v>
      </c>
      <c r="D70" s="15" t="s">
        <v>145</v>
      </c>
      <c r="E70" s="16" t="s">
        <v>65</v>
      </c>
      <c r="F70" s="17">
        <f>VLOOKUP(D70,[1]!Ejecución_Presupuestal_Gastos_C__2[#All],3,0)</f>
        <v>97700000</v>
      </c>
      <c r="G70" s="17">
        <f>VLOOKUP(D70,[1]!Ejecución_Presupuestal_Gastos_C__2[#All],4,0)</f>
        <v>0</v>
      </c>
      <c r="H70" s="17">
        <f>VLOOKUP(D70,[1]!Ejecución_Presupuestal_Gastos_C__2[#All],5,0)</f>
        <v>0</v>
      </c>
      <c r="I70" s="17">
        <f>VLOOKUP(D70,[1]!Ejecución_Presupuestal_Gastos_C__2[#All],6,0)</f>
        <v>97700000</v>
      </c>
      <c r="J70" s="17">
        <f>VLOOKUP(D70,[1]!Ejecución_Presupuestal_Gastos_C__2[#All],7,0)</f>
        <v>0</v>
      </c>
      <c r="K70" s="17">
        <f>VLOOKUP(D70,[1]!Ejecución_Presupuestal_Gastos_C__2[#All],8,0)</f>
        <v>97700000</v>
      </c>
      <c r="L70" s="17">
        <f>VLOOKUP(D70,[1]!Ejecución_Presupuestal_Gastos_C__2[#All],9,0)</f>
        <v>0</v>
      </c>
      <c r="M70" s="17">
        <f>VLOOKUP(D70,[1]!Ejecución_Presupuestal_Gastos_C__2[#All],10,0)</f>
        <v>0</v>
      </c>
      <c r="N70" s="18">
        <f t="shared" si="4"/>
        <v>0</v>
      </c>
      <c r="O70" s="17">
        <f>VLOOKUP(D70,[1]!Ejecución_Presupuestal_Gastos_C__2[#All],12,0)</f>
        <v>0</v>
      </c>
      <c r="P70" s="17">
        <f>VLOOKUP(D70,[1]!Ejecución_Presupuestal_Gastos_C__2[#All],13,0)</f>
        <v>0</v>
      </c>
      <c r="Q70" s="18">
        <f t="shared" si="1"/>
        <v>0</v>
      </c>
      <c r="R70" s="14"/>
      <c r="S70" s="2"/>
    </row>
    <row r="71" spans="1:19" x14ac:dyDescent="0.25">
      <c r="A71" s="1">
        <f t="shared" si="2"/>
        <v>15</v>
      </c>
      <c r="B71" s="1" t="s">
        <v>49</v>
      </c>
      <c r="C71" s="15" t="str">
        <f t="shared" si="45"/>
        <v>O2.1.1.02.01.001.08.02</v>
      </c>
      <c r="D71" s="15" t="s">
        <v>146</v>
      </c>
      <c r="E71" s="16" t="s">
        <v>67</v>
      </c>
      <c r="F71" s="17">
        <f>VLOOKUP(D71,[1]!Ejecución_Presupuestal_Gastos_C__2[#All],3,0)</f>
        <v>46896000</v>
      </c>
      <c r="G71" s="17">
        <f>VLOOKUP(D71,[1]!Ejecución_Presupuestal_Gastos_C__2[#All],4,0)</f>
        <v>0</v>
      </c>
      <c r="H71" s="17">
        <f>VLOOKUP(D71,[1]!Ejecución_Presupuestal_Gastos_C__2[#All],5,0)</f>
        <v>0</v>
      </c>
      <c r="I71" s="17">
        <f>VLOOKUP(D71,[1]!Ejecución_Presupuestal_Gastos_C__2[#All],6,0)</f>
        <v>46896000</v>
      </c>
      <c r="J71" s="17">
        <f>VLOOKUP(D71,[1]!Ejecución_Presupuestal_Gastos_C__2[#All],7,0)</f>
        <v>0</v>
      </c>
      <c r="K71" s="17">
        <f>VLOOKUP(D71,[1]!Ejecución_Presupuestal_Gastos_C__2[#All],8,0)</f>
        <v>46896000</v>
      </c>
      <c r="L71" s="17">
        <f>VLOOKUP(D71,[1]!Ejecución_Presupuestal_Gastos_C__2[#All],9,0)</f>
        <v>0</v>
      </c>
      <c r="M71" s="17">
        <f>VLOOKUP(D71,[1]!Ejecución_Presupuestal_Gastos_C__2[#All],10,0)</f>
        <v>0</v>
      </c>
      <c r="N71" s="18">
        <f t="shared" si="4"/>
        <v>0</v>
      </c>
      <c r="O71" s="17">
        <f>VLOOKUP(D71,[1]!Ejecución_Presupuestal_Gastos_C__2[#All],12,0)</f>
        <v>0</v>
      </c>
      <c r="P71" s="17">
        <f>VLOOKUP(D71,[1]!Ejecución_Presupuestal_Gastos_C__2[#All],13,0)</f>
        <v>0</v>
      </c>
      <c r="Q71" s="18">
        <f t="shared" si="1"/>
        <v>0</v>
      </c>
      <c r="R71" s="14"/>
      <c r="S71" s="2"/>
    </row>
    <row r="72" spans="1:19" x14ac:dyDescent="0.25">
      <c r="A72" s="1">
        <f t="shared" si="2"/>
        <v>13</v>
      </c>
      <c r="B72" s="1" t="s">
        <v>49</v>
      </c>
      <c r="C72" s="15" t="str">
        <f t="shared" ref="C72" si="46">LEFT(D72,2)&amp;"."&amp;MID(D72,3,1)&amp;"."&amp;MID(D72,4,1)&amp;"."&amp;MID(D72,5,2)&amp;"."&amp;MID(D72,7,2)&amp;"."&amp;MID(D72,9,3)&amp;"."&amp;MID(D72,12,2)</f>
        <v>O2.1.1.02.01.001.09</v>
      </c>
      <c r="D72" s="15" t="s">
        <v>147</v>
      </c>
      <c r="E72" s="16" t="s">
        <v>69</v>
      </c>
      <c r="F72" s="17">
        <f>VLOOKUP(D72,[1]!Ejecución_Presupuestal_Gastos_C__2[#All],3,0)</f>
        <v>158679000</v>
      </c>
      <c r="G72" s="17">
        <f>VLOOKUP(D72,[1]!Ejecución_Presupuestal_Gastos_C__2[#All],4,0)</f>
        <v>0</v>
      </c>
      <c r="H72" s="17">
        <f>VLOOKUP(D72,[1]!Ejecución_Presupuestal_Gastos_C__2[#All],5,0)</f>
        <v>0</v>
      </c>
      <c r="I72" s="17">
        <f>VLOOKUP(D72,[1]!Ejecución_Presupuestal_Gastos_C__2[#All],6,0)</f>
        <v>158679000</v>
      </c>
      <c r="J72" s="17">
        <f>VLOOKUP(D72,[1]!Ejecución_Presupuestal_Gastos_C__2[#All],7,0)</f>
        <v>0</v>
      </c>
      <c r="K72" s="17">
        <f>VLOOKUP(D72,[1]!Ejecución_Presupuestal_Gastos_C__2[#All],8,0)</f>
        <v>158679000</v>
      </c>
      <c r="L72" s="17">
        <f>VLOOKUP(D72,[1]!Ejecución_Presupuestal_Gastos_C__2[#All],9,0)</f>
        <v>0</v>
      </c>
      <c r="M72" s="17">
        <f>VLOOKUP(D72,[1]!Ejecución_Presupuestal_Gastos_C__2[#All],10,0)</f>
        <v>0</v>
      </c>
      <c r="N72" s="18">
        <f t="shared" si="4"/>
        <v>0</v>
      </c>
      <c r="O72" s="17">
        <f>VLOOKUP(D72,[1]!Ejecución_Presupuestal_Gastos_C__2[#All],12,0)</f>
        <v>0</v>
      </c>
      <c r="P72" s="17">
        <f>VLOOKUP(D72,[1]!Ejecución_Presupuestal_Gastos_C__2[#All],13,0)</f>
        <v>0</v>
      </c>
      <c r="Q72" s="18">
        <f t="shared" si="1"/>
        <v>0</v>
      </c>
      <c r="R72" s="14"/>
      <c r="S72" s="2"/>
    </row>
    <row r="73" spans="1:19" x14ac:dyDescent="0.25">
      <c r="A73" s="1">
        <f t="shared" si="2"/>
        <v>11</v>
      </c>
      <c r="B73" s="1" t="s">
        <v>36</v>
      </c>
      <c r="C73" s="10" t="str">
        <f t="shared" ref="C73" si="47">LEFT(D73,2)&amp;"."&amp;MID(D73,3,1)&amp;"."&amp;MID(D73,4,1)&amp;"."&amp;MID(D73,5,2)&amp;"."&amp;MID(D73,7,2)&amp;"."&amp;MID(D73,9,3)</f>
        <v>O2.1.1.02.01.002</v>
      </c>
      <c r="D73" s="10" t="s">
        <v>148</v>
      </c>
      <c r="E73" s="11" t="s">
        <v>71</v>
      </c>
      <c r="F73" s="12">
        <f>F74+F75</f>
        <v>136640000</v>
      </c>
      <c r="G73" s="12">
        <f t="shared" ref="G73:M73" si="48">G74+G75</f>
        <v>0</v>
      </c>
      <c r="H73" s="12">
        <f t="shared" si="48"/>
        <v>0</v>
      </c>
      <c r="I73" s="12">
        <f t="shared" si="48"/>
        <v>136640000</v>
      </c>
      <c r="J73" s="12">
        <f t="shared" si="48"/>
        <v>0</v>
      </c>
      <c r="K73" s="12">
        <f t="shared" si="48"/>
        <v>136640000</v>
      </c>
      <c r="L73" s="12">
        <f t="shared" si="48"/>
        <v>0</v>
      </c>
      <c r="M73" s="12">
        <f t="shared" si="48"/>
        <v>0</v>
      </c>
      <c r="N73" s="13">
        <f t="shared" si="4"/>
        <v>0</v>
      </c>
      <c r="O73" s="12">
        <f t="shared" ref="O73" si="49">O74+O75</f>
        <v>0</v>
      </c>
      <c r="P73" s="12">
        <f>P74+P75</f>
        <v>0</v>
      </c>
      <c r="Q73" s="13">
        <f t="shared" si="1"/>
        <v>0</v>
      </c>
      <c r="R73" s="14"/>
      <c r="S73" s="2"/>
    </row>
    <row r="74" spans="1:19" x14ac:dyDescent="0.25">
      <c r="A74" s="1">
        <f t="shared" si="2"/>
        <v>13</v>
      </c>
      <c r="B74" s="1" t="s">
        <v>49</v>
      </c>
      <c r="C74" s="15" t="str">
        <f t="shared" ref="C74:C75" si="50">LEFT(D74,2)&amp;"."&amp;MID(D74,3,1)&amp;"."&amp;MID(D74,4,1)&amp;"."&amp;MID(D74,5,2)&amp;"."&amp;MID(D74,7,2)&amp;"."&amp;MID(D74,9,3)&amp;"."&amp;MID(D74,12,2)</f>
        <v>O2.1.1.02.01.002.04</v>
      </c>
      <c r="D74" s="15" t="s">
        <v>149</v>
      </c>
      <c r="E74" s="16" t="s">
        <v>73</v>
      </c>
      <c r="F74" s="17">
        <f>VLOOKUP(D74,[1]!Ejecución_Presupuestal_Gastos_C__2[#All],3,0)</f>
        <v>108347000</v>
      </c>
      <c r="G74" s="17">
        <f>VLOOKUP(D74,[1]!Ejecución_Presupuestal_Gastos_C__2[#All],4,0)</f>
        <v>0</v>
      </c>
      <c r="H74" s="17">
        <f>VLOOKUP(D74,[1]!Ejecución_Presupuestal_Gastos_C__2[#All],5,0)</f>
        <v>0</v>
      </c>
      <c r="I74" s="17">
        <f>VLOOKUP(D74,[1]!Ejecución_Presupuestal_Gastos_C__2[#All],6,0)</f>
        <v>108347000</v>
      </c>
      <c r="J74" s="17">
        <f>VLOOKUP(D74,[1]!Ejecución_Presupuestal_Gastos_C__2[#All],7,0)</f>
        <v>0</v>
      </c>
      <c r="K74" s="17">
        <f>VLOOKUP(D74,[1]!Ejecución_Presupuestal_Gastos_C__2[#All],8,0)</f>
        <v>108347000</v>
      </c>
      <c r="L74" s="17">
        <f>VLOOKUP(D74,[1]!Ejecución_Presupuestal_Gastos_C__2[#All],9,0)</f>
        <v>0</v>
      </c>
      <c r="M74" s="17">
        <f>VLOOKUP(D74,[1]!Ejecución_Presupuestal_Gastos_C__2[#All],10,0)</f>
        <v>0</v>
      </c>
      <c r="N74" s="18">
        <f t="shared" si="4"/>
        <v>0</v>
      </c>
      <c r="O74" s="17">
        <f>VLOOKUP(D74,[1]!Ejecución_Presupuestal_Gastos_C__2[#All],12,0)</f>
        <v>0</v>
      </c>
      <c r="P74" s="17">
        <f>VLOOKUP(D74,[1]!Ejecución_Presupuestal_Gastos_C__2[#All],13,0)</f>
        <v>0</v>
      </c>
      <c r="Q74" s="18">
        <f t="shared" si="1"/>
        <v>0</v>
      </c>
      <c r="R74" s="14"/>
      <c r="S74" s="2"/>
    </row>
    <row r="75" spans="1:19" x14ac:dyDescent="0.25">
      <c r="A75" s="1">
        <f t="shared" si="2"/>
        <v>13</v>
      </c>
      <c r="B75" s="1" t="s">
        <v>36</v>
      </c>
      <c r="C75" s="10" t="str">
        <f t="shared" si="50"/>
        <v>O2.1.1.02.01.002.12</v>
      </c>
      <c r="D75" s="10" t="s">
        <v>150</v>
      </c>
      <c r="E75" s="11" t="s">
        <v>75</v>
      </c>
      <c r="F75" s="12">
        <f>F76</f>
        <v>28293000</v>
      </c>
      <c r="G75" s="12">
        <f t="shared" ref="G75:M75" si="51">G76</f>
        <v>0</v>
      </c>
      <c r="H75" s="12">
        <f t="shared" si="51"/>
        <v>0</v>
      </c>
      <c r="I75" s="12">
        <f t="shared" si="51"/>
        <v>28293000</v>
      </c>
      <c r="J75" s="12">
        <f t="shared" si="51"/>
        <v>0</v>
      </c>
      <c r="K75" s="12">
        <f t="shared" si="51"/>
        <v>28293000</v>
      </c>
      <c r="L75" s="12">
        <f t="shared" si="51"/>
        <v>0</v>
      </c>
      <c r="M75" s="12">
        <f t="shared" si="51"/>
        <v>0</v>
      </c>
      <c r="N75" s="13">
        <f t="shared" si="4"/>
        <v>0</v>
      </c>
      <c r="O75" s="12">
        <f t="shared" ref="O75" si="52">O76</f>
        <v>0</v>
      </c>
      <c r="P75" s="12">
        <f>P76</f>
        <v>0</v>
      </c>
      <c r="Q75" s="13">
        <f t="shared" si="1"/>
        <v>0</v>
      </c>
      <c r="R75" s="14"/>
      <c r="S75" s="2"/>
    </row>
    <row r="76" spans="1:19" x14ac:dyDescent="0.25">
      <c r="A76" s="1">
        <f t="shared" si="2"/>
        <v>15</v>
      </c>
      <c r="B76" s="1" t="s">
        <v>49</v>
      </c>
      <c r="C76" s="15" t="str">
        <f>LEFT(D76,2)&amp;"."&amp;MID(D76,3,1)&amp;"."&amp;MID(D76,4,1)&amp;"."&amp;MID(D76,5,2)&amp;"."&amp;MID(D76,7,2)&amp;"."&amp;MID(D76,9,3)&amp;"."&amp;MID(D76,12,2)&amp;"."&amp;MID(D76,14,2)</f>
        <v>O2.1.1.02.01.002.12.01</v>
      </c>
      <c r="D76" s="15" t="s">
        <v>151</v>
      </c>
      <c r="E76" s="16" t="s">
        <v>77</v>
      </c>
      <c r="F76" s="17">
        <f>VLOOKUP(D76,[1]!Ejecución_Presupuestal_Gastos_C__2[#All],3,0)</f>
        <v>28293000</v>
      </c>
      <c r="G76" s="17">
        <f>VLOOKUP(D76,[1]!Ejecución_Presupuestal_Gastos_C__2[#All],4,0)</f>
        <v>0</v>
      </c>
      <c r="H76" s="17">
        <f>VLOOKUP(D76,[1]!Ejecución_Presupuestal_Gastos_C__2[#All],5,0)</f>
        <v>0</v>
      </c>
      <c r="I76" s="17">
        <f>VLOOKUP(D76,[1]!Ejecución_Presupuestal_Gastos_C__2[#All],6,0)</f>
        <v>28293000</v>
      </c>
      <c r="J76" s="17">
        <f>VLOOKUP(D76,[1]!Ejecución_Presupuestal_Gastos_C__2[#All],7,0)</f>
        <v>0</v>
      </c>
      <c r="K76" s="17">
        <f>VLOOKUP(D76,[1]!Ejecución_Presupuestal_Gastos_C__2[#All],8,0)</f>
        <v>28293000</v>
      </c>
      <c r="L76" s="17">
        <f>VLOOKUP(D76,[1]!Ejecución_Presupuestal_Gastos_C__2[#All],9,0)</f>
        <v>0</v>
      </c>
      <c r="M76" s="17">
        <f>VLOOKUP(D76,[1]!Ejecución_Presupuestal_Gastos_C__2[#All],10,0)</f>
        <v>0</v>
      </c>
      <c r="N76" s="18">
        <f t="shared" si="4"/>
        <v>0</v>
      </c>
      <c r="O76" s="17">
        <f>VLOOKUP(D76,[1]!Ejecución_Presupuestal_Gastos_C__2[#All],12,0)</f>
        <v>0</v>
      </c>
      <c r="P76" s="17">
        <f>VLOOKUP(D76,[1]!Ejecución_Presupuestal_Gastos_C__2[#All],13,0)</f>
        <v>0</v>
      </c>
      <c r="Q76" s="18">
        <f t="shared" si="1"/>
        <v>0</v>
      </c>
      <c r="R76" s="14"/>
      <c r="S76" s="2"/>
    </row>
    <row r="77" spans="1:19" x14ac:dyDescent="0.25">
      <c r="A77" s="1">
        <f t="shared" si="2"/>
        <v>8</v>
      </c>
      <c r="B77" s="1" t="s">
        <v>36</v>
      </c>
      <c r="C77" s="10" t="str">
        <f>LEFT(D77,2)&amp;"."&amp;MID(D77,3,1)&amp;"."&amp;MID(D77,4,1)&amp;"."&amp;MID(D77,5,2)&amp;"."&amp;MID(D77,7,2)</f>
        <v>O2.1.1.02.02</v>
      </c>
      <c r="D77" s="10" t="s">
        <v>152</v>
      </c>
      <c r="E77" s="11" t="s">
        <v>79</v>
      </c>
      <c r="F77" s="12">
        <f>F78+F81+F83+F86+F88+F90+F91+F92+F93</f>
        <v>435760000</v>
      </c>
      <c r="G77" s="12">
        <f t="shared" ref="G77:M77" si="53">G78+G81+G83+G86+G88+G90+G91+G92+G93</f>
        <v>0</v>
      </c>
      <c r="H77" s="12">
        <f t="shared" si="53"/>
        <v>0</v>
      </c>
      <c r="I77" s="12">
        <f t="shared" si="53"/>
        <v>435760000</v>
      </c>
      <c r="J77" s="12">
        <f t="shared" si="53"/>
        <v>0</v>
      </c>
      <c r="K77" s="12">
        <f t="shared" si="53"/>
        <v>435760000</v>
      </c>
      <c r="L77" s="12">
        <f t="shared" si="53"/>
        <v>0</v>
      </c>
      <c r="M77" s="12">
        <f t="shared" si="53"/>
        <v>0</v>
      </c>
      <c r="N77" s="13">
        <f t="shared" si="4"/>
        <v>0</v>
      </c>
      <c r="O77" s="12">
        <f t="shared" ref="O77:P77" si="54">O78+O81+O83+O86+O88+O90+O91+O92+O93</f>
        <v>0</v>
      </c>
      <c r="P77" s="12">
        <f t="shared" si="54"/>
        <v>0</v>
      </c>
      <c r="Q77" s="13">
        <f t="shared" si="1"/>
        <v>0</v>
      </c>
      <c r="R77" s="14"/>
      <c r="S77" s="2"/>
    </row>
    <row r="78" spans="1:19" x14ac:dyDescent="0.25">
      <c r="A78" s="1">
        <f t="shared" si="2"/>
        <v>11</v>
      </c>
      <c r="B78" s="1" t="s">
        <v>36</v>
      </c>
      <c r="C78" s="10" t="str">
        <f t="shared" ref="C78" si="55">LEFT(D78,2)&amp;"."&amp;MID(D78,3,1)&amp;"."&amp;MID(D78,4,1)&amp;"."&amp;MID(D78,5,2)&amp;"."&amp;MID(D78,7,2)&amp;"."&amp;MID(D78,9,3)</f>
        <v>O2.1.1.02.02.001</v>
      </c>
      <c r="D78" s="10" t="s">
        <v>153</v>
      </c>
      <c r="E78" s="11" t="s">
        <v>81</v>
      </c>
      <c r="F78" s="12">
        <f>SUM(F79:F80)</f>
        <v>120163000</v>
      </c>
      <c r="G78" s="12">
        <f t="shared" ref="G78:M78" si="56">SUM(G79:G80)</f>
        <v>0</v>
      </c>
      <c r="H78" s="12">
        <f t="shared" si="56"/>
        <v>0</v>
      </c>
      <c r="I78" s="12">
        <f t="shared" si="56"/>
        <v>120163000</v>
      </c>
      <c r="J78" s="12">
        <f t="shared" si="56"/>
        <v>0</v>
      </c>
      <c r="K78" s="12">
        <f t="shared" si="56"/>
        <v>120163000</v>
      </c>
      <c r="L78" s="12">
        <f t="shared" si="56"/>
        <v>0</v>
      </c>
      <c r="M78" s="12">
        <f t="shared" si="56"/>
        <v>0</v>
      </c>
      <c r="N78" s="13">
        <f t="shared" ref="N78:N141" si="57">IFERROR(M78/K78,"")</f>
        <v>0</v>
      </c>
      <c r="O78" s="12">
        <f t="shared" ref="O78" si="58">SUM(O79:O80)</f>
        <v>0</v>
      </c>
      <c r="P78" s="12">
        <f>SUM(P79:P80)</f>
        <v>0</v>
      </c>
      <c r="Q78" s="13">
        <f t="shared" ref="Q78:Q141" si="59">IFERROR(P78/K78,"")</f>
        <v>0</v>
      </c>
      <c r="R78" s="14"/>
      <c r="S78" s="2"/>
    </row>
    <row r="79" spans="1:19" x14ac:dyDescent="0.25">
      <c r="A79" s="1">
        <f t="shared" ref="A79:A142" si="60">LEN(D79)</f>
        <v>13</v>
      </c>
      <c r="B79" s="1" t="s">
        <v>49</v>
      </c>
      <c r="C79" s="15" t="str">
        <f t="shared" ref="C79:C80" si="61">LEFT(D79,2)&amp;"."&amp;MID(D79,3,1)&amp;"."&amp;MID(D79,4,1)&amp;"."&amp;MID(D79,5,2)&amp;"."&amp;MID(D79,7,2)&amp;"."&amp;MID(D79,9,3)&amp;"."&amp;MID(D79,12,2)</f>
        <v>O2.1.1.02.02.001.01</v>
      </c>
      <c r="D79" s="15" t="s">
        <v>154</v>
      </c>
      <c r="E79" s="16" t="s">
        <v>83</v>
      </c>
      <c r="F79" s="17">
        <f>VLOOKUP(D79,[1]!Ejecución_Presupuestal_Gastos_C__2[#All],3,0)</f>
        <v>85194000</v>
      </c>
      <c r="G79" s="17">
        <f>VLOOKUP(D79,[1]!Ejecución_Presupuestal_Gastos_C__2[#All],4,0)</f>
        <v>0</v>
      </c>
      <c r="H79" s="17">
        <f>VLOOKUP(D79,[1]!Ejecución_Presupuestal_Gastos_C__2[#All],5,0)</f>
        <v>0</v>
      </c>
      <c r="I79" s="17">
        <f>VLOOKUP(D79,[1]!Ejecución_Presupuestal_Gastos_C__2[#All],6,0)</f>
        <v>85194000</v>
      </c>
      <c r="J79" s="17">
        <f>VLOOKUP(D79,[1]!Ejecución_Presupuestal_Gastos_C__2[#All],7,0)</f>
        <v>0</v>
      </c>
      <c r="K79" s="17">
        <f>VLOOKUP(D79,[1]!Ejecución_Presupuestal_Gastos_C__2[#All],8,0)</f>
        <v>85194000</v>
      </c>
      <c r="L79" s="17">
        <f>VLOOKUP(D79,[1]!Ejecución_Presupuestal_Gastos_C__2[#All],9,0)</f>
        <v>0</v>
      </c>
      <c r="M79" s="17">
        <f>VLOOKUP(D79,[1]!Ejecución_Presupuestal_Gastos_C__2[#All],10,0)</f>
        <v>0</v>
      </c>
      <c r="N79" s="18">
        <f t="shared" si="57"/>
        <v>0</v>
      </c>
      <c r="O79" s="17">
        <f>VLOOKUP(D79,[1]!Ejecución_Presupuestal_Gastos_C__2[#All],12,0)</f>
        <v>0</v>
      </c>
      <c r="P79" s="17">
        <f>VLOOKUP(D79,[1]!Ejecución_Presupuestal_Gastos_C__2[#All],13,0)</f>
        <v>0</v>
      </c>
      <c r="Q79" s="18">
        <f t="shared" si="59"/>
        <v>0</v>
      </c>
      <c r="R79" s="14"/>
      <c r="S79" s="2"/>
    </row>
    <row r="80" spans="1:19" x14ac:dyDescent="0.25">
      <c r="A80" s="1">
        <f t="shared" si="60"/>
        <v>13</v>
      </c>
      <c r="B80" s="1" t="s">
        <v>49</v>
      </c>
      <c r="C80" s="15" t="str">
        <f t="shared" si="61"/>
        <v>O2.1.1.02.02.001.02</v>
      </c>
      <c r="D80" s="15" t="s">
        <v>155</v>
      </c>
      <c r="E80" s="16" t="s">
        <v>85</v>
      </c>
      <c r="F80" s="17">
        <f>VLOOKUP(D80,[1]!Ejecución_Presupuestal_Gastos_C__2[#All],3,0)</f>
        <v>34969000</v>
      </c>
      <c r="G80" s="17">
        <f>VLOOKUP(D80,[1]!Ejecución_Presupuestal_Gastos_C__2[#All],4,0)</f>
        <v>0</v>
      </c>
      <c r="H80" s="17">
        <f>VLOOKUP(D80,[1]!Ejecución_Presupuestal_Gastos_C__2[#All],5,0)</f>
        <v>0</v>
      </c>
      <c r="I80" s="17">
        <f>VLOOKUP(D80,[1]!Ejecución_Presupuestal_Gastos_C__2[#All],6,0)</f>
        <v>34969000</v>
      </c>
      <c r="J80" s="17">
        <f>VLOOKUP(D80,[1]!Ejecución_Presupuestal_Gastos_C__2[#All],7,0)</f>
        <v>0</v>
      </c>
      <c r="K80" s="17">
        <f>VLOOKUP(D80,[1]!Ejecución_Presupuestal_Gastos_C__2[#All],8,0)</f>
        <v>34969000</v>
      </c>
      <c r="L80" s="17">
        <f>VLOOKUP(D80,[1]!Ejecución_Presupuestal_Gastos_C__2[#All],9,0)</f>
        <v>0</v>
      </c>
      <c r="M80" s="17">
        <f>VLOOKUP(D80,[1]!Ejecución_Presupuestal_Gastos_C__2[#All],10,0)</f>
        <v>0</v>
      </c>
      <c r="N80" s="18">
        <f t="shared" si="57"/>
        <v>0</v>
      </c>
      <c r="O80" s="17">
        <f>VLOOKUP(D80,[1]!Ejecución_Presupuestal_Gastos_C__2[#All],12,0)</f>
        <v>0</v>
      </c>
      <c r="P80" s="17">
        <f>VLOOKUP(D80,[1]!Ejecución_Presupuestal_Gastos_C__2[#All],13,0)</f>
        <v>0</v>
      </c>
      <c r="Q80" s="18">
        <f t="shared" si="59"/>
        <v>0</v>
      </c>
      <c r="R80" s="14"/>
      <c r="S80" s="2"/>
    </row>
    <row r="81" spans="1:19" x14ac:dyDescent="0.25">
      <c r="A81" s="1">
        <f t="shared" si="60"/>
        <v>11</v>
      </c>
      <c r="B81" s="1" t="s">
        <v>36</v>
      </c>
      <c r="C81" s="10" t="str">
        <f t="shared" ref="C81" si="62">LEFT(D81,2)&amp;"."&amp;MID(D81,3,1)&amp;"."&amp;MID(D81,4,1)&amp;"."&amp;MID(D81,5,2)&amp;"."&amp;MID(D81,7,2)&amp;"."&amp;MID(D81,9,3)</f>
        <v>O2.1.1.02.02.002</v>
      </c>
      <c r="D81" s="10" t="s">
        <v>156</v>
      </c>
      <c r="E81" s="11" t="s">
        <v>87</v>
      </c>
      <c r="F81" s="12">
        <f>F82</f>
        <v>85112000</v>
      </c>
      <c r="G81" s="12">
        <f t="shared" ref="G81:M81" si="63">G82</f>
        <v>0</v>
      </c>
      <c r="H81" s="12">
        <f t="shared" si="63"/>
        <v>0</v>
      </c>
      <c r="I81" s="12">
        <f t="shared" si="63"/>
        <v>85112000</v>
      </c>
      <c r="J81" s="12">
        <f t="shared" si="63"/>
        <v>0</v>
      </c>
      <c r="K81" s="12">
        <f t="shared" si="63"/>
        <v>85112000</v>
      </c>
      <c r="L81" s="12">
        <f t="shared" si="63"/>
        <v>0</v>
      </c>
      <c r="M81" s="12">
        <f t="shared" si="63"/>
        <v>0</v>
      </c>
      <c r="N81" s="13">
        <f t="shared" si="57"/>
        <v>0</v>
      </c>
      <c r="O81" s="12">
        <f t="shared" ref="O81" si="64">O82</f>
        <v>0</v>
      </c>
      <c r="P81" s="12">
        <f>P82</f>
        <v>0</v>
      </c>
      <c r="Q81" s="13">
        <f t="shared" si="59"/>
        <v>0</v>
      </c>
      <c r="R81" s="14"/>
      <c r="S81" s="2"/>
    </row>
    <row r="82" spans="1:19" x14ac:dyDescent="0.25">
      <c r="A82" s="1">
        <f t="shared" si="60"/>
        <v>13</v>
      </c>
      <c r="B82" s="1" t="s">
        <v>49</v>
      </c>
      <c r="C82" s="15" t="str">
        <f t="shared" ref="C82" si="65">LEFT(D82,2)&amp;"."&amp;MID(D82,3,1)&amp;"."&amp;MID(D82,4,1)&amp;"."&amp;MID(D82,5,2)&amp;"."&amp;MID(D82,7,2)&amp;"."&amp;MID(D82,9,3)&amp;"."&amp;MID(D82,12,2)</f>
        <v>O2.1.1.02.02.002.02</v>
      </c>
      <c r="D82" s="15" t="s">
        <v>157</v>
      </c>
      <c r="E82" s="16" t="s">
        <v>91</v>
      </c>
      <c r="F82" s="17">
        <f>VLOOKUP(D82,[1]!Ejecución_Presupuestal_Gastos_C__2[#All],3,0)</f>
        <v>85112000</v>
      </c>
      <c r="G82" s="17">
        <f>VLOOKUP(D82,[1]!Ejecución_Presupuestal_Gastos_C__2[#All],4,0)</f>
        <v>0</v>
      </c>
      <c r="H82" s="17">
        <f>VLOOKUP(D82,[1]!Ejecución_Presupuestal_Gastos_C__2[#All],5,0)</f>
        <v>0</v>
      </c>
      <c r="I82" s="17">
        <f>VLOOKUP(D82,[1]!Ejecución_Presupuestal_Gastos_C__2[#All],6,0)</f>
        <v>85112000</v>
      </c>
      <c r="J82" s="17">
        <f>VLOOKUP(D82,[1]!Ejecución_Presupuestal_Gastos_C__2[#All],7,0)</f>
        <v>0</v>
      </c>
      <c r="K82" s="17">
        <f>VLOOKUP(D82,[1]!Ejecución_Presupuestal_Gastos_C__2[#All],8,0)</f>
        <v>85112000</v>
      </c>
      <c r="L82" s="17">
        <f>VLOOKUP(D82,[1]!Ejecución_Presupuestal_Gastos_C__2[#All],9,0)</f>
        <v>0</v>
      </c>
      <c r="M82" s="17">
        <f>VLOOKUP(D82,[1]!Ejecución_Presupuestal_Gastos_C__2[#All],10,0)</f>
        <v>0</v>
      </c>
      <c r="N82" s="18">
        <f t="shared" si="57"/>
        <v>0</v>
      </c>
      <c r="O82" s="17">
        <f>VLOOKUP(D82,[1]!Ejecución_Presupuestal_Gastos_C__2[#All],12,0)</f>
        <v>0</v>
      </c>
      <c r="P82" s="17">
        <f>VLOOKUP(D82,[1]!Ejecución_Presupuestal_Gastos_C__2[#All],13,0)</f>
        <v>0</v>
      </c>
      <c r="Q82" s="18">
        <f t="shared" si="59"/>
        <v>0</v>
      </c>
      <c r="R82" s="14"/>
      <c r="S82" s="2"/>
    </row>
    <row r="83" spans="1:19" x14ac:dyDescent="0.25">
      <c r="A83" s="1">
        <f t="shared" si="60"/>
        <v>11</v>
      </c>
      <c r="B83" s="1" t="s">
        <v>36</v>
      </c>
      <c r="C83" s="10" t="str">
        <f t="shared" ref="C83" si="66">LEFT(D83,2)&amp;"."&amp;MID(D83,3,1)&amp;"."&amp;MID(D83,4,1)&amp;"."&amp;MID(D83,5,2)&amp;"."&amp;MID(D83,7,2)&amp;"."&amp;MID(D83,9,3)</f>
        <v>O2.1.1.02.02.003</v>
      </c>
      <c r="D83" s="10" t="s">
        <v>158</v>
      </c>
      <c r="E83" s="11" t="s">
        <v>93</v>
      </c>
      <c r="F83" s="12">
        <f>SUM(F84:F85)</f>
        <v>119851000</v>
      </c>
      <c r="G83" s="12">
        <f t="shared" ref="G83:M83" si="67">SUM(G84:G85)</f>
        <v>0</v>
      </c>
      <c r="H83" s="12">
        <f t="shared" si="67"/>
        <v>0</v>
      </c>
      <c r="I83" s="12">
        <f t="shared" si="67"/>
        <v>119851000</v>
      </c>
      <c r="J83" s="12">
        <f t="shared" si="67"/>
        <v>0</v>
      </c>
      <c r="K83" s="12">
        <f t="shared" si="67"/>
        <v>119851000</v>
      </c>
      <c r="L83" s="12">
        <f t="shared" si="67"/>
        <v>0</v>
      </c>
      <c r="M83" s="12">
        <f t="shared" si="67"/>
        <v>0</v>
      </c>
      <c r="N83" s="13">
        <f t="shared" si="57"/>
        <v>0</v>
      </c>
      <c r="O83" s="12">
        <f t="shared" ref="O83" si="68">SUM(O84:O85)</f>
        <v>0</v>
      </c>
      <c r="P83" s="12">
        <f>SUM(P84:P85)</f>
        <v>0</v>
      </c>
      <c r="Q83" s="13">
        <f t="shared" si="59"/>
        <v>0</v>
      </c>
      <c r="R83" s="14"/>
      <c r="S83" s="2"/>
    </row>
    <row r="84" spans="1:19" x14ac:dyDescent="0.25">
      <c r="A84" s="1">
        <f t="shared" si="60"/>
        <v>13</v>
      </c>
      <c r="B84" s="1" t="s">
        <v>49</v>
      </c>
      <c r="C84" s="15" t="str">
        <f t="shared" ref="C84:C85" si="69">LEFT(D84,2)&amp;"."&amp;MID(D84,3,1)&amp;"."&amp;MID(D84,4,1)&amp;"."&amp;MID(D84,5,2)&amp;"."&amp;MID(D84,7,2)&amp;"."&amp;MID(D84,9,3)&amp;"."&amp;MID(D84,12,2)</f>
        <v>O2.1.1.02.02.003.01</v>
      </c>
      <c r="D84" s="15" t="s">
        <v>159</v>
      </c>
      <c r="E84" s="16" t="s">
        <v>95</v>
      </c>
      <c r="F84" s="17">
        <f>VLOOKUP(D84,[1]!Ejecución_Presupuestal_Gastos_C__2[#All],3,0)</f>
        <v>79860000</v>
      </c>
      <c r="G84" s="17">
        <f>VLOOKUP(D84,[1]!Ejecución_Presupuestal_Gastos_C__2[#All],4,0)</f>
        <v>0</v>
      </c>
      <c r="H84" s="17">
        <f>VLOOKUP(D84,[1]!Ejecución_Presupuestal_Gastos_C__2[#All],5,0)</f>
        <v>0</v>
      </c>
      <c r="I84" s="17">
        <f>VLOOKUP(D84,[1]!Ejecución_Presupuestal_Gastos_C__2[#All],6,0)</f>
        <v>79860000</v>
      </c>
      <c r="J84" s="17">
        <f>VLOOKUP(D84,[1]!Ejecución_Presupuestal_Gastos_C__2[#All],7,0)</f>
        <v>0</v>
      </c>
      <c r="K84" s="17">
        <f>VLOOKUP(D84,[1]!Ejecución_Presupuestal_Gastos_C__2[#All],8,0)</f>
        <v>79860000</v>
      </c>
      <c r="L84" s="17">
        <f>VLOOKUP(D84,[1]!Ejecución_Presupuestal_Gastos_C__2[#All],9,0)</f>
        <v>0</v>
      </c>
      <c r="M84" s="17">
        <f>VLOOKUP(D84,[1]!Ejecución_Presupuestal_Gastos_C__2[#All],10,0)</f>
        <v>0</v>
      </c>
      <c r="N84" s="18">
        <f t="shared" si="57"/>
        <v>0</v>
      </c>
      <c r="O84" s="17">
        <f>VLOOKUP(D84,[1]!Ejecución_Presupuestal_Gastos_C__2[#All],12,0)</f>
        <v>0</v>
      </c>
      <c r="P84" s="17">
        <f>VLOOKUP(D84,[1]!Ejecución_Presupuestal_Gastos_C__2[#All],13,0)</f>
        <v>0</v>
      </c>
      <c r="Q84" s="18">
        <f t="shared" si="59"/>
        <v>0</v>
      </c>
      <c r="R84" s="14"/>
      <c r="S84" s="2"/>
    </row>
    <row r="85" spans="1:19" x14ac:dyDescent="0.25">
      <c r="A85" s="1">
        <f t="shared" si="60"/>
        <v>13</v>
      </c>
      <c r="B85" s="1" t="s">
        <v>49</v>
      </c>
      <c r="C85" s="15" t="str">
        <f t="shared" si="69"/>
        <v>O2.1.1.02.02.003.02</v>
      </c>
      <c r="D85" s="15" t="s">
        <v>160</v>
      </c>
      <c r="E85" s="16" t="s">
        <v>97</v>
      </c>
      <c r="F85" s="17">
        <f>VLOOKUP(D85,[1]!Ejecución_Presupuestal_Gastos_C__2[#All],3,0)</f>
        <v>39991000</v>
      </c>
      <c r="G85" s="17">
        <f>VLOOKUP(D85,[1]!Ejecución_Presupuestal_Gastos_C__2[#All],4,0)</f>
        <v>0</v>
      </c>
      <c r="H85" s="17">
        <f>VLOOKUP(D85,[1]!Ejecución_Presupuestal_Gastos_C__2[#All],5,0)</f>
        <v>0</v>
      </c>
      <c r="I85" s="17">
        <f>VLOOKUP(D85,[1]!Ejecución_Presupuestal_Gastos_C__2[#All],6,0)</f>
        <v>39991000</v>
      </c>
      <c r="J85" s="17">
        <f>VLOOKUP(D85,[1]!Ejecución_Presupuestal_Gastos_C__2[#All],7,0)</f>
        <v>0</v>
      </c>
      <c r="K85" s="17">
        <f>VLOOKUP(D85,[1]!Ejecución_Presupuestal_Gastos_C__2[#All],8,0)</f>
        <v>39991000</v>
      </c>
      <c r="L85" s="17">
        <f>VLOOKUP(D85,[1]!Ejecución_Presupuestal_Gastos_C__2[#All],9,0)</f>
        <v>0</v>
      </c>
      <c r="M85" s="17">
        <f>VLOOKUP(D85,[1]!Ejecución_Presupuestal_Gastos_C__2[#All],10,0)</f>
        <v>0</v>
      </c>
      <c r="N85" s="18">
        <f t="shared" si="57"/>
        <v>0</v>
      </c>
      <c r="O85" s="17">
        <f>VLOOKUP(D85,[1]!Ejecución_Presupuestal_Gastos_C__2[#All],12,0)</f>
        <v>0</v>
      </c>
      <c r="P85" s="17">
        <f>VLOOKUP(D85,[1]!Ejecución_Presupuestal_Gastos_C__2[#All],13,0)</f>
        <v>0</v>
      </c>
      <c r="Q85" s="18">
        <f t="shared" si="59"/>
        <v>0</v>
      </c>
      <c r="R85" s="14"/>
      <c r="S85" s="2"/>
    </row>
    <row r="86" spans="1:19" x14ac:dyDescent="0.25">
      <c r="A86" s="1">
        <f t="shared" si="60"/>
        <v>11</v>
      </c>
      <c r="B86" s="1" t="s">
        <v>36</v>
      </c>
      <c r="C86" s="10" t="str">
        <f t="shared" ref="C86" si="70">LEFT(D86,2)&amp;"."&amp;MID(D86,3,1)&amp;"."&amp;MID(D86,4,1)&amp;"."&amp;MID(D86,5,2)&amp;"."&amp;MID(D86,7,2)&amp;"."&amp;MID(D86,9,3)</f>
        <v>O2.1.1.02.02.004</v>
      </c>
      <c r="D86" s="10" t="s">
        <v>161</v>
      </c>
      <c r="E86" s="11" t="s">
        <v>99</v>
      </c>
      <c r="F86" s="12">
        <f>F87</f>
        <v>46707000</v>
      </c>
      <c r="G86" s="12">
        <f t="shared" ref="G86:M86" si="71">G87</f>
        <v>0</v>
      </c>
      <c r="H86" s="12">
        <f t="shared" si="71"/>
        <v>0</v>
      </c>
      <c r="I86" s="12">
        <f t="shared" si="71"/>
        <v>46707000</v>
      </c>
      <c r="J86" s="12">
        <f t="shared" si="71"/>
        <v>0</v>
      </c>
      <c r="K86" s="12">
        <f t="shared" si="71"/>
        <v>46707000</v>
      </c>
      <c r="L86" s="12">
        <f t="shared" si="71"/>
        <v>0</v>
      </c>
      <c r="M86" s="12">
        <f t="shared" si="71"/>
        <v>0</v>
      </c>
      <c r="N86" s="13">
        <f t="shared" si="57"/>
        <v>0</v>
      </c>
      <c r="O86" s="12">
        <f t="shared" ref="O86" si="72">O87</f>
        <v>0</v>
      </c>
      <c r="P86" s="12">
        <f>P87</f>
        <v>0</v>
      </c>
      <c r="Q86" s="13">
        <f t="shared" si="59"/>
        <v>0</v>
      </c>
      <c r="R86" s="14"/>
      <c r="S86" s="2"/>
    </row>
    <row r="87" spans="1:19" x14ac:dyDescent="0.25">
      <c r="A87" s="1">
        <f t="shared" si="60"/>
        <v>13</v>
      </c>
      <c r="B87" s="1" t="s">
        <v>49</v>
      </c>
      <c r="C87" s="15" t="str">
        <f t="shared" ref="C87" si="73">LEFT(D87,2)&amp;"."&amp;MID(D87,3,1)&amp;"."&amp;MID(D87,4,1)&amp;"."&amp;MID(D87,5,2)&amp;"."&amp;MID(D87,7,2)&amp;"."&amp;MID(D87,9,3)&amp;"."&amp;MID(D87,12,2)</f>
        <v>O2.1.1.02.02.004.01</v>
      </c>
      <c r="D87" s="15" t="s">
        <v>162</v>
      </c>
      <c r="E87" s="16" t="s">
        <v>101</v>
      </c>
      <c r="F87" s="17">
        <f>VLOOKUP(D87,[1]!Ejecución_Presupuestal_Gastos_C__2[#All],3,0)</f>
        <v>46707000</v>
      </c>
      <c r="G87" s="17">
        <f>VLOOKUP(D87,[1]!Ejecución_Presupuestal_Gastos_C__2[#All],4,0)</f>
        <v>0</v>
      </c>
      <c r="H87" s="17">
        <f>VLOOKUP(D87,[1]!Ejecución_Presupuestal_Gastos_C__2[#All],5,0)</f>
        <v>0</v>
      </c>
      <c r="I87" s="17">
        <f>VLOOKUP(D87,[1]!Ejecución_Presupuestal_Gastos_C__2[#All],6,0)</f>
        <v>46707000</v>
      </c>
      <c r="J87" s="17">
        <f>VLOOKUP(D87,[1]!Ejecución_Presupuestal_Gastos_C__2[#All],7,0)</f>
        <v>0</v>
      </c>
      <c r="K87" s="17">
        <f>VLOOKUP(D87,[1]!Ejecución_Presupuestal_Gastos_C__2[#All],8,0)</f>
        <v>46707000</v>
      </c>
      <c r="L87" s="17">
        <f>VLOOKUP(D87,[1]!Ejecución_Presupuestal_Gastos_C__2[#All],9,0)</f>
        <v>0</v>
      </c>
      <c r="M87" s="17">
        <f>VLOOKUP(D87,[1]!Ejecución_Presupuestal_Gastos_C__2[#All],10,0)</f>
        <v>0</v>
      </c>
      <c r="N87" s="18">
        <f t="shared" si="57"/>
        <v>0</v>
      </c>
      <c r="O87" s="17">
        <f>VLOOKUP(D87,[1]!Ejecución_Presupuestal_Gastos_C__2[#All],12,0)</f>
        <v>0</v>
      </c>
      <c r="P87" s="17">
        <f>VLOOKUP(D87,[1]!Ejecución_Presupuestal_Gastos_C__2[#All],13,0)</f>
        <v>0</v>
      </c>
      <c r="Q87" s="18">
        <f t="shared" si="59"/>
        <v>0</v>
      </c>
      <c r="R87" s="14"/>
      <c r="S87" s="2"/>
    </row>
    <row r="88" spans="1:19" x14ac:dyDescent="0.25">
      <c r="A88" s="1">
        <f t="shared" si="60"/>
        <v>11</v>
      </c>
      <c r="B88" s="1" t="s">
        <v>36</v>
      </c>
      <c r="C88" s="10" t="str">
        <f t="shared" ref="C88" si="74">LEFT(D88,2)&amp;"."&amp;MID(D88,3,1)&amp;"."&amp;MID(D88,4,1)&amp;"."&amp;MID(D88,5,2)&amp;"."&amp;MID(D88,7,2)&amp;"."&amp;MID(D88,9,3)</f>
        <v>O2.1.1.02.02.005</v>
      </c>
      <c r="D88" s="10" t="s">
        <v>163</v>
      </c>
      <c r="E88" s="11" t="s">
        <v>103</v>
      </c>
      <c r="F88" s="12">
        <f>F89</f>
        <v>5816000</v>
      </c>
      <c r="G88" s="12">
        <f t="shared" ref="G88:M88" si="75">G89</f>
        <v>0</v>
      </c>
      <c r="H88" s="12">
        <f t="shared" si="75"/>
        <v>0</v>
      </c>
      <c r="I88" s="12">
        <f t="shared" si="75"/>
        <v>5816000</v>
      </c>
      <c r="J88" s="12">
        <f t="shared" si="75"/>
        <v>0</v>
      </c>
      <c r="K88" s="12">
        <f t="shared" si="75"/>
        <v>5816000</v>
      </c>
      <c r="L88" s="12">
        <f t="shared" si="75"/>
        <v>0</v>
      </c>
      <c r="M88" s="12">
        <f t="shared" si="75"/>
        <v>0</v>
      </c>
      <c r="N88" s="13">
        <f t="shared" si="57"/>
        <v>0</v>
      </c>
      <c r="O88" s="12">
        <f t="shared" ref="O88" si="76">O89</f>
        <v>0</v>
      </c>
      <c r="P88" s="12">
        <f>P89</f>
        <v>0</v>
      </c>
      <c r="Q88" s="13">
        <f t="shared" si="59"/>
        <v>0</v>
      </c>
      <c r="R88" s="14"/>
      <c r="S88" s="2"/>
    </row>
    <row r="89" spans="1:19" ht="25.5" x14ac:dyDescent="0.25">
      <c r="A89" s="1">
        <f t="shared" si="60"/>
        <v>13</v>
      </c>
      <c r="B89" s="1" t="s">
        <v>49</v>
      </c>
      <c r="C89" s="15" t="str">
        <f t="shared" ref="C89" si="77">LEFT(D89,2)&amp;"."&amp;MID(D89,3,1)&amp;"."&amp;MID(D89,4,1)&amp;"."&amp;MID(D89,5,2)&amp;"."&amp;MID(D89,7,2)&amp;"."&amp;MID(D89,9,3)&amp;"."&amp;MID(D89,12,2)</f>
        <v>O2.1.1.02.02.005.01</v>
      </c>
      <c r="D89" s="15" t="s">
        <v>164</v>
      </c>
      <c r="E89" s="16" t="s">
        <v>105</v>
      </c>
      <c r="F89" s="17">
        <f>VLOOKUP(D89,[1]!Ejecución_Presupuestal_Gastos_C__2[#All],3,0)</f>
        <v>5816000</v>
      </c>
      <c r="G89" s="17">
        <f>VLOOKUP(D89,[1]!Ejecución_Presupuestal_Gastos_C__2[#All],4,0)</f>
        <v>0</v>
      </c>
      <c r="H89" s="17">
        <f>VLOOKUP(D89,[1]!Ejecución_Presupuestal_Gastos_C__2[#All],5,0)</f>
        <v>0</v>
      </c>
      <c r="I89" s="17">
        <f>VLOOKUP(D89,[1]!Ejecución_Presupuestal_Gastos_C__2[#All],6,0)</f>
        <v>5816000</v>
      </c>
      <c r="J89" s="17">
        <f>VLOOKUP(D89,[1]!Ejecución_Presupuestal_Gastos_C__2[#All],7,0)</f>
        <v>0</v>
      </c>
      <c r="K89" s="17">
        <f>VLOOKUP(D89,[1]!Ejecución_Presupuestal_Gastos_C__2[#All],8,0)</f>
        <v>5816000</v>
      </c>
      <c r="L89" s="17">
        <f>VLOOKUP(D89,[1]!Ejecución_Presupuestal_Gastos_C__2[#All],9,0)</f>
        <v>0</v>
      </c>
      <c r="M89" s="17">
        <f>VLOOKUP(D89,[1]!Ejecución_Presupuestal_Gastos_C__2[#All],10,0)</f>
        <v>0</v>
      </c>
      <c r="N89" s="18">
        <f t="shared" si="57"/>
        <v>0</v>
      </c>
      <c r="O89" s="17">
        <f>VLOOKUP(D89,[1]!Ejecución_Presupuestal_Gastos_C__2[#All],12,0)</f>
        <v>0</v>
      </c>
      <c r="P89" s="17">
        <f>VLOOKUP(D89,[1]!Ejecución_Presupuestal_Gastos_C__2[#All],13,0)</f>
        <v>0</v>
      </c>
      <c r="Q89" s="18">
        <f t="shared" si="59"/>
        <v>0</v>
      </c>
      <c r="R89" s="14"/>
      <c r="S89" s="2"/>
    </row>
    <row r="90" spans="1:19" x14ac:dyDescent="0.25">
      <c r="A90" s="1">
        <f t="shared" si="60"/>
        <v>11</v>
      </c>
      <c r="B90" s="1" t="s">
        <v>49</v>
      </c>
      <c r="C90" s="15" t="str">
        <f t="shared" ref="C90:C93" si="78">LEFT(D90,2)&amp;"."&amp;MID(D90,3,1)&amp;"."&amp;MID(D90,4,1)&amp;"."&amp;MID(D90,5,2)&amp;"."&amp;MID(D90,7,2)&amp;"."&amp;MID(D90,9,3)</f>
        <v>O2.1.1.02.02.006</v>
      </c>
      <c r="D90" s="15" t="s">
        <v>165</v>
      </c>
      <c r="E90" s="16" t="s">
        <v>107</v>
      </c>
      <c r="F90" s="17">
        <f>VLOOKUP(D90,[1]!Ejecución_Presupuestal_Gastos_C__2[#All],3,0)</f>
        <v>35033000</v>
      </c>
      <c r="G90" s="17">
        <f>VLOOKUP(D90,[1]!Ejecución_Presupuestal_Gastos_C__2[#All],4,0)</f>
        <v>0</v>
      </c>
      <c r="H90" s="17">
        <f>VLOOKUP(D90,[1]!Ejecución_Presupuestal_Gastos_C__2[#All],5,0)</f>
        <v>0</v>
      </c>
      <c r="I90" s="17">
        <f>VLOOKUP(D90,[1]!Ejecución_Presupuestal_Gastos_C__2[#All],6,0)</f>
        <v>35033000</v>
      </c>
      <c r="J90" s="17">
        <f>VLOOKUP(D90,[1]!Ejecución_Presupuestal_Gastos_C__2[#All],7,0)</f>
        <v>0</v>
      </c>
      <c r="K90" s="17">
        <f>VLOOKUP(D90,[1]!Ejecución_Presupuestal_Gastos_C__2[#All],8,0)</f>
        <v>35033000</v>
      </c>
      <c r="L90" s="17">
        <f>VLOOKUP(D90,[1]!Ejecución_Presupuestal_Gastos_C__2[#All],9,0)</f>
        <v>0</v>
      </c>
      <c r="M90" s="17">
        <f>VLOOKUP(D90,[1]!Ejecución_Presupuestal_Gastos_C__2[#All],10,0)</f>
        <v>0</v>
      </c>
      <c r="N90" s="18">
        <f t="shared" si="57"/>
        <v>0</v>
      </c>
      <c r="O90" s="17">
        <f>VLOOKUP(D90,[1]!Ejecución_Presupuestal_Gastos_C__2[#All],12,0)</f>
        <v>0</v>
      </c>
      <c r="P90" s="17">
        <f>VLOOKUP(D90,[1]!Ejecución_Presupuestal_Gastos_C__2[#All],13,0)</f>
        <v>0</v>
      </c>
      <c r="Q90" s="18">
        <f t="shared" si="59"/>
        <v>0</v>
      </c>
      <c r="R90" s="14"/>
      <c r="S90" s="2"/>
    </row>
    <row r="91" spans="1:19" x14ac:dyDescent="0.25">
      <c r="A91" s="1">
        <f t="shared" si="60"/>
        <v>11</v>
      </c>
      <c r="B91" s="1" t="s">
        <v>49</v>
      </c>
      <c r="C91" s="15" t="str">
        <f t="shared" si="78"/>
        <v>O2.1.1.02.02.007</v>
      </c>
      <c r="D91" s="15" t="s">
        <v>166</v>
      </c>
      <c r="E91" s="16" t="s">
        <v>109</v>
      </c>
      <c r="F91" s="17">
        <f>VLOOKUP(D91,[1]!Ejecución_Presupuestal_Gastos_C__2[#All],3,0)</f>
        <v>5840000</v>
      </c>
      <c r="G91" s="17">
        <f>VLOOKUP(D91,[1]!Ejecución_Presupuestal_Gastos_C__2[#All],4,0)</f>
        <v>0</v>
      </c>
      <c r="H91" s="17">
        <f>VLOOKUP(D91,[1]!Ejecución_Presupuestal_Gastos_C__2[#All],5,0)</f>
        <v>0</v>
      </c>
      <c r="I91" s="17">
        <f>VLOOKUP(D91,[1]!Ejecución_Presupuestal_Gastos_C__2[#All],6,0)</f>
        <v>5840000</v>
      </c>
      <c r="J91" s="17">
        <f>VLOOKUP(D91,[1]!Ejecución_Presupuestal_Gastos_C__2[#All],7,0)</f>
        <v>0</v>
      </c>
      <c r="K91" s="17">
        <f>VLOOKUP(D91,[1]!Ejecución_Presupuestal_Gastos_C__2[#All],8,0)</f>
        <v>5840000</v>
      </c>
      <c r="L91" s="17">
        <f>VLOOKUP(D91,[1]!Ejecución_Presupuestal_Gastos_C__2[#All],9,0)</f>
        <v>0</v>
      </c>
      <c r="M91" s="17">
        <f>VLOOKUP(D91,[1]!Ejecución_Presupuestal_Gastos_C__2[#All],10,0)</f>
        <v>0</v>
      </c>
      <c r="N91" s="18">
        <f t="shared" si="57"/>
        <v>0</v>
      </c>
      <c r="O91" s="17">
        <f>VLOOKUP(D91,[1]!Ejecución_Presupuestal_Gastos_C__2[#All],12,0)</f>
        <v>0</v>
      </c>
      <c r="P91" s="17">
        <f>VLOOKUP(D91,[1]!Ejecución_Presupuestal_Gastos_C__2[#All],13,0)</f>
        <v>0</v>
      </c>
      <c r="Q91" s="18">
        <f t="shared" si="59"/>
        <v>0</v>
      </c>
      <c r="R91" s="14"/>
      <c r="S91" s="2"/>
    </row>
    <row r="92" spans="1:19" x14ac:dyDescent="0.25">
      <c r="A92" s="1">
        <f t="shared" si="60"/>
        <v>11</v>
      </c>
      <c r="B92" s="1" t="s">
        <v>49</v>
      </c>
      <c r="C92" s="15" t="str">
        <f t="shared" si="78"/>
        <v>O2.1.1.02.02.008</v>
      </c>
      <c r="D92" s="15" t="s">
        <v>167</v>
      </c>
      <c r="E92" s="16" t="s">
        <v>111</v>
      </c>
      <c r="F92" s="17">
        <f>VLOOKUP(D92,[1]!Ejecución_Presupuestal_Gastos_C__2[#All],3,0)</f>
        <v>5840000</v>
      </c>
      <c r="G92" s="17">
        <f>VLOOKUP(D92,[1]!Ejecución_Presupuestal_Gastos_C__2[#All],4,0)</f>
        <v>0</v>
      </c>
      <c r="H92" s="17">
        <f>VLOOKUP(D92,[1]!Ejecución_Presupuestal_Gastos_C__2[#All],5,0)</f>
        <v>0</v>
      </c>
      <c r="I92" s="17">
        <f>VLOOKUP(D92,[1]!Ejecución_Presupuestal_Gastos_C__2[#All],6,0)</f>
        <v>5840000</v>
      </c>
      <c r="J92" s="17">
        <f>VLOOKUP(D92,[1]!Ejecución_Presupuestal_Gastos_C__2[#All],7,0)</f>
        <v>0</v>
      </c>
      <c r="K92" s="17">
        <f>VLOOKUP(D92,[1]!Ejecución_Presupuestal_Gastos_C__2[#All],8,0)</f>
        <v>5840000</v>
      </c>
      <c r="L92" s="17">
        <f>VLOOKUP(D92,[1]!Ejecución_Presupuestal_Gastos_C__2[#All],9,0)</f>
        <v>0</v>
      </c>
      <c r="M92" s="17">
        <f>VLOOKUP(D92,[1]!Ejecución_Presupuestal_Gastos_C__2[#All],10,0)</f>
        <v>0</v>
      </c>
      <c r="N92" s="18">
        <f t="shared" si="57"/>
        <v>0</v>
      </c>
      <c r="O92" s="17">
        <f>VLOOKUP(D92,[1]!Ejecución_Presupuestal_Gastos_C__2[#All],12,0)</f>
        <v>0</v>
      </c>
      <c r="P92" s="17">
        <f>VLOOKUP(D92,[1]!Ejecución_Presupuestal_Gastos_C__2[#All],13,0)</f>
        <v>0</v>
      </c>
      <c r="Q92" s="18">
        <f t="shared" si="59"/>
        <v>0</v>
      </c>
      <c r="R92" s="14"/>
      <c r="S92" s="2"/>
    </row>
    <row r="93" spans="1:19" x14ac:dyDescent="0.25">
      <c r="A93" s="1">
        <f t="shared" si="60"/>
        <v>11</v>
      </c>
      <c r="B93" s="1" t="s">
        <v>49</v>
      </c>
      <c r="C93" s="15" t="str">
        <f t="shared" si="78"/>
        <v>O2.1.1.02.02.009</v>
      </c>
      <c r="D93" s="15" t="s">
        <v>168</v>
      </c>
      <c r="E93" s="16" t="s">
        <v>113</v>
      </c>
      <c r="F93" s="17">
        <f>VLOOKUP(D93,[1]!Ejecución_Presupuestal_Gastos_C__2[#All],3,0)</f>
        <v>11398000</v>
      </c>
      <c r="G93" s="17">
        <f>VLOOKUP(D93,[1]!Ejecución_Presupuestal_Gastos_C__2[#All],4,0)</f>
        <v>0</v>
      </c>
      <c r="H93" s="17">
        <f>VLOOKUP(D93,[1]!Ejecución_Presupuestal_Gastos_C__2[#All],5,0)</f>
        <v>0</v>
      </c>
      <c r="I93" s="17">
        <f>VLOOKUP(D93,[1]!Ejecución_Presupuestal_Gastos_C__2[#All],6,0)</f>
        <v>11398000</v>
      </c>
      <c r="J93" s="17">
        <f>VLOOKUP(D93,[1]!Ejecución_Presupuestal_Gastos_C__2[#All],7,0)</f>
        <v>0</v>
      </c>
      <c r="K93" s="17">
        <f>VLOOKUP(D93,[1]!Ejecución_Presupuestal_Gastos_C__2[#All],8,0)</f>
        <v>11398000</v>
      </c>
      <c r="L93" s="17">
        <f>VLOOKUP(D93,[1]!Ejecución_Presupuestal_Gastos_C__2[#All],9,0)</f>
        <v>0</v>
      </c>
      <c r="M93" s="17">
        <f>VLOOKUP(D93,[1]!Ejecución_Presupuestal_Gastos_C__2[#All],10,0)</f>
        <v>0</v>
      </c>
      <c r="N93" s="18">
        <f t="shared" si="57"/>
        <v>0</v>
      </c>
      <c r="O93" s="17">
        <f>VLOOKUP(D93,[1]!Ejecución_Presupuestal_Gastos_C__2[#All],12,0)</f>
        <v>0</v>
      </c>
      <c r="P93" s="17">
        <f>VLOOKUP(D93,[1]!Ejecución_Presupuestal_Gastos_C__2[#All],13,0)</f>
        <v>0</v>
      </c>
      <c r="Q93" s="18">
        <f t="shared" si="59"/>
        <v>0</v>
      </c>
      <c r="R93" s="14"/>
      <c r="S93" s="2"/>
    </row>
    <row r="94" spans="1:19" ht="25.5" x14ac:dyDescent="0.25">
      <c r="A94" s="1">
        <f t="shared" si="60"/>
        <v>8</v>
      </c>
      <c r="B94" s="1" t="s">
        <v>36</v>
      </c>
      <c r="C94" s="10" t="str">
        <f>LEFT(D94,2)&amp;"."&amp;MID(D94,3,1)&amp;"."&amp;MID(D94,4,1)&amp;"."&amp;MID(D94,5,2)&amp;"."&amp;MID(D94,7,2)</f>
        <v>O2.1.1.02.03</v>
      </c>
      <c r="D94" s="10" t="s">
        <v>169</v>
      </c>
      <c r="E94" s="11" t="s">
        <v>115</v>
      </c>
      <c r="F94" s="12">
        <f t="shared" ref="F94:M94" si="79">F95+F98</f>
        <v>27261000</v>
      </c>
      <c r="G94" s="12">
        <f t="shared" si="79"/>
        <v>0</v>
      </c>
      <c r="H94" s="12">
        <f t="shared" si="79"/>
        <v>0</v>
      </c>
      <c r="I94" s="12">
        <f t="shared" si="79"/>
        <v>27261000</v>
      </c>
      <c r="J94" s="12">
        <f t="shared" si="79"/>
        <v>0</v>
      </c>
      <c r="K94" s="12">
        <f t="shared" si="79"/>
        <v>27261000</v>
      </c>
      <c r="L94" s="12">
        <f t="shared" si="79"/>
        <v>0</v>
      </c>
      <c r="M94" s="12">
        <f t="shared" si="79"/>
        <v>0</v>
      </c>
      <c r="N94" s="13">
        <f>IFERROR(M94/K94,"")</f>
        <v>0</v>
      </c>
      <c r="O94" s="12">
        <f>O95+O98</f>
        <v>0</v>
      </c>
      <c r="P94" s="12">
        <f>P95+P98</f>
        <v>0</v>
      </c>
      <c r="Q94" s="13">
        <f t="shared" si="59"/>
        <v>0</v>
      </c>
      <c r="R94" s="14"/>
      <c r="S94" s="2"/>
    </row>
    <row r="95" spans="1:19" x14ac:dyDescent="0.25">
      <c r="A95" s="1">
        <f t="shared" si="60"/>
        <v>11</v>
      </c>
      <c r="B95" s="1" t="s">
        <v>36</v>
      </c>
      <c r="C95" s="10" t="str">
        <f t="shared" ref="C95" si="80">LEFT(D95,2)&amp;"."&amp;MID(D95,3,1)&amp;"."&amp;MID(D95,4,1)&amp;"."&amp;MID(D95,5,2)&amp;"."&amp;MID(D95,7,2)&amp;"."&amp;MID(D95,9,3)</f>
        <v>O2.1.1.02.03.001</v>
      </c>
      <c r="D95" s="10" t="s">
        <v>170</v>
      </c>
      <c r="E95" s="11" t="s">
        <v>63</v>
      </c>
      <c r="F95" s="12">
        <f t="shared" ref="F95:M95" si="81">SUM(F96:F97)</f>
        <v>4296000</v>
      </c>
      <c r="G95" s="12">
        <f t="shared" si="81"/>
        <v>0</v>
      </c>
      <c r="H95" s="12">
        <f t="shared" si="81"/>
        <v>0</v>
      </c>
      <c r="I95" s="12">
        <f t="shared" si="81"/>
        <v>4296000</v>
      </c>
      <c r="J95" s="12">
        <f t="shared" si="81"/>
        <v>0</v>
      </c>
      <c r="K95" s="12">
        <f t="shared" si="81"/>
        <v>4296000</v>
      </c>
      <c r="L95" s="12">
        <f t="shared" si="81"/>
        <v>0</v>
      </c>
      <c r="M95" s="12">
        <f t="shared" si="81"/>
        <v>0</v>
      </c>
      <c r="N95" s="13">
        <f t="shared" si="57"/>
        <v>0</v>
      </c>
      <c r="O95" s="12">
        <f>SUM(O96:O97)</f>
        <v>0</v>
      </c>
      <c r="P95" s="12">
        <f>SUM(P96:P97)</f>
        <v>0</v>
      </c>
      <c r="Q95" s="13">
        <f t="shared" si="59"/>
        <v>0</v>
      </c>
      <c r="R95" s="14"/>
      <c r="S95" s="2"/>
    </row>
    <row r="96" spans="1:19" x14ac:dyDescent="0.25">
      <c r="A96" s="1">
        <f t="shared" si="60"/>
        <v>13</v>
      </c>
      <c r="B96" s="1" t="s">
        <v>49</v>
      </c>
      <c r="C96" s="15" t="str">
        <f t="shared" ref="C96:C97" si="82">LEFT(D96,2)&amp;"."&amp;MID(D96,3,1)&amp;"."&amp;MID(D96,4,1)&amp;"."&amp;MID(D96,5,2)&amp;"."&amp;MID(D96,7,2)&amp;"."&amp;MID(D96,9,3)&amp;"."&amp;MID(D96,12,2)</f>
        <v>O2.1.1.02.03.001.02</v>
      </c>
      <c r="D96" s="15" t="s">
        <v>171</v>
      </c>
      <c r="E96" s="16" t="s">
        <v>118</v>
      </c>
      <c r="F96" s="17">
        <f>IFERROR(VLOOKUP(D96,[1]!Ejecución_Presupuestal_Gastos_C__2[#All],3,0),0)</f>
        <v>0</v>
      </c>
      <c r="G96" s="17">
        <f>IFERROR(VLOOKUP(D96,[1]!Ejecución_Presupuestal_Gastos_C__2[#All],4,0),0)</f>
        <v>0</v>
      </c>
      <c r="H96" s="17">
        <f>IFERROR(VLOOKUP(D96,[1]!Ejecución_Presupuestal_Gastos_C__2[#All],5,0),0)</f>
        <v>0</v>
      </c>
      <c r="I96" s="17">
        <f>IFERROR(VLOOKUP(D96,[1]!Ejecución_Presupuestal_Gastos_C__2[#All],6,0),0)</f>
        <v>0</v>
      </c>
      <c r="J96" s="17">
        <f>IFERROR(VLOOKUP(D96,[1]!Ejecución_Presupuestal_Gastos_C__2[#All],7,0),0)</f>
        <v>0</v>
      </c>
      <c r="K96" s="17">
        <f>IFERROR(VLOOKUP(D96,[1]!Ejecución_Presupuestal_Gastos_C__2[#All],8,0),0)</f>
        <v>0</v>
      </c>
      <c r="L96" s="17">
        <f>IFERROR(VLOOKUP(D96,[1]!Ejecución_Presupuestal_Gastos_C__2[#All],9,0),0)</f>
        <v>0</v>
      </c>
      <c r="M96" s="17">
        <f>IFERROR(VLOOKUP(D96,[1]!Ejecución_Presupuestal_Gastos_C__2[#All],10,0),0)</f>
        <v>0</v>
      </c>
      <c r="N96" s="18" t="str">
        <f t="shared" si="57"/>
        <v/>
      </c>
      <c r="O96" s="17">
        <f>IFERROR(VLOOKUP(D96,[1]!Ejecución_Presupuestal_Gastos_C__2[#All],12,0),0)</f>
        <v>0</v>
      </c>
      <c r="P96" s="17">
        <f>IFERROR(VLOOKUP(D96,[1]!Ejecución_Presupuestal_Gastos_C__2[#All],13,0),0)</f>
        <v>0</v>
      </c>
      <c r="Q96" s="18" t="str">
        <f t="shared" si="59"/>
        <v/>
      </c>
      <c r="R96" s="14"/>
      <c r="S96" s="2"/>
    </row>
    <row r="97" spans="1:19" x14ac:dyDescent="0.25">
      <c r="A97" s="1">
        <f t="shared" si="60"/>
        <v>13</v>
      </c>
      <c r="B97" s="19" t="s">
        <v>172</v>
      </c>
      <c r="C97" s="15" t="str">
        <f t="shared" si="82"/>
        <v>O2.1.1.02.03.001.03</v>
      </c>
      <c r="D97" s="15" t="s">
        <v>173</v>
      </c>
      <c r="E97" s="16" t="s">
        <v>120</v>
      </c>
      <c r="F97" s="17">
        <f>VLOOKUP(D97,[1]!Ejecución_Presupuestal_Gastos_C__2[#All],3,0)</f>
        <v>4296000</v>
      </c>
      <c r="G97" s="17">
        <f>VLOOKUP(D97,[1]!Ejecución_Presupuestal_Gastos_C__2[#All],4,0)</f>
        <v>0</v>
      </c>
      <c r="H97" s="17">
        <f>VLOOKUP(D97,[1]!Ejecución_Presupuestal_Gastos_C__2[#All],5,0)</f>
        <v>0</v>
      </c>
      <c r="I97" s="17">
        <f>VLOOKUP(D97,[1]!Ejecución_Presupuestal_Gastos_C__2[#All],6,0)</f>
        <v>4296000</v>
      </c>
      <c r="J97" s="17">
        <f>VLOOKUP(D97,[1]!Ejecución_Presupuestal_Gastos_C__2[#All],7,0)</f>
        <v>0</v>
      </c>
      <c r="K97" s="17">
        <f>VLOOKUP(D97,[1]!Ejecución_Presupuestal_Gastos_C__2[#All],8,0)</f>
        <v>4296000</v>
      </c>
      <c r="L97" s="17">
        <f>VLOOKUP(D97,[1]!Ejecución_Presupuestal_Gastos_C__2[#All],9,0)</f>
        <v>0</v>
      </c>
      <c r="M97" s="17">
        <f>VLOOKUP(D97,[1]!Ejecución_Presupuestal_Gastos_C__2[#All],10,0)</f>
        <v>0</v>
      </c>
      <c r="N97" s="18">
        <f t="shared" si="57"/>
        <v>0</v>
      </c>
      <c r="O97" s="17">
        <f>VLOOKUP(D97,[1]!Ejecución_Presupuestal_Gastos_C__2[#All],12,0)</f>
        <v>0</v>
      </c>
      <c r="P97" s="17">
        <f>VLOOKUP(D97,[1]!Ejecución_Presupuestal_Gastos_C__2[#All],13,0)</f>
        <v>0</v>
      </c>
      <c r="Q97" s="18">
        <f t="shared" si="59"/>
        <v>0</v>
      </c>
      <c r="R97" s="14"/>
      <c r="S97" s="2"/>
    </row>
    <row r="98" spans="1:19" ht="25.5" x14ac:dyDescent="0.25">
      <c r="A98" s="1">
        <f t="shared" si="60"/>
        <v>11</v>
      </c>
      <c r="B98" s="1" t="s">
        <v>49</v>
      </c>
      <c r="C98" s="15" t="str">
        <f t="shared" ref="C98" si="83">LEFT(D98,2)&amp;"."&amp;MID(D98,3,1)&amp;"."&amp;MID(D98,4,1)&amp;"."&amp;MID(D98,5,2)&amp;"."&amp;MID(D98,7,2)&amp;"."&amp;MID(D98,9,3)</f>
        <v>O2.1.1.02.03.119</v>
      </c>
      <c r="D98" s="15" t="s">
        <v>174</v>
      </c>
      <c r="E98" s="16" t="s">
        <v>126</v>
      </c>
      <c r="F98" s="17">
        <f>IFERROR(VLOOKUP(D98,[1]!Ejecución_Presupuestal_Gastos_C__2[#All],3,0),0)</f>
        <v>22965000</v>
      </c>
      <c r="G98" s="17">
        <f>IFERROR(VLOOKUP(D98,[1]!Ejecución_Presupuestal_Gastos_C__2[#All],4,0),0)</f>
        <v>0</v>
      </c>
      <c r="H98" s="17">
        <f>IFERROR(VLOOKUP(D98,[1]!Ejecución_Presupuestal_Gastos_C__2[#All],5,0),0)</f>
        <v>0</v>
      </c>
      <c r="I98" s="17">
        <f>IFERROR(VLOOKUP(D98,[1]!Ejecución_Presupuestal_Gastos_C__2[#All],6,0),0)</f>
        <v>22965000</v>
      </c>
      <c r="J98" s="17">
        <f>IFERROR(VLOOKUP(D98,[1]!Ejecución_Presupuestal_Gastos_C__2[#All],7,0),0)</f>
        <v>0</v>
      </c>
      <c r="K98" s="17">
        <f>IFERROR(VLOOKUP(D98,[1]!Ejecución_Presupuestal_Gastos_C__2[#All],8,0),0)</f>
        <v>22965000</v>
      </c>
      <c r="L98" s="17">
        <f>IFERROR(VLOOKUP(D98,[1]!Ejecución_Presupuestal_Gastos_C__2[#All],9,0),0)</f>
        <v>0</v>
      </c>
      <c r="M98" s="17">
        <f>IFERROR(VLOOKUP(D98,[1]!Ejecución_Presupuestal_Gastos_C__2[#All],10,0),0)</f>
        <v>0</v>
      </c>
      <c r="N98" s="18">
        <f t="shared" si="57"/>
        <v>0</v>
      </c>
      <c r="O98" s="17">
        <f>IFERROR(VLOOKUP(D98,[1]!Ejecución_Presupuestal_Gastos_C__2[#All],12,0),0)</f>
        <v>0</v>
      </c>
      <c r="P98" s="17">
        <f>IFERROR(VLOOKUP(D98,[1]!Ejecución_Presupuestal_Gastos_C__2[#All],13,0),0)</f>
        <v>0</v>
      </c>
      <c r="Q98" s="18">
        <f>IFERROR(P98/K98,"")</f>
        <v>0</v>
      </c>
      <c r="R98" s="14"/>
      <c r="S98" s="2"/>
    </row>
    <row r="99" spans="1:19" x14ac:dyDescent="0.25">
      <c r="A99" s="1">
        <f t="shared" si="60"/>
        <v>4</v>
      </c>
      <c r="B99" s="1" t="s">
        <v>36</v>
      </c>
      <c r="C99" s="10" t="str">
        <f>LEFT(D99,2)&amp;"."&amp;MID(D99,3,1)&amp;"."&amp;MID(D99,4,1)</f>
        <v>O2.1.2</v>
      </c>
      <c r="D99" s="10" t="s">
        <v>175</v>
      </c>
      <c r="E99" s="11" t="s">
        <v>176</v>
      </c>
      <c r="F99" s="12">
        <f>F100</f>
        <v>55183595000</v>
      </c>
      <c r="G99" s="12">
        <f t="shared" ref="G99:M99" si="84">+G100</f>
        <v>0</v>
      </c>
      <c r="H99" s="12">
        <f t="shared" si="84"/>
        <v>0</v>
      </c>
      <c r="I99" s="12">
        <f t="shared" si="84"/>
        <v>55183595000</v>
      </c>
      <c r="J99" s="12">
        <f t="shared" si="84"/>
        <v>0</v>
      </c>
      <c r="K99" s="12">
        <f t="shared" si="84"/>
        <v>55183595000</v>
      </c>
      <c r="L99" s="12">
        <f t="shared" si="84"/>
        <v>0</v>
      </c>
      <c r="M99" s="12">
        <f t="shared" si="84"/>
        <v>0</v>
      </c>
      <c r="N99" s="13">
        <f t="shared" si="57"/>
        <v>0</v>
      </c>
      <c r="O99" s="12">
        <f>+O100</f>
        <v>0</v>
      </c>
      <c r="P99" s="12">
        <f>+P100</f>
        <v>0</v>
      </c>
      <c r="Q99" s="13">
        <f t="shared" si="59"/>
        <v>0</v>
      </c>
      <c r="R99" s="14"/>
      <c r="S99" s="2"/>
    </row>
    <row r="100" spans="1:19" x14ac:dyDescent="0.25">
      <c r="A100" s="1">
        <f t="shared" si="60"/>
        <v>6</v>
      </c>
      <c r="B100" s="1" t="s">
        <v>36</v>
      </c>
      <c r="C100" s="10" t="str">
        <f>LEFT(D100,2)&amp;"."&amp;MID(D100,3,1)&amp;"."&amp;MID(D100,4,1)&amp;"."&amp;MID(D100,5,2)</f>
        <v>O2.1.2.02</v>
      </c>
      <c r="D100" s="10" t="s">
        <v>177</v>
      </c>
      <c r="E100" s="11" t="s">
        <v>178</v>
      </c>
      <c r="F100" s="12">
        <f t="shared" ref="F100:M100" si="85">F101+F249</f>
        <v>55183595000</v>
      </c>
      <c r="G100" s="12">
        <f t="shared" si="85"/>
        <v>0</v>
      </c>
      <c r="H100" s="12">
        <f t="shared" si="85"/>
        <v>0</v>
      </c>
      <c r="I100" s="12">
        <f t="shared" si="85"/>
        <v>55183595000</v>
      </c>
      <c r="J100" s="12">
        <f t="shared" si="85"/>
        <v>0</v>
      </c>
      <c r="K100" s="12">
        <f t="shared" si="85"/>
        <v>55183595000</v>
      </c>
      <c r="L100" s="12">
        <f t="shared" si="85"/>
        <v>0</v>
      </c>
      <c r="M100" s="12">
        <f t="shared" si="85"/>
        <v>0</v>
      </c>
      <c r="N100" s="13">
        <f t="shared" si="57"/>
        <v>0</v>
      </c>
      <c r="O100" s="12">
        <f>O101+O249</f>
        <v>0</v>
      </c>
      <c r="P100" s="12">
        <f>P101+P249</f>
        <v>0</v>
      </c>
      <c r="Q100" s="13">
        <f t="shared" si="59"/>
        <v>0</v>
      </c>
      <c r="R100" s="14"/>
      <c r="S100" s="2"/>
    </row>
    <row r="101" spans="1:19" x14ac:dyDescent="0.25">
      <c r="A101" s="1">
        <f t="shared" si="60"/>
        <v>8</v>
      </c>
      <c r="B101" s="1" t="s">
        <v>36</v>
      </c>
      <c r="C101" s="10" t="str">
        <f>LEFT(D101,2)&amp;"."&amp;MID(D101,3,1)&amp;"."&amp;MID(D101,4,1)&amp;"."&amp;MID(D101,5,2)&amp;"."&amp;MID(D101,7,2)</f>
        <v>O2.1.2.02.01</v>
      </c>
      <c r="D101" s="10" t="s">
        <v>179</v>
      </c>
      <c r="E101" s="11" t="s">
        <v>180</v>
      </c>
      <c r="F101" s="12">
        <f t="shared" ref="F101:M101" si="86">F102+F129+F213</f>
        <v>2614020000</v>
      </c>
      <c r="G101" s="12">
        <f t="shared" si="86"/>
        <v>0</v>
      </c>
      <c r="H101" s="12">
        <f t="shared" si="86"/>
        <v>0</v>
      </c>
      <c r="I101" s="12">
        <f t="shared" si="86"/>
        <v>2614020000</v>
      </c>
      <c r="J101" s="12">
        <f t="shared" si="86"/>
        <v>0</v>
      </c>
      <c r="K101" s="12">
        <f t="shared" si="86"/>
        <v>2614020000</v>
      </c>
      <c r="L101" s="12">
        <f t="shared" si="86"/>
        <v>0</v>
      </c>
      <c r="M101" s="12">
        <f t="shared" si="86"/>
        <v>0</v>
      </c>
      <c r="N101" s="13">
        <f t="shared" si="57"/>
        <v>0</v>
      </c>
      <c r="O101" s="12">
        <f>O102+O129+O213</f>
        <v>0</v>
      </c>
      <c r="P101" s="12">
        <f>P102+P129+P213</f>
        <v>0</v>
      </c>
      <c r="Q101" s="13">
        <f t="shared" si="59"/>
        <v>0</v>
      </c>
      <c r="R101" s="14"/>
      <c r="S101" s="2"/>
    </row>
    <row r="102" spans="1:19" ht="25.5" x14ac:dyDescent="0.25">
      <c r="A102" s="1">
        <f t="shared" si="60"/>
        <v>11</v>
      </c>
      <c r="B102" s="1" t="s">
        <v>36</v>
      </c>
      <c r="C102" s="10" t="str">
        <f t="shared" ref="C102" si="87">LEFT(D102,2)&amp;"."&amp;MID(D102,3,1)&amp;"."&amp;MID(D102,4,1)&amp;"."&amp;MID(D102,5,2)&amp;"."&amp;MID(D102,7,2)&amp;"."&amp;MID(D102,9,3)</f>
        <v>O2.1.2.02.01.002</v>
      </c>
      <c r="D102" s="10" t="s">
        <v>181</v>
      </c>
      <c r="E102" s="11" t="s">
        <v>182</v>
      </c>
      <c r="F102" s="12">
        <f t="shared" ref="F102:M102" si="88">F103+F109+F111+F118+F125</f>
        <v>1068920000</v>
      </c>
      <c r="G102" s="12">
        <f t="shared" si="88"/>
        <v>0</v>
      </c>
      <c r="H102" s="12">
        <f t="shared" si="88"/>
        <v>0</v>
      </c>
      <c r="I102" s="12">
        <f t="shared" si="88"/>
        <v>1068920000</v>
      </c>
      <c r="J102" s="12">
        <f t="shared" si="88"/>
        <v>0</v>
      </c>
      <c r="K102" s="12">
        <f t="shared" si="88"/>
        <v>1068920000</v>
      </c>
      <c r="L102" s="12">
        <f t="shared" si="88"/>
        <v>0</v>
      </c>
      <c r="M102" s="12">
        <f t="shared" si="88"/>
        <v>0</v>
      </c>
      <c r="N102" s="13">
        <f t="shared" si="57"/>
        <v>0</v>
      </c>
      <c r="O102" s="12">
        <f>O103+O109+O111+O118+O125</f>
        <v>0</v>
      </c>
      <c r="P102" s="12">
        <f>P103+P109+P111+P118+P125</f>
        <v>0</v>
      </c>
      <c r="Q102" s="13">
        <f t="shared" si="59"/>
        <v>0</v>
      </c>
      <c r="R102" s="14"/>
      <c r="S102" s="2"/>
    </row>
    <row r="103" spans="1:19" ht="38.25" x14ac:dyDescent="0.25">
      <c r="A103" s="1">
        <f t="shared" si="60"/>
        <v>13</v>
      </c>
      <c r="B103" s="1" t="s">
        <v>36</v>
      </c>
      <c r="C103" s="10" t="str">
        <f t="shared" ref="C103" si="89">LEFT(D103,2)&amp;"."&amp;MID(D103,3,1)&amp;"."&amp;MID(D103,4,1)&amp;"."&amp;MID(D103,5,2)&amp;"."&amp;MID(D103,7,2)&amp;"."&amp;MID(D103,9,3)&amp;"."&amp;MID(D103,12,2)</f>
        <v>O2.1.2.02.01.002.03</v>
      </c>
      <c r="D103" s="10" t="s">
        <v>183</v>
      </c>
      <c r="E103" s="11" t="s">
        <v>184</v>
      </c>
      <c r="F103" s="12">
        <f>SUM(F104:F108)</f>
        <v>533441000</v>
      </c>
      <c r="G103" s="12">
        <f t="shared" ref="G103:L103" si="90">SUM(G104:G108)</f>
        <v>0</v>
      </c>
      <c r="H103" s="12">
        <f>SUM(H104:H108)</f>
        <v>0</v>
      </c>
      <c r="I103" s="12">
        <f>SUM(I104:I108)</f>
        <v>533441000</v>
      </c>
      <c r="J103" s="12">
        <f t="shared" si="90"/>
        <v>0</v>
      </c>
      <c r="K103" s="12">
        <f>SUM(K104:K108)</f>
        <v>533441000</v>
      </c>
      <c r="L103" s="12">
        <f t="shared" si="90"/>
        <v>0</v>
      </c>
      <c r="M103" s="12">
        <f>SUM(M104:M108)</f>
        <v>0</v>
      </c>
      <c r="N103" s="13">
        <f t="shared" si="57"/>
        <v>0</v>
      </c>
      <c r="O103" s="12">
        <f t="shared" ref="O103" si="91">SUM(O104:O108)</f>
        <v>0</v>
      </c>
      <c r="P103" s="12">
        <f>SUM(P104:P108)</f>
        <v>0</v>
      </c>
      <c r="Q103" s="13">
        <f t="shared" si="59"/>
        <v>0</v>
      </c>
      <c r="R103" s="14"/>
      <c r="S103" s="2"/>
    </row>
    <row r="104" spans="1:19" x14ac:dyDescent="0.25">
      <c r="A104" s="1">
        <f t="shared" si="60"/>
        <v>20</v>
      </c>
      <c r="B104" s="1" t="s">
        <v>49</v>
      </c>
      <c r="C104" s="15" t="str">
        <f t="shared" ref="C104:C108" si="92">LEFT(D104,2)&amp;"."&amp;MID(D104,3,1)&amp;"."&amp;MID(D104,4,1)&amp;"."&amp;MID(D104,5,2)&amp;"."&amp;MID(D104,7,2)&amp;"."&amp;MID(D104,9,3)&amp;"."&amp;MID(D104,12,2)&amp;"."&amp;MID(D104,14,50)</f>
        <v>O2.1.2.02.01.002.03.2352001</v>
      </c>
      <c r="D104" s="15" t="s">
        <v>185</v>
      </c>
      <c r="E104" s="16" t="s">
        <v>186</v>
      </c>
      <c r="F104" s="17">
        <f>VLOOKUP(D104,[1]!Ejecución_Presupuestal_Gastos_C__2[#All],3,0)</f>
        <v>92318000</v>
      </c>
      <c r="G104" s="17">
        <f>VLOOKUP(D104,[1]!Ejecución_Presupuestal_Gastos_C__2[#All],4,0)</f>
        <v>0</v>
      </c>
      <c r="H104" s="17">
        <f>VLOOKUP(D104,[1]!Ejecución_Presupuestal_Gastos_C__2[#All],5,0)</f>
        <v>0</v>
      </c>
      <c r="I104" s="17">
        <f>VLOOKUP(D104,[1]!Ejecución_Presupuestal_Gastos_C__2[#All],6,0)</f>
        <v>92318000</v>
      </c>
      <c r="J104" s="17">
        <f>VLOOKUP(D104,[1]!Ejecución_Presupuestal_Gastos_C__2[#All],7,0)</f>
        <v>0</v>
      </c>
      <c r="K104" s="17">
        <f>VLOOKUP(D104,[1]!Ejecución_Presupuestal_Gastos_C__2[#All],8,0)</f>
        <v>92318000</v>
      </c>
      <c r="L104" s="17">
        <f>VLOOKUP(D104,[1]!Ejecución_Presupuestal_Gastos_C__2[#All],9,0)</f>
        <v>0</v>
      </c>
      <c r="M104" s="17">
        <f>VLOOKUP(D104,[1]!Ejecución_Presupuestal_Gastos_C__2[#All],10,0)</f>
        <v>0</v>
      </c>
      <c r="N104" s="18">
        <f t="shared" si="57"/>
        <v>0</v>
      </c>
      <c r="O104" s="17">
        <f>VLOOKUP(D104,[1]!Ejecución_Presupuestal_Gastos_C__2[#All],12,0)</f>
        <v>0</v>
      </c>
      <c r="P104" s="17">
        <f>VLOOKUP(D104,[1]!Ejecución_Presupuestal_Gastos_C__2[#All],13,0)</f>
        <v>0</v>
      </c>
      <c r="Q104" s="18">
        <f t="shared" si="59"/>
        <v>0</v>
      </c>
      <c r="R104" s="14"/>
      <c r="S104" s="2"/>
    </row>
    <row r="105" spans="1:19" x14ac:dyDescent="0.25">
      <c r="A105" s="1">
        <f t="shared" si="60"/>
        <v>20</v>
      </c>
      <c r="B105" s="1" t="s">
        <v>49</v>
      </c>
      <c r="C105" s="15" t="str">
        <f t="shared" si="92"/>
        <v>O2.1.2.02.01.002.03.2381302</v>
      </c>
      <c r="D105" s="15" t="s">
        <v>187</v>
      </c>
      <c r="E105" s="16" t="s">
        <v>188</v>
      </c>
      <c r="F105" s="17">
        <f>VLOOKUP(D105,[1]!Ejecución_Presupuestal_Gastos_C__2[#All],3,0)</f>
        <v>318846000</v>
      </c>
      <c r="G105" s="17">
        <f>VLOOKUP(D105,[1]!Ejecución_Presupuestal_Gastos_C__2[#All],4,0)</f>
        <v>0</v>
      </c>
      <c r="H105" s="17">
        <f>VLOOKUP(D105,[1]!Ejecución_Presupuestal_Gastos_C__2[#All],5,0)</f>
        <v>0</v>
      </c>
      <c r="I105" s="17">
        <f>VLOOKUP(D105,[1]!Ejecución_Presupuestal_Gastos_C__2[#All],6,0)</f>
        <v>318846000</v>
      </c>
      <c r="J105" s="17">
        <f>VLOOKUP(D105,[1]!Ejecución_Presupuestal_Gastos_C__2[#All],7,0)</f>
        <v>0</v>
      </c>
      <c r="K105" s="17">
        <f>VLOOKUP(D105,[1]!Ejecución_Presupuestal_Gastos_C__2[#All],8,0)</f>
        <v>318846000</v>
      </c>
      <c r="L105" s="17">
        <f>VLOOKUP(D105,[1]!Ejecución_Presupuestal_Gastos_C__2[#All],9,0)</f>
        <v>0</v>
      </c>
      <c r="M105" s="17">
        <f>VLOOKUP(D105,[1]!Ejecución_Presupuestal_Gastos_C__2[#All],10,0)</f>
        <v>0</v>
      </c>
      <c r="N105" s="18">
        <f t="shared" si="57"/>
        <v>0</v>
      </c>
      <c r="O105" s="17">
        <f>VLOOKUP(D105,[1]!Ejecución_Presupuestal_Gastos_C__2[#All],12,0)</f>
        <v>0</v>
      </c>
      <c r="P105" s="17">
        <f>VLOOKUP(D105,[1]!Ejecución_Presupuestal_Gastos_C__2[#All],13,0)</f>
        <v>0</v>
      </c>
      <c r="Q105" s="18">
        <f t="shared" si="59"/>
        <v>0</v>
      </c>
      <c r="R105" s="14"/>
      <c r="S105" s="2"/>
    </row>
    <row r="106" spans="1:19" x14ac:dyDescent="0.25">
      <c r="A106" s="1">
        <f t="shared" si="60"/>
        <v>20</v>
      </c>
      <c r="B106" s="1" t="s">
        <v>49</v>
      </c>
      <c r="C106" s="15" t="str">
        <f t="shared" si="92"/>
        <v>O2.1.2.02.01.002.03.2382103</v>
      </c>
      <c r="D106" s="15" t="s">
        <v>189</v>
      </c>
      <c r="E106" s="16" t="s">
        <v>190</v>
      </c>
      <c r="F106" s="17">
        <f>VLOOKUP(D106,[1]!Ejecución_Presupuestal_Gastos_C__2[#All],3,0)</f>
        <v>830000</v>
      </c>
      <c r="G106" s="17">
        <f>VLOOKUP(D106,[1]!Ejecución_Presupuestal_Gastos_C__2[#All],4,0)</f>
        <v>0</v>
      </c>
      <c r="H106" s="17">
        <f>VLOOKUP(D106,[1]!Ejecución_Presupuestal_Gastos_C__2[#All],5,0)</f>
        <v>0</v>
      </c>
      <c r="I106" s="17">
        <f>VLOOKUP(D106,[1]!Ejecución_Presupuestal_Gastos_C__2[#All],6,0)</f>
        <v>830000</v>
      </c>
      <c r="J106" s="17">
        <f>VLOOKUP(D106,[1]!Ejecución_Presupuestal_Gastos_C__2[#All],7,0)</f>
        <v>0</v>
      </c>
      <c r="K106" s="17">
        <f>VLOOKUP(D106,[1]!Ejecución_Presupuestal_Gastos_C__2[#All],8,0)</f>
        <v>830000</v>
      </c>
      <c r="L106" s="17">
        <f>VLOOKUP(D106,[1]!Ejecución_Presupuestal_Gastos_C__2[#All],9,0)</f>
        <v>0</v>
      </c>
      <c r="M106" s="17">
        <f>VLOOKUP(D106,[1]!Ejecución_Presupuestal_Gastos_C__2[#All],10,0)</f>
        <v>0</v>
      </c>
      <c r="N106" s="18">
        <f t="shared" si="57"/>
        <v>0</v>
      </c>
      <c r="O106" s="17">
        <f>VLOOKUP(D106,[1]!Ejecución_Presupuestal_Gastos_C__2[#All],12,0)</f>
        <v>0</v>
      </c>
      <c r="P106" s="17">
        <f>VLOOKUP(D106,[1]!Ejecución_Presupuestal_Gastos_C__2[#All],13,0)</f>
        <v>0</v>
      </c>
      <c r="Q106" s="18">
        <f t="shared" si="59"/>
        <v>0</v>
      </c>
      <c r="R106" s="14"/>
      <c r="S106" s="2"/>
    </row>
    <row r="107" spans="1:19" x14ac:dyDescent="0.25">
      <c r="A107" s="1">
        <f t="shared" si="60"/>
        <v>20</v>
      </c>
      <c r="B107" s="1" t="s">
        <v>49</v>
      </c>
      <c r="C107" s="15" t="str">
        <f t="shared" si="92"/>
        <v>O2.1.2.02.01.002.03.2391101</v>
      </c>
      <c r="D107" s="15" t="s">
        <v>191</v>
      </c>
      <c r="E107" s="16" t="s">
        <v>192</v>
      </c>
      <c r="F107" s="17">
        <f>VLOOKUP(D107,[1]!Ejecución_Presupuestal_Gastos_C__2[#All],3,0)</f>
        <v>13218000</v>
      </c>
      <c r="G107" s="17">
        <f>VLOOKUP(D107,[1]!Ejecución_Presupuestal_Gastos_C__2[#All],4,0)</f>
        <v>0</v>
      </c>
      <c r="H107" s="17">
        <f>VLOOKUP(D107,[1]!Ejecución_Presupuestal_Gastos_C__2[#All],5,0)</f>
        <v>0</v>
      </c>
      <c r="I107" s="17">
        <f>VLOOKUP(D107,[1]!Ejecución_Presupuestal_Gastos_C__2[#All],6,0)</f>
        <v>13218000</v>
      </c>
      <c r="J107" s="17">
        <f>VLOOKUP(D107,[1]!Ejecución_Presupuestal_Gastos_C__2[#All],7,0)</f>
        <v>0</v>
      </c>
      <c r="K107" s="17">
        <f>VLOOKUP(D107,[1]!Ejecución_Presupuestal_Gastos_C__2[#All],8,0)</f>
        <v>13218000</v>
      </c>
      <c r="L107" s="17">
        <f>VLOOKUP(D107,[1]!Ejecución_Presupuestal_Gastos_C__2[#All],9,0)</f>
        <v>0</v>
      </c>
      <c r="M107" s="17">
        <f>VLOOKUP(D107,[1]!Ejecución_Presupuestal_Gastos_C__2[#All],10,0)</f>
        <v>0</v>
      </c>
      <c r="N107" s="18">
        <f t="shared" si="57"/>
        <v>0</v>
      </c>
      <c r="O107" s="17">
        <f>VLOOKUP(D107,[1]!Ejecución_Presupuestal_Gastos_C__2[#All],12,0)</f>
        <v>0</v>
      </c>
      <c r="P107" s="17">
        <f>VLOOKUP(D107,[1]!Ejecución_Presupuestal_Gastos_C__2[#All],13,0)</f>
        <v>0</v>
      </c>
      <c r="Q107" s="18">
        <f t="shared" si="59"/>
        <v>0</v>
      </c>
      <c r="R107" s="14"/>
      <c r="S107" s="2"/>
    </row>
    <row r="108" spans="1:19" x14ac:dyDescent="0.25">
      <c r="A108" s="1">
        <f t="shared" si="60"/>
        <v>20</v>
      </c>
      <c r="B108" s="1" t="s">
        <v>49</v>
      </c>
      <c r="C108" s="15" t="str">
        <f t="shared" si="92"/>
        <v>O2.1.2.02.01.002.03.2399921</v>
      </c>
      <c r="D108" s="15" t="s">
        <v>193</v>
      </c>
      <c r="E108" s="16" t="s">
        <v>194</v>
      </c>
      <c r="F108" s="17">
        <f>VLOOKUP(D108,[1]!Ejecución_Presupuestal_Gastos_C__2[#All],3,0)</f>
        <v>108229000</v>
      </c>
      <c r="G108" s="17">
        <f>VLOOKUP(D108,[1]!Ejecución_Presupuestal_Gastos_C__2[#All],4,0)</f>
        <v>0</v>
      </c>
      <c r="H108" s="17">
        <f>VLOOKUP(D108,[1]!Ejecución_Presupuestal_Gastos_C__2[#All],5,0)</f>
        <v>0</v>
      </c>
      <c r="I108" s="17">
        <f>VLOOKUP(D108,[1]!Ejecución_Presupuestal_Gastos_C__2[#All],6,0)</f>
        <v>108229000</v>
      </c>
      <c r="J108" s="17">
        <f>VLOOKUP(D108,[1]!Ejecución_Presupuestal_Gastos_C__2[#All],7,0)</f>
        <v>0</v>
      </c>
      <c r="K108" s="17">
        <f>VLOOKUP(D108,[1]!Ejecución_Presupuestal_Gastos_C__2[#All],8,0)</f>
        <v>108229000</v>
      </c>
      <c r="L108" s="17">
        <f>VLOOKUP(D108,[1]!Ejecución_Presupuestal_Gastos_C__2[#All],9,0)</f>
        <v>0</v>
      </c>
      <c r="M108" s="17">
        <f>VLOOKUP(D108,[1]!Ejecución_Presupuestal_Gastos_C__2[#All],10,0)</f>
        <v>0</v>
      </c>
      <c r="N108" s="18">
        <f t="shared" si="57"/>
        <v>0</v>
      </c>
      <c r="O108" s="17">
        <f>VLOOKUP(D108,[1]!Ejecución_Presupuestal_Gastos_C__2[#All],12,0)</f>
        <v>0</v>
      </c>
      <c r="P108" s="17">
        <f>VLOOKUP(D108,[1]!Ejecución_Presupuestal_Gastos_C__2[#All],13,0)</f>
        <v>0</v>
      </c>
      <c r="Q108" s="18">
        <f t="shared" si="59"/>
        <v>0</v>
      </c>
      <c r="R108" s="14"/>
      <c r="S108" s="2"/>
    </row>
    <row r="109" spans="1:19" x14ac:dyDescent="0.25">
      <c r="A109" s="1">
        <f t="shared" si="60"/>
        <v>13</v>
      </c>
      <c r="B109" s="1" t="s">
        <v>36</v>
      </c>
      <c r="C109" s="10" t="str">
        <f t="shared" ref="C109" si="93">LEFT(D109,2)&amp;"."&amp;MID(D109,3,1)&amp;"."&amp;MID(D109,4,1)&amp;"."&amp;MID(D109,5,2)&amp;"."&amp;MID(D109,7,2)&amp;"."&amp;MID(D109,9,3)&amp;"."&amp;MID(D109,12,2)</f>
        <v>O2.1.2.02.01.002.04</v>
      </c>
      <c r="D109" s="10" t="s">
        <v>195</v>
      </c>
      <c r="E109" s="11" t="s">
        <v>196</v>
      </c>
      <c r="F109" s="12">
        <f>F110</f>
        <v>33181000</v>
      </c>
      <c r="G109" s="12">
        <f t="shared" ref="G109:M109" si="94">G110</f>
        <v>0</v>
      </c>
      <c r="H109" s="12">
        <f>H110</f>
        <v>0</v>
      </c>
      <c r="I109" s="12">
        <f t="shared" si="94"/>
        <v>33181000</v>
      </c>
      <c r="J109" s="12">
        <f t="shared" si="94"/>
        <v>0</v>
      </c>
      <c r="K109" s="12">
        <f>K110</f>
        <v>33181000</v>
      </c>
      <c r="L109" s="12">
        <f t="shared" si="94"/>
        <v>0</v>
      </c>
      <c r="M109" s="12">
        <f t="shared" si="94"/>
        <v>0</v>
      </c>
      <c r="N109" s="13">
        <f t="shared" si="57"/>
        <v>0</v>
      </c>
      <c r="O109" s="12">
        <f t="shared" ref="O109" si="95">O110</f>
        <v>0</v>
      </c>
      <c r="P109" s="12">
        <f>P110</f>
        <v>0</v>
      </c>
      <c r="Q109" s="13">
        <f t="shared" si="59"/>
        <v>0</v>
      </c>
      <c r="R109" s="14"/>
      <c r="S109" s="2"/>
    </row>
    <row r="110" spans="1:19" x14ac:dyDescent="0.25">
      <c r="A110" s="1">
        <f t="shared" si="60"/>
        <v>20</v>
      </c>
      <c r="B110" s="1" t="s">
        <v>49</v>
      </c>
      <c r="C110" s="15" t="str">
        <f>LEFT(D110,2)&amp;"."&amp;MID(D110,3,1)&amp;"."&amp;MID(D110,4,1)&amp;"."&amp;MID(D110,5,2)&amp;"."&amp;MID(D110,7,2)&amp;"."&amp;MID(D110,9,3)&amp;"."&amp;MID(D110,12,2)&amp;"."&amp;MID(D110,14,50)</f>
        <v>O2.1.2.02.01.002.04.2441001</v>
      </c>
      <c r="D110" s="15" t="s">
        <v>197</v>
      </c>
      <c r="E110" s="16" t="s">
        <v>198</v>
      </c>
      <c r="F110" s="17">
        <f>VLOOKUP(D110,[1]!Ejecución_Presupuestal_Gastos_C__2[#All],3,0)</f>
        <v>33181000</v>
      </c>
      <c r="G110" s="17">
        <f>VLOOKUP(D110,[1]!Ejecución_Presupuestal_Gastos_C__2[#All],4,0)</f>
        <v>0</v>
      </c>
      <c r="H110" s="17">
        <f>VLOOKUP(D110,[1]!Ejecución_Presupuestal_Gastos_C__2[#All],5,0)</f>
        <v>0</v>
      </c>
      <c r="I110" s="17">
        <f>VLOOKUP(D110,[1]!Ejecución_Presupuestal_Gastos_C__2[#All],6,0)</f>
        <v>33181000</v>
      </c>
      <c r="J110" s="17">
        <f>VLOOKUP(D110,[1]!Ejecución_Presupuestal_Gastos_C__2[#All],7,0)</f>
        <v>0</v>
      </c>
      <c r="K110" s="17">
        <f>VLOOKUP(D110,[1]!Ejecución_Presupuestal_Gastos_C__2[#All],8,0)</f>
        <v>33181000</v>
      </c>
      <c r="L110" s="17">
        <f>VLOOKUP(D110,[1]!Ejecución_Presupuestal_Gastos_C__2[#All],9,0)</f>
        <v>0</v>
      </c>
      <c r="M110" s="17">
        <f>VLOOKUP(D110,[1]!Ejecución_Presupuestal_Gastos_C__2[#All],10,0)</f>
        <v>0</v>
      </c>
      <c r="N110" s="18">
        <f t="shared" si="57"/>
        <v>0</v>
      </c>
      <c r="O110" s="17">
        <f>VLOOKUP(D110,[1]!Ejecución_Presupuestal_Gastos_C__2[#All],12,0)</f>
        <v>0</v>
      </c>
      <c r="P110" s="17">
        <f>VLOOKUP(D110,[1]!Ejecución_Presupuestal_Gastos_C__2[#All],13,0)</f>
        <v>0</v>
      </c>
      <c r="Q110" s="18">
        <f t="shared" si="59"/>
        <v>0</v>
      </c>
      <c r="R110" s="14"/>
      <c r="S110" s="2"/>
    </row>
    <row r="111" spans="1:19" x14ac:dyDescent="0.25">
      <c r="A111" s="1">
        <f t="shared" si="60"/>
        <v>13</v>
      </c>
      <c r="B111" s="1" t="s">
        <v>36</v>
      </c>
      <c r="C111" s="10" t="str">
        <f t="shared" ref="C111" si="96">LEFT(D111,2)&amp;"."&amp;MID(D111,3,1)&amp;"."&amp;MID(D111,4,1)&amp;"."&amp;MID(D111,5,2)&amp;"."&amp;MID(D111,7,2)&amp;"."&amp;MID(D111,9,3)&amp;"."&amp;MID(D111,12,2)</f>
        <v>O2.1.2.02.01.002.07</v>
      </c>
      <c r="D111" s="10" t="s">
        <v>199</v>
      </c>
      <c r="E111" s="11" t="s">
        <v>200</v>
      </c>
      <c r="F111" s="12">
        <f t="shared" ref="F111:M111" si="97">SUM(F112:F117)</f>
        <v>216444000</v>
      </c>
      <c r="G111" s="12">
        <f t="shared" si="97"/>
        <v>0</v>
      </c>
      <c r="H111" s="12">
        <f t="shared" si="97"/>
        <v>0</v>
      </c>
      <c r="I111" s="12">
        <f t="shared" si="97"/>
        <v>216444000</v>
      </c>
      <c r="J111" s="12">
        <f t="shared" si="97"/>
        <v>0</v>
      </c>
      <c r="K111" s="12">
        <f t="shared" si="97"/>
        <v>216444000</v>
      </c>
      <c r="L111" s="12">
        <f t="shared" si="97"/>
        <v>0</v>
      </c>
      <c r="M111" s="12">
        <f t="shared" si="97"/>
        <v>0</v>
      </c>
      <c r="N111" s="13">
        <f t="shared" si="57"/>
        <v>0</v>
      </c>
      <c r="O111" s="12">
        <f>SUM(O112:O117)</f>
        <v>0</v>
      </c>
      <c r="P111" s="12">
        <f>SUM(P112:P117)</f>
        <v>0</v>
      </c>
      <c r="Q111" s="13">
        <f t="shared" si="59"/>
        <v>0</v>
      </c>
      <c r="R111" s="14"/>
      <c r="S111" s="2"/>
    </row>
    <row r="112" spans="1:19" ht="25.5" x14ac:dyDescent="0.25">
      <c r="A112" s="1">
        <f t="shared" si="60"/>
        <v>20</v>
      </c>
      <c r="B112" s="1" t="s">
        <v>49</v>
      </c>
      <c r="C112" s="15" t="str">
        <f t="shared" ref="C112:C117" si="98">LEFT(D112,2)&amp;"."&amp;MID(D112,3,1)&amp;"."&amp;MID(D112,4,1)&amp;"."&amp;MID(D112,5,2)&amp;"."&amp;MID(D112,7,2)&amp;"."&amp;MID(D112,9,3)&amp;"."&amp;MID(D112,12,2)&amp;"."&amp;MID(D112,14,50)</f>
        <v>O2.1.2.02.01.002.07.2719007</v>
      </c>
      <c r="D112" s="15" t="s">
        <v>201</v>
      </c>
      <c r="E112" s="16" t="s">
        <v>202</v>
      </c>
      <c r="F112" s="17">
        <f>IFERROR(VLOOKUP(D112,[1]!Ejecución_Presupuestal_Gastos_C__2[#All],3,0),0)</f>
        <v>4399000</v>
      </c>
      <c r="G112" s="17">
        <f>VLOOKUP(D112,[1]!Ejecución_Presupuestal_Gastos_C__2[#All],4,0)</f>
        <v>0</v>
      </c>
      <c r="H112" s="17">
        <f>VLOOKUP(D112,[1]!Ejecución_Presupuestal_Gastos_C__2[#All],5,0)</f>
        <v>0</v>
      </c>
      <c r="I112" s="17">
        <f>VLOOKUP(D112,[1]!Ejecución_Presupuestal_Gastos_C__2[#All],6,0)</f>
        <v>4399000</v>
      </c>
      <c r="J112" s="17">
        <f>VLOOKUP(D112,[1]!Ejecución_Presupuestal_Gastos_C__2[#All],7,0)</f>
        <v>0</v>
      </c>
      <c r="K112" s="17">
        <f>VLOOKUP(D112,[1]!Ejecución_Presupuestal_Gastos_C__2[#All],8,0)</f>
        <v>4399000</v>
      </c>
      <c r="L112" s="17">
        <f>VLOOKUP(D112,[1]!Ejecución_Presupuestal_Gastos_C__2[#All],9,0)</f>
        <v>0</v>
      </c>
      <c r="M112" s="17">
        <f>VLOOKUP(D112,[1]!Ejecución_Presupuestal_Gastos_C__2[#All],10,0)</f>
        <v>0</v>
      </c>
      <c r="N112" s="18">
        <f t="shared" si="57"/>
        <v>0</v>
      </c>
      <c r="O112" s="17">
        <f>VLOOKUP(D112,[1]!Ejecución_Presupuestal_Gastos_C__2[#All],12,0)</f>
        <v>0</v>
      </c>
      <c r="P112" s="17">
        <f>VLOOKUP(D112,[1]!Ejecución_Presupuestal_Gastos_C__2[#All],13,0)</f>
        <v>0</v>
      </c>
      <c r="Q112" s="18">
        <f t="shared" si="59"/>
        <v>0</v>
      </c>
      <c r="R112" s="14"/>
      <c r="S112" s="2"/>
    </row>
    <row r="113" spans="1:19" x14ac:dyDescent="0.25">
      <c r="A113" s="1">
        <f t="shared" si="60"/>
        <v>20</v>
      </c>
      <c r="B113" s="1" t="s">
        <v>49</v>
      </c>
      <c r="C113" s="15" t="str">
        <f t="shared" si="98"/>
        <v>O2.1.2.02.01.002.07.2719009</v>
      </c>
      <c r="D113" s="15" t="s">
        <v>203</v>
      </c>
      <c r="E113" s="16" t="s">
        <v>204</v>
      </c>
      <c r="F113" s="17">
        <f>IFERROR(VLOOKUP(D113,[1]!Ejecución_Presupuestal_Gastos_C__2[#All],3,0),0)</f>
        <v>57707000</v>
      </c>
      <c r="G113" s="17">
        <f>VLOOKUP(D113,[1]!Ejecución_Presupuestal_Gastos_C__2[#All],4,0)</f>
        <v>0</v>
      </c>
      <c r="H113" s="17">
        <f>VLOOKUP(D113,[1]!Ejecución_Presupuestal_Gastos_C__2[#All],5,0)</f>
        <v>0</v>
      </c>
      <c r="I113" s="17">
        <f>VLOOKUP(D113,[1]!Ejecución_Presupuestal_Gastos_C__2[#All],6,0)</f>
        <v>57707000</v>
      </c>
      <c r="J113" s="17">
        <f>VLOOKUP(D113,[1]!Ejecución_Presupuestal_Gastos_C__2[#All],7,0)</f>
        <v>0</v>
      </c>
      <c r="K113" s="17">
        <f>VLOOKUP(D113,[1]!Ejecución_Presupuestal_Gastos_C__2[#All],8,0)</f>
        <v>57707000</v>
      </c>
      <c r="L113" s="17">
        <f>VLOOKUP(D113,[1]!Ejecución_Presupuestal_Gastos_C__2[#All],9,0)</f>
        <v>0</v>
      </c>
      <c r="M113" s="17">
        <f>VLOOKUP(D113,[1]!Ejecución_Presupuestal_Gastos_C__2[#All],10,0)</f>
        <v>0</v>
      </c>
      <c r="N113" s="18">
        <f t="shared" si="57"/>
        <v>0</v>
      </c>
      <c r="O113" s="17">
        <f>VLOOKUP(D113,[1]!Ejecución_Presupuestal_Gastos_C__2[#All],12,0)</f>
        <v>0</v>
      </c>
      <c r="P113" s="17">
        <f>VLOOKUP(D113,[1]!Ejecución_Presupuestal_Gastos_C__2[#All],13,0)</f>
        <v>0</v>
      </c>
      <c r="Q113" s="18">
        <f t="shared" si="59"/>
        <v>0</v>
      </c>
      <c r="R113" s="14"/>
      <c r="S113" s="2"/>
    </row>
    <row r="114" spans="1:19" x14ac:dyDescent="0.25">
      <c r="A114" s="1">
        <f t="shared" si="60"/>
        <v>20</v>
      </c>
      <c r="B114" s="1" t="s">
        <v>49</v>
      </c>
      <c r="C114" s="15" t="str">
        <f t="shared" si="98"/>
        <v>O2.1.2.02.01.002.07.2719013</v>
      </c>
      <c r="D114" s="15" t="s">
        <v>205</v>
      </c>
      <c r="E114" s="16" t="s">
        <v>206</v>
      </c>
      <c r="F114" s="17">
        <f>VLOOKUP(D114,[1]!Ejecución_Presupuestal_Gastos_C__2[#All],3,0)</f>
        <v>5369000</v>
      </c>
      <c r="G114" s="17">
        <f>VLOOKUP(D114,[1]!Ejecución_Presupuestal_Gastos_C__2[#All],4,0)</f>
        <v>0</v>
      </c>
      <c r="H114" s="17">
        <f>VLOOKUP(D114,[1]!Ejecución_Presupuestal_Gastos_C__2[#All],5,0)</f>
        <v>0</v>
      </c>
      <c r="I114" s="17">
        <f>VLOOKUP(D114,[1]!Ejecución_Presupuestal_Gastos_C__2[#All],6,0)</f>
        <v>5369000</v>
      </c>
      <c r="J114" s="17">
        <f>VLOOKUP(D114,[1]!Ejecución_Presupuestal_Gastos_C__2[#All],7,0)</f>
        <v>0</v>
      </c>
      <c r="K114" s="17">
        <f>VLOOKUP(D114,[1]!Ejecución_Presupuestal_Gastos_C__2[#All],8,0)</f>
        <v>5369000</v>
      </c>
      <c r="L114" s="17">
        <f>VLOOKUP(D114,[1]!Ejecución_Presupuestal_Gastos_C__2[#All],9,0)</f>
        <v>0</v>
      </c>
      <c r="M114" s="17">
        <f>VLOOKUP(D114,[1]!Ejecución_Presupuestal_Gastos_C__2[#All],10,0)</f>
        <v>0</v>
      </c>
      <c r="N114" s="18">
        <f t="shared" si="57"/>
        <v>0</v>
      </c>
      <c r="O114" s="17">
        <f>VLOOKUP(D114,[1]!Ejecución_Presupuestal_Gastos_C__2[#All],12,0)</f>
        <v>0</v>
      </c>
      <c r="P114" s="17">
        <f>VLOOKUP(D114,[1]!Ejecución_Presupuestal_Gastos_C__2[#All],13,0)</f>
        <v>0</v>
      </c>
      <c r="Q114" s="18">
        <f t="shared" si="59"/>
        <v>0</v>
      </c>
      <c r="R114" s="14"/>
      <c r="S114" s="2"/>
    </row>
    <row r="115" spans="1:19" x14ac:dyDescent="0.25">
      <c r="A115" s="1">
        <f t="shared" si="60"/>
        <v>20</v>
      </c>
      <c r="B115" s="1" t="s">
        <v>49</v>
      </c>
      <c r="C115" s="15" t="str">
        <f t="shared" si="98"/>
        <v>O2.1.2.02.01.002.07.2732007</v>
      </c>
      <c r="D115" s="15" t="s">
        <v>207</v>
      </c>
      <c r="E115" s="16" t="s">
        <v>208</v>
      </c>
      <c r="F115" s="17">
        <f>VLOOKUP(D115,[1]!Ejecución_Presupuestal_Gastos_C__2[#All],3,0)</f>
        <v>24542000</v>
      </c>
      <c r="G115" s="17">
        <f>VLOOKUP(D115,[1]!Ejecución_Presupuestal_Gastos_C__2[#All],4,0)</f>
        <v>0</v>
      </c>
      <c r="H115" s="17">
        <f>VLOOKUP(D115,[1]!Ejecución_Presupuestal_Gastos_C__2[#All],5,0)</f>
        <v>0</v>
      </c>
      <c r="I115" s="17">
        <f>VLOOKUP(D115,[1]!Ejecución_Presupuestal_Gastos_C__2[#All],6,0)</f>
        <v>24542000</v>
      </c>
      <c r="J115" s="17">
        <f>VLOOKUP(D115,[1]!Ejecución_Presupuestal_Gastos_C__2[#All],7,0)</f>
        <v>0</v>
      </c>
      <c r="K115" s="17">
        <f>VLOOKUP(D115,[1]!Ejecución_Presupuestal_Gastos_C__2[#All],8,0)</f>
        <v>24542000</v>
      </c>
      <c r="L115" s="17">
        <f>VLOOKUP(D115,[1]!Ejecución_Presupuestal_Gastos_C__2[#All],9,0)</f>
        <v>0</v>
      </c>
      <c r="M115" s="17">
        <f>VLOOKUP(D115,[1]!Ejecución_Presupuestal_Gastos_C__2[#All],10,0)</f>
        <v>0</v>
      </c>
      <c r="N115" s="18">
        <f t="shared" si="57"/>
        <v>0</v>
      </c>
      <c r="O115" s="17">
        <f>VLOOKUP(D115,[1]!Ejecución_Presupuestal_Gastos_C__2[#All],12,0)</f>
        <v>0</v>
      </c>
      <c r="P115" s="17">
        <f>VLOOKUP(D115,[1]!Ejecución_Presupuestal_Gastos_C__2[#All],13,0)</f>
        <v>0</v>
      </c>
      <c r="Q115" s="18">
        <f t="shared" si="59"/>
        <v>0</v>
      </c>
      <c r="R115" s="14"/>
      <c r="S115" s="2"/>
    </row>
    <row r="116" spans="1:19" x14ac:dyDescent="0.25">
      <c r="A116" s="1">
        <f t="shared" si="60"/>
        <v>20</v>
      </c>
      <c r="B116" s="1" t="s">
        <v>49</v>
      </c>
      <c r="C116" s="15" t="str">
        <f t="shared" si="98"/>
        <v>O2.1.2.02.01.002.07.2792104</v>
      </c>
      <c r="D116" s="15" t="s">
        <v>209</v>
      </c>
      <c r="E116" s="16" t="s">
        <v>210</v>
      </c>
      <c r="F116" s="17">
        <f>VLOOKUP(D116,[1]!Ejecución_Presupuestal_Gastos_C__2[#All],3,0)</f>
        <v>124230000</v>
      </c>
      <c r="G116" s="17">
        <f>VLOOKUP(D116,[1]!Ejecución_Presupuestal_Gastos_C__2[#All],4,0)</f>
        <v>0</v>
      </c>
      <c r="H116" s="17">
        <f>VLOOKUP(D116,[1]!Ejecución_Presupuestal_Gastos_C__2[#All],5,0)</f>
        <v>0</v>
      </c>
      <c r="I116" s="17">
        <f>VLOOKUP(D116,[1]!Ejecución_Presupuestal_Gastos_C__2[#All],6,0)</f>
        <v>124230000</v>
      </c>
      <c r="J116" s="17">
        <f>VLOOKUP(D116,[1]!Ejecución_Presupuestal_Gastos_C__2[#All],7,0)</f>
        <v>0</v>
      </c>
      <c r="K116" s="17">
        <f>VLOOKUP(D116,[1]!Ejecución_Presupuestal_Gastos_C__2[#All],8,0)</f>
        <v>124230000</v>
      </c>
      <c r="L116" s="17">
        <f>VLOOKUP(D116,[1]!Ejecución_Presupuestal_Gastos_C__2[#All],9,0)</f>
        <v>0</v>
      </c>
      <c r="M116" s="17">
        <f>VLOOKUP(D116,[1]!Ejecución_Presupuestal_Gastos_C__2[#All],10,0)</f>
        <v>0</v>
      </c>
      <c r="N116" s="18">
        <f t="shared" si="57"/>
        <v>0</v>
      </c>
      <c r="O116" s="17">
        <f>VLOOKUP(D116,[1]!Ejecución_Presupuestal_Gastos_C__2[#All],12,0)</f>
        <v>0</v>
      </c>
      <c r="P116" s="17">
        <f>VLOOKUP(D116,[1]!Ejecución_Presupuestal_Gastos_C__2[#All],13,0)</f>
        <v>0</v>
      </c>
      <c r="Q116" s="18">
        <f t="shared" si="59"/>
        <v>0</v>
      </c>
      <c r="R116" s="14"/>
      <c r="S116" s="2"/>
    </row>
    <row r="117" spans="1:19" x14ac:dyDescent="0.25">
      <c r="A117" s="1">
        <f t="shared" si="60"/>
        <v>20</v>
      </c>
      <c r="B117" s="1" t="s">
        <v>49</v>
      </c>
      <c r="C117" s="15" t="str">
        <f t="shared" si="98"/>
        <v>O2.1.2.02.01.002.07.2791104</v>
      </c>
      <c r="D117" s="15" t="s">
        <v>211</v>
      </c>
      <c r="E117" s="16" t="s">
        <v>212</v>
      </c>
      <c r="F117" s="17">
        <f>VLOOKUP(D117,[1]!Ejecución_Presupuestal_Gastos_C__2[#All],3,0)</f>
        <v>197000</v>
      </c>
      <c r="G117" s="17">
        <f>VLOOKUP(D117,[1]!Ejecución_Presupuestal_Gastos_C__2[#All],4,0)</f>
        <v>0</v>
      </c>
      <c r="H117" s="17">
        <f>VLOOKUP(D117,[1]!Ejecución_Presupuestal_Gastos_C__2[#All],5,0)</f>
        <v>0</v>
      </c>
      <c r="I117" s="17">
        <f>VLOOKUP(D117,[1]!Ejecución_Presupuestal_Gastos_C__2[#All],6,0)</f>
        <v>197000</v>
      </c>
      <c r="J117" s="17">
        <f>VLOOKUP(D117,[1]!Ejecución_Presupuestal_Gastos_C__2[#All],7,0)</f>
        <v>0</v>
      </c>
      <c r="K117" s="17">
        <f>VLOOKUP(D117,[1]!Ejecución_Presupuestal_Gastos_C__2[#All],8,0)</f>
        <v>197000</v>
      </c>
      <c r="L117" s="17">
        <f>VLOOKUP(D117,[1]!Ejecución_Presupuestal_Gastos_C__2[#All],9,0)</f>
        <v>0</v>
      </c>
      <c r="M117" s="17">
        <f>VLOOKUP(D117,[1]!Ejecución_Presupuestal_Gastos_C__2[#All],10,0)</f>
        <v>0</v>
      </c>
      <c r="N117" s="18">
        <f t="shared" si="57"/>
        <v>0</v>
      </c>
      <c r="O117" s="17">
        <f>VLOOKUP(D117,[1]!Ejecución_Presupuestal_Gastos_C__2[#All],12,0)</f>
        <v>0</v>
      </c>
      <c r="P117" s="17">
        <f>VLOOKUP(D117,[1]!Ejecución_Presupuestal_Gastos_C__2[#All],13,0)</f>
        <v>0</v>
      </c>
      <c r="Q117" s="18">
        <f t="shared" si="59"/>
        <v>0</v>
      </c>
      <c r="R117" s="14"/>
      <c r="S117" s="2"/>
    </row>
    <row r="118" spans="1:19" x14ac:dyDescent="0.25">
      <c r="A118" s="1">
        <f t="shared" si="60"/>
        <v>13</v>
      </c>
      <c r="B118" s="1" t="s">
        <v>36</v>
      </c>
      <c r="C118" s="10" t="str">
        <f t="shared" ref="C118" si="99">LEFT(D118,2)&amp;"."&amp;MID(D118,3,1)&amp;"."&amp;MID(D118,4,1)&amp;"."&amp;MID(D118,5,2)&amp;"."&amp;MID(D118,7,2)&amp;"."&amp;MID(D118,9,3)&amp;"."&amp;MID(D118,12,2)</f>
        <v>O2.1.2.02.01.002.08</v>
      </c>
      <c r="D118" s="10" t="s">
        <v>213</v>
      </c>
      <c r="E118" s="11" t="s">
        <v>214</v>
      </c>
      <c r="F118" s="12">
        <f t="shared" ref="F118:M118" si="100">SUM(F119:F124)</f>
        <v>185954000</v>
      </c>
      <c r="G118" s="12">
        <f t="shared" si="100"/>
        <v>0</v>
      </c>
      <c r="H118" s="12">
        <f t="shared" si="100"/>
        <v>0</v>
      </c>
      <c r="I118" s="12">
        <f t="shared" si="100"/>
        <v>185954000</v>
      </c>
      <c r="J118" s="12">
        <f t="shared" si="100"/>
        <v>0</v>
      </c>
      <c r="K118" s="12">
        <f t="shared" si="100"/>
        <v>185954000</v>
      </c>
      <c r="L118" s="12">
        <f t="shared" si="100"/>
        <v>0</v>
      </c>
      <c r="M118" s="12">
        <f t="shared" si="100"/>
        <v>0</v>
      </c>
      <c r="N118" s="13">
        <f t="shared" si="57"/>
        <v>0</v>
      </c>
      <c r="O118" s="12">
        <f>SUM(O119:O124)</f>
        <v>0</v>
      </c>
      <c r="P118" s="12">
        <f>SUM(P119:P124)</f>
        <v>0</v>
      </c>
      <c r="Q118" s="13">
        <f t="shared" si="59"/>
        <v>0</v>
      </c>
      <c r="R118" s="14"/>
      <c r="S118" s="2"/>
    </row>
    <row r="119" spans="1:19" x14ac:dyDescent="0.25">
      <c r="A119" s="1">
        <f t="shared" si="60"/>
        <v>20</v>
      </c>
      <c r="B119" s="1" t="s">
        <v>49</v>
      </c>
      <c r="C119" s="15" t="str">
        <f t="shared" ref="C119:C124" si="101">LEFT(D119,2)&amp;"."&amp;MID(D119,3,1)&amp;"."&amp;MID(D119,4,1)&amp;"."&amp;MID(D119,5,2)&amp;"."&amp;MID(D119,7,2)&amp;"."&amp;MID(D119,9,3)&amp;"."&amp;MID(D119,12,2)&amp;"."&amp;MID(D119,14,50)</f>
        <v>O2.1.2.02.01.002.08.2823103</v>
      </c>
      <c r="D119" s="15" t="s">
        <v>215</v>
      </c>
      <c r="E119" s="16" t="s">
        <v>216</v>
      </c>
      <c r="F119" s="17">
        <f>VLOOKUP(D119,[1]!Ejecución_Presupuestal_Gastos_C__2[#All],3,0)</f>
        <v>55025000</v>
      </c>
      <c r="G119" s="17">
        <f>VLOOKUP(D119,[1]!Ejecución_Presupuestal_Gastos_C__2[#All],4,0)</f>
        <v>0</v>
      </c>
      <c r="H119" s="17">
        <f>VLOOKUP(D119,[1]!Ejecución_Presupuestal_Gastos_C__2[#All],5,0)</f>
        <v>0</v>
      </c>
      <c r="I119" s="17">
        <f>VLOOKUP(D119,[1]!Ejecución_Presupuestal_Gastos_C__2[#All],6,0)</f>
        <v>55025000</v>
      </c>
      <c r="J119" s="17">
        <f>VLOOKUP(D119,[1]!Ejecución_Presupuestal_Gastos_C__2[#All],7,0)</f>
        <v>0</v>
      </c>
      <c r="K119" s="17">
        <f>VLOOKUP(D119,[1]!Ejecución_Presupuestal_Gastos_C__2[#All],8,0)</f>
        <v>55025000</v>
      </c>
      <c r="L119" s="17">
        <f>VLOOKUP(D119,[1]!Ejecución_Presupuestal_Gastos_C__2[#All],9,0)</f>
        <v>0</v>
      </c>
      <c r="M119" s="17">
        <f>VLOOKUP(D119,[1]!Ejecución_Presupuestal_Gastos_C__2[#All],10,0)</f>
        <v>0</v>
      </c>
      <c r="N119" s="18">
        <f t="shared" si="57"/>
        <v>0</v>
      </c>
      <c r="O119" s="17">
        <f>VLOOKUP(D119,[1]!Ejecución_Presupuestal_Gastos_C__2[#All],12,0)</f>
        <v>0</v>
      </c>
      <c r="P119" s="17">
        <f>VLOOKUP(D119,[1]!Ejecución_Presupuestal_Gastos_C__2[#All],13,0)</f>
        <v>0</v>
      </c>
      <c r="Q119" s="18">
        <f t="shared" si="59"/>
        <v>0</v>
      </c>
      <c r="R119" s="14"/>
      <c r="S119" s="2"/>
    </row>
    <row r="120" spans="1:19" x14ac:dyDescent="0.25">
      <c r="A120" s="1">
        <f t="shared" si="60"/>
        <v>20</v>
      </c>
      <c r="B120" s="1" t="s">
        <v>49</v>
      </c>
      <c r="C120" s="15" t="str">
        <f t="shared" si="101"/>
        <v>O2.1.2.02.01.002.08.2823105</v>
      </c>
      <c r="D120" s="15" t="s">
        <v>217</v>
      </c>
      <c r="E120" s="16" t="s">
        <v>218</v>
      </c>
      <c r="F120" s="17">
        <f>VLOOKUP(D120,[1]!Ejecución_Presupuestal_Gastos_C__2[#All],3,0)</f>
        <v>20863000</v>
      </c>
      <c r="G120" s="17">
        <f>VLOOKUP(D120,[1]!Ejecución_Presupuestal_Gastos_C__2[#All],4,0)</f>
        <v>0</v>
      </c>
      <c r="H120" s="17">
        <f>VLOOKUP(D120,[1]!Ejecución_Presupuestal_Gastos_C__2[#All],5,0)</f>
        <v>0</v>
      </c>
      <c r="I120" s="17">
        <f>VLOOKUP(D120,[1]!Ejecución_Presupuestal_Gastos_C__2[#All],6,0)</f>
        <v>20863000</v>
      </c>
      <c r="J120" s="17">
        <f>VLOOKUP(D120,[1]!Ejecución_Presupuestal_Gastos_C__2[#All],7,0)</f>
        <v>0</v>
      </c>
      <c r="K120" s="17">
        <f>VLOOKUP(D120,[1]!Ejecución_Presupuestal_Gastos_C__2[#All],8,0)</f>
        <v>20863000</v>
      </c>
      <c r="L120" s="17">
        <f>VLOOKUP(D120,[1]!Ejecución_Presupuestal_Gastos_C__2[#All],9,0)</f>
        <v>0</v>
      </c>
      <c r="M120" s="17">
        <f>VLOOKUP(D120,[1]!Ejecución_Presupuestal_Gastos_C__2[#All],10,0)</f>
        <v>0</v>
      </c>
      <c r="N120" s="18">
        <f t="shared" si="57"/>
        <v>0</v>
      </c>
      <c r="O120" s="17">
        <f>VLOOKUP(D120,[1]!Ejecución_Presupuestal_Gastos_C__2[#All],12,0)</f>
        <v>0</v>
      </c>
      <c r="P120" s="17">
        <f>VLOOKUP(D120,[1]!Ejecución_Presupuestal_Gastos_C__2[#All],13,0)</f>
        <v>0</v>
      </c>
      <c r="Q120" s="18">
        <f t="shared" si="59"/>
        <v>0</v>
      </c>
      <c r="R120" s="14"/>
      <c r="S120" s="2"/>
    </row>
    <row r="121" spans="1:19" ht="25.5" x14ac:dyDescent="0.25">
      <c r="A121" s="1">
        <f t="shared" si="60"/>
        <v>20</v>
      </c>
      <c r="B121" s="1" t="s">
        <v>49</v>
      </c>
      <c r="C121" s="15" t="str">
        <f t="shared" si="101"/>
        <v>O2.1.2.02.01.002.08.2823303</v>
      </c>
      <c r="D121" s="15" t="s">
        <v>219</v>
      </c>
      <c r="E121" s="16" t="s">
        <v>220</v>
      </c>
      <c r="F121" s="17">
        <f>VLOOKUP(D121,[1]!Ejecución_Presupuestal_Gastos_C__2[#All],3,0)</f>
        <v>82955000</v>
      </c>
      <c r="G121" s="17">
        <f>VLOOKUP(D121,[1]!Ejecución_Presupuestal_Gastos_C__2[#All],4,0)</f>
        <v>0</v>
      </c>
      <c r="H121" s="17">
        <f>VLOOKUP(D121,[1]!Ejecución_Presupuestal_Gastos_C__2[#All],5,0)</f>
        <v>0</v>
      </c>
      <c r="I121" s="17">
        <f>VLOOKUP(D121,[1]!Ejecución_Presupuestal_Gastos_C__2[#All],6,0)</f>
        <v>82955000</v>
      </c>
      <c r="J121" s="17">
        <f>VLOOKUP(D121,[1]!Ejecución_Presupuestal_Gastos_C__2[#All],7,0)</f>
        <v>0</v>
      </c>
      <c r="K121" s="17">
        <f>VLOOKUP(D121,[1]!Ejecución_Presupuestal_Gastos_C__2[#All],8,0)</f>
        <v>82955000</v>
      </c>
      <c r="L121" s="17">
        <f>VLOOKUP(D121,[1]!Ejecución_Presupuestal_Gastos_C__2[#All],9,0)</f>
        <v>0</v>
      </c>
      <c r="M121" s="17">
        <f>VLOOKUP(D121,[1]!Ejecución_Presupuestal_Gastos_C__2[#All],10,0)</f>
        <v>0</v>
      </c>
      <c r="N121" s="18">
        <f t="shared" si="57"/>
        <v>0</v>
      </c>
      <c r="O121" s="17">
        <f>VLOOKUP(D121,[1]!Ejecución_Presupuestal_Gastos_C__2[#All],12,0)</f>
        <v>0</v>
      </c>
      <c r="P121" s="17">
        <f>VLOOKUP(D121,[1]!Ejecución_Presupuestal_Gastos_C__2[#All],13,0)</f>
        <v>0</v>
      </c>
      <c r="Q121" s="18">
        <f t="shared" si="59"/>
        <v>0</v>
      </c>
      <c r="R121" s="14"/>
      <c r="S121" s="2"/>
    </row>
    <row r="122" spans="1:19" x14ac:dyDescent="0.25">
      <c r="A122" s="1">
        <f t="shared" si="60"/>
        <v>20</v>
      </c>
      <c r="B122" s="1" t="s">
        <v>49</v>
      </c>
      <c r="C122" s="15" t="str">
        <f t="shared" si="101"/>
        <v>O2.1.2.02.01.002.08.2823610</v>
      </c>
      <c r="D122" s="15" t="s">
        <v>221</v>
      </c>
      <c r="E122" s="16" t="s">
        <v>222</v>
      </c>
      <c r="F122" s="17">
        <f>VLOOKUP(D122,[1]!Ejecución_Presupuestal_Gastos_C__2[#All],3,0)</f>
        <v>5851000</v>
      </c>
      <c r="G122" s="17">
        <f>VLOOKUP(D122,[1]!Ejecución_Presupuestal_Gastos_C__2[#All],4,0)</f>
        <v>0</v>
      </c>
      <c r="H122" s="17">
        <f>VLOOKUP(D122,[1]!Ejecución_Presupuestal_Gastos_C__2[#All],5,0)</f>
        <v>0</v>
      </c>
      <c r="I122" s="17">
        <f>VLOOKUP(D122,[1]!Ejecución_Presupuestal_Gastos_C__2[#All],6,0)</f>
        <v>5851000</v>
      </c>
      <c r="J122" s="17">
        <f>VLOOKUP(D122,[1]!Ejecución_Presupuestal_Gastos_C__2[#All],7,0)</f>
        <v>0</v>
      </c>
      <c r="K122" s="17">
        <f>VLOOKUP(D122,[1]!Ejecución_Presupuestal_Gastos_C__2[#All],8,0)</f>
        <v>5851000</v>
      </c>
      <c r="L122" s="17">
        <f>VLOOKUP(D122,[1]!Ejecución_Presupuestal_Gastos_C__2[#All],9,0)</f>
        <v>0</v>
      </c>
      <c r="M122" s="17">
        <f>VLOOKUP(D122,[1]!Ejecución_Presupuestal_Gastos_C__2[#All],10,0)</f>
        <v>0</v>
      </c>
      <c r="N122" s="18">
        <f t="shared" si="57"/>
        <v>0</v>
      </c>
      <c r="O122" s="17">
        <f>VLOOKUP(D122,[1]!Ejecución_Presupuestal_Gastos_C__2[#All],12,0)</f>
        <v>0</v>
      </c>
      <c r="P122" s="17">
        <f>VLOOKUP(D122,[1]!Ejecución_Presupuestal_Gastos_C__2[#All],13,0)</f>
        <v>0</v>
      </c>
      <c r="Q122" s="18">
        <f t="shared" si="59"/>
        <v>0</v>
      </c>
      <c r="R122" s="14"/>
      <c r="S122" s="2"/>
    </row>
    <row r="123" spans="1:19" x14ac:dyDescent="0.25">
      <c r="A123" s="1">
        <f t="shared" si="60"/>
        <v>20</v>
      </c>
      <c r="B123" s="1" t="s">
        <v>49</v>
      </c>
      <c r="C123" s="15" t="str">
        <f t="shared" si="101"/>
        <v>O2.1.2.02.01.002.08.2823803</v>
      </c>
      <c r="D123" s="15" t="s">
        <v>223</v>
      </c>
      <c r="E123" s="16" t="s">
        <v>224</v>
      </c>
      <c r="F123" s="20">
        <f>VLOOKUP(D123,[1]!Ejecución_Presupuestal_Gastos_C__2[#All],3,0)</f>
        <v>16121000</v>
      </c>
      <c r="G123" s="17">
        <f>VLOOKUP(D123,[1]!Ejecución_Presupuestal_Gastos_C__2[#All],4,0)</f>
        <v>0</v>
      </c>
      <c r="H123" s="17">
        <f>VLOOKUP(D123,[1]!Ejecución_Presupuestal_Gastos_C__2[#All],5,0)</f>
        <v>0</v>
      </c>
      <c r="I123" s="17">
        <f>VLOOKUP(D123,[1]!Ejecución_Presupuestal_Gastos_C__2[#All],6,0)</f>
        <v>16121000</v>
      </c>
      <c r="J123" s="17">
        <f>VLOOKUP(D123,[1]!Ejecución_Presupuestal_Gastos_C__2[#All],7,0)</f>
        <v>0</v>
      </c>
      <c r="K123" s="17">
        <f>VLOOKUP(D123,[1]!Ejecución_Presupuestal_Gastos_C__2[#All],8,0)</f>
        <v>16121000</v>
      </c>
      <c r="L123" s="17">
        <f>VLOOKUP(D123,[1]!Ejecución_Presupuestal_Gastos_C__2[#All],9,0)</f>
        <v>0</v>
      </c>
      <c r="M123" s="17">
        <f>VLOOKUP(D123,[1]!Ejecución_Presupuestal_Gastos_C__2[#All],10,0)</f>
        <v>0</v>
      </c>
      <c r="N123" s="18">
        <f t="shared" si="57"/>
        <v>0</v>
      </c>
      <c r="O123" s="17">
        <f>VLOOKUP(D123,[1]!Ejecución_Presupuestal_Gastos_C__2[#All],12,0)</f>
        <v>0</v>
      </c>
      <c r="P123" s="17">
        <f>VLOOKUP(D123,[1]!Ejecución_Presupuestal_Gastos_C__2[#All],13,0)</f>
        <v>0</v>
      </c>
      <c r="Q123" s="18">
        <f t="shared" si="59"/>
        <v>0</v>
      </c>
      <c r="R123" s="14"/>
      <c r="S123" s="2"/>
    </row>
    <row r="124" spans="1:19" x14ac:dyDescent="0.25">
      <c r="A124" s="1">
        <f t="shared" si="60"/>
        <v>20</v>
      </c>
      <c r="B124" s="1" t="s">
        <v>49</v>
      </c>
      <c r="C124" s="15" t="str">
        <f t="shared" si="101"/>
        <v>O2.1.2.02.01.002.08.2824302</v>
      </c>
      <c r="D124" s="15" t="s">
        <v>225</v>
      </c>
      <c r="E124" s="16" t="s">
        <v>226</v>
      </c>
      <c r="F124" s="17">
        <f>VLOOKUP(D124,[1]!Ejecución_Presupuestal_Gastos_C__2[#All],3,0)</f>
        <v>5139000</v>
      </c>
      <c r="G124" s="17">
        <f>VLOOKUP(D124,[1]!Ejecución_Presupuestal_Gastos_C__2[#All],4,0)</f>
        <v>0</v>
      </c>
      <c r="H124" s="17">
        <f>VLOOKUP(D124,[1]!Ejecución_Presupuestal_Gastos_C__2[#All],5,0)</f>
        <v>0</v>
      </c>
      <c r="I124" s="17">
        <f>VLOOKUP(D124,[1]!Ejecución_Presupuestal_Gastos_C__2[#All],6,0)</f>
        <v>5139000</v>
      </c>
      <c r="J124" s="17">
        <f>VLOOKUP(D124,[1]!Ejecución_Presupuestal_Gastos_C__2[#All],7,0)</f>
        <v>0</v>
      </c>
      <c r="K124" s="17">
        <f>VLOOKUP(D124,[1]!Ejecución_Presupuestal_Gastos_C__2[#All],8,0)</f>
        <v>5139000</v>
      </c>
      <c r="L124" s="17">
        <f>VLOOKUP(D124,[1]!Ejecución_Presupuestal_Gastos_C__2[#All],9,0)</f>
        <v>0</v>
      </c>
      <c r="M124" s="17">
        <f>VLOOKUP(D124,[1]!Ejecución_Presupuestal_Gastos_C__2[#All],10,0)</f>
        <v>0</v>
      </c>
      <c r="N124" s="18">
        <v>0</v>
      </c>
      <c r="O124" s="17">
        <f>VLOOKUP(D124,[1]!Ejecución_Presupuestal_Gastos_C__2[#All],12,0)</f>
        <v>0</v>
      </c>
      <c r="P124" s="17">
        <f>VLOOKUP(D124,[1]!Ejecución_Presupuestal_Gastos_C__2[#All],13,0)</f>
        <v>0</v>
      </c>
      <c r="Q124" s="18">
        <v>0</v>
      </c>
      <c r="R124" s="14"/>
      <c r="S124" s="2"/>
    </row>
    <row r="125" spans="1:19" x14ac:dyDescent="0.25">
      <c r="A125" s="1">
        <f t="shared" si="60"/>
        <v>13</v>
      </c>
      <c r="B125" s="1" t="s">
        <v>36</v>
      </c>
      <c r="C125" s="10" t="str">
        <f t="shared" ref="C125" si="102">LEFT(D125,2)&amp;"."&amp;MID(D125,3,1)&amp;"."&amp;MID(D125,4,1)&amp;"."&amp;MID(D125,5,2)&amp;"."&amp;MID(D125,7,2)&amp;"."&amp;MID(D125,9,3)&amp;"."&amp;MID(D125,12,2)</f>
        <v>O2.1.2.02.01.002.09</v>
      </c>
      <c r="D125" s="10" t="s">
        <v>227</v>
      </c>
      <c r="E125" s="11" t="s">
        <v>228</v>
      </c>
      <c r="F125" s="12">
        <f>SUM(F126:F128)</f>
        <v>99900000</v>
      </c>
      <c r="G125" s="12">
        <f>SUM(G126:G128)</f>
        <v>0</v>
      </c>
      <c r="H125" s="12">
        <f t="shared" ref="H125:M125" si="103">SUM(H126:H128)</f>
        <v>0</v>
      </c>
      <c r="I125" s="12">
        <f t="shared" si="103"/>
        <v>99900000</v>
      </c>
      <c r="J125" s="12">
        <f t="shared" si="103"/>
        <v>0</v>
      </c>
      <c r="K125" s="12">
        <f t="shared" si="103"/>
        <v>99900000</v>
      </c>
      <c r="L125" s="12">
        <f t="shared" si="103"/>
        <v>0</v>
      </c>
      <c r="M125" s="12">
        <f t="shared" si="103"/>
        <v>0</v>
      </c>
      <c r="N125" s="13">
        <f t="shared" si="57"/>
        <v>0</v>
      </c>
      <c r="O125" s="12">
        <f>SUM(O126:O128)</f>
        <v>0</v>
      </c>
      <c r="P125" s="12">
        <f>SUM(P126:P128)</f>
        <v>0</v>
      </c>
      <c r="Q125" s="13">
        <f t="shared" si="59"/>
        <v>0</v>
      </c>
      <c r="R125" s="14"/>
      <c r="S125" s="2"/>
    </row>
    <row r="126" spans="1:19" x14ac:dyDescent="0.25">
      <c r="A126" s="1">
        <f t="shared" si="60"/>
        <v>20</v>
      </c>
      <c r="B126" s="1" t="s">
        <v>49</v>
      </c>
      <c r="C126" s="15" t="str">
        <f t="shared" ref="C126:C128" si="104">LEFT(D126,2)&amp;"."&amp;MID(D126,3,1)&amp;"."&amp;MID(D126,4,1)&amp;"."&amp;MID(D126,5,2)&amp;"."&amp;MID(D126,7,2)&amp;"."&amp;MID(D126,9,3)&amp;"."&amp;MID(D126,12,2)&amp;"."&amp;MID(D126,14,50)</f>
        <v>O2.1.2.02.01.002.09.2933001</v>
      </c>
      <c r="D126" s="15" t="s">
        <v>229</v>
      </c>
      <c r="E126" s="16" t="s">
        <v>230</v>
      </c>
      <c r="F126" s="17">
        <f>VLOOKUP(D126,[1]!Ejecución_Presupuestal_Gastos_C__2[#All],3,0)</f>
        <v>27404000</v>
      </c>
      <c r="G126" s="17">
        <f>VLOOKUP(D126,[1]!Ejecución_Presupuestal_Gastos_C__2[#All],4,0)</f>
        <v>0</v>
      </c>
      <c r="H126" s="17">
        <f>VLOOKUP(D126,[1]!Ejecución_Presupuestal_Gastos_C__2[#All],5,0)</f>
        <v>0</v>
      </c>
      <c r="I126" s="17">
        <f>VLOOKUP(D126,[1]!Ejecución_Presupuestal_Gastos_C__2[#All],6,0)</f>
        <v>27404000</v>
      </c>
      <c r="J126" s="17">
        <f>VLOOKUP(D126,[1]!Ejecución_Presupuestal_Gastos_C__2[#All],7,0)</f>
        <v>0</v>
      </c>
      <c r="K126" s="17">
        <f>VLOOKUP(D126,[1]!Ejecución_Presupuestal_Gastos_C__2[#All],8,0)</f>
        <v>27404000</v>
      </c>
      <c r="L126" s="17">
        <f>VLOOKUP(D126,[1]!Ejecución_Presupuestal_Gastos_C__2[#All],9,0)</f>
        <v>0</v>
      </c>
      <c r="M126" s="17">
        <f>VLOOKUP(D126,[1]!Ejecución_Presupuestal_Gastos_C__2[#All],10,0)</f>
        <v>0</v>
      </c>
      <c r="N126" s="18">
        <f t="shared" si="57"/>
        <v>0</v>
      </c>
      <c r="O126" s="17">
        <f>VLOOKUP(D126,[1]!Ejecución_Presupuestal_Gastos_C__2[#All],12,0)</f>
        <v>0</v>
      </c>
      <c r="P126" s="17">
        <f>VLOOKUP(D126,[1]!Ejecución_Presupuestal_Gastos_C__2[#All],13,0)</f>
        <v>0</v>
      </c>
      <c r="Q126" s="18">
        <f t="shared" si="59"/>
        <v>0</v>
      </c>
      <c r="R126" s="14"/>
      <c r="S126" s="2"/>
    </row>
    <row r="127" spans="1:19" x14ac:dyDescent="0.25">
      <c r="A127" s="1">
        <f t="shared" si="60"/>
        <v>20</v>
      </c>
      <c r="B127" s="1" t="s">
        <v>49</v>
      </c>
      <c r="C127" s="15" t="str">
        <f t="shared" si="104"/>
        <v>O2.1.2.02.01.002.09.2933003</v>
      </c>
      <c r="D127" s="15" t="s">
        <v>231</v>
      </c>
      <c r="E127" s="16" t="s">
        <v>232</v>
      </c>
      <c r="F127" s="17">
        <f>VLOOKUP(D127,[1]!Ejecución_Presupuestal_Gastos_C__2[#All],3,0)</f>
        <v>37447000</v>
      </c>
      <c r="G127" s="17">
        <f>VLOOKUP(D127,[1]!Ejecución_Presupuestal_Gastos_C__2[#All],4,0)</f>
        <v>0</v>
      </c>
      <c r="H127" s="17">
        <f>VLOOKUP(D127,[1]!Ejecución_Presupuestal_Gastos_C__2[#All],5,0)</f>
        <v>0</v>
      </c>
      <c r="I127" s="17">
        <f>VLOOKUP(D127,[1]!Ejecución_Presupuestal_Gastos_C__2[#All],6,0)</f>
        <v>37447000</v>
      </c>
      <c r="J127" s="17">
        <f>VLOOKUP(D127,[1]!Ejecución_Presupuestal_Gastos_C__2[#All],7,0)</f>
        <v>0</v>
      </c>
      <c r="K127" s="17">
        <f>VLOOKUP(D127,[1]!Ejecución_Presupuestal_Gastos_C__2[#All],8,0)</f>
        <v>37447000</v>
      </c>
      <c r="L127" s="17">
        <f>VLOOKUP(D127,[1]!Ejecución_Presupuestal_Gastos_C__2[#All],9,0)</f>
        <v>0</v>
      </c>
      <c r="M127" s="17">
        <f>VLOOKUP(D127,[1]!Ejecución_Presupuestal_Gastos_C__2[#All],10,0)</f>
        <v>0</v>
      </c>
      <c r="N127" s="18">
        <f t="shared" si="57"/>
        <v>0</v>
      </c>
      <c r="O127" s="17">
        <f>VLOOKUP(D127,[1]!Ejecución_Presupuestal_Gastos_C__2[#All],12,0)</f>
        <v>0</v>
      </c>
      <c r="P127" s="17">
        <f>VLOOKUP(D127,[1]!Ejecución_Presupuestal_Gastos_C__2[#All],13,0)</f>
        <v>0</v>
      </c>
      <c r="Q127" s="18">
        <f t="shared" si="59"/>
        <v>0</v>
      </c>
      <c r="R127" s="14"/>
      <c r="S127" s="2"/>
    </row>
    <row r="128" spans="1:19" ht="25.5" x14ac:dyDescent="0.25">
      <c r="A128" s="1">
        <f t="shared" si="60"/>
        <v>20</v>
      </c>
      <c r="B128" s="1" t="s">
        <v>49</v>
      </c>
      <c r="C128" s="15" t="str">
        <f t="shared" si="104"/>
        <v>O2.1.2.02.01.002.09.2951001</v>
      </c>
      <c r="D128" s="15" t="s">
        <v>233</v>
      </c>
      <c r="E128" s="16" t="s">
        <v>234</v>
      </c>
      <c r="F128" s="17">
        <f>VLOOKUP(D128,[1]!Ejecución_Presupuestal_Gastos_C__2[#All],3,0)</f>
        <v>35049000</v>
      </c>
      <c r="G128" s="17">
        <f>VLOOKUP(D128,[1]!Ejecución_Presupuestal_Gastos_C__2[#All],4,0)</f>
        <v>0</v>
      </c>
      <c r="H128" s="17">
        <f>VLOOKUP(D128,[1]!Ejecución_Presupuestal_Gastos_C__2[#All],5,0)</f>
        <v>0</v>
      </c>
      <c r="I128" s="17">
        <f>VLOOKUP(D128,[1]!Ejecución_Presupuestal_Gastos_C__2[#All],6,0)</f>
        <v>35049000</v>
      </c>
      <c r="J128" s="17">
        <f>VLOOKUP(D128,[1]!Ejecución_Presupuestal_Gastos_C__2[#All],7,0)</f>
        <v>0</v>
      </c>
      <c r="K128" s="17">
        <f>VLOOKUP(D128,[1]!Ejecución_Presupuestal_Gastos_C__2[#All],8,0)</f>
        <v>35049000</v>
      </c>
      <c r="L128" s="17">
        <f>VLOOKUP(D128,[1]!Ejecución_Presupuestal_Gastos_C__2[#All],9,0)</f>
        <v>0</v>
      </c>
      <c r="M128" s="17">
        <f>VLOOKUP(D128,[1]!Ejecución_Presupuestal_Gastos_C__2[#All],10,0)</f>
        <v>0</v>
      </c>
      <c r="N128" s="18">
        <f t="shared" si="57"/>
        <v>0</v>
      </c>
      <c r="O128" s="17">
        <f>VLOOKUP(D128,[1]!Ejecución_Presupuestal_Gastos_C__2[#All],12,0)</f>
        <v>0</v>
      </c>
      <c r="P128" s="17">
        <f>VLOOKUP(D128,[1]!Ejecución_Presupuestal_Gastos_C__2[#All],13,0)</f>
        <v>0</v>
      </c>
      <c r="Q128" s="18">
        <f t="shared" si="59"/>
        <v>0</v>
      </c>
      <c r="R128" s="14"/>
      <c r="S128" s="2"/>
    </row>
    <row r="129" spans="1:19" ht="25.5" x14ac:dyDescent="0.25">
      <c r="A129" s="1">
        <f t="shared" si="60"/>
        <v>11</v>
      </c>
      <c r="B129" s="1" t="s">
        <v>36</v>
      </c>
      <c r="C129" s="10" t="str">
        <f t="shared" ref="C129" si="105">LEFT(D129,2)&amp;"."&amp;MID(D129,3,1)&amp;"."&amp;MID(D129,4,1)&amp;"."&amp;MID(D129,5,2)&amp;"."&amp;MID(D129,7,2)&amp;"."&amp;MID(D129,9,3)</f>
        <v>O2.1.2.02.01.003</v>
      </c>
      <c r="D129" s="10" t="s">
        <v>235</v>
      </c>
      <c r="E129" s="11" t="s">
        <v>236</v>
      </c>
      <c r="F129" s="12">
        <f t="shared" ref="F129:M129" si="106">F130+F132+F152+F158+F165+F184+F199+F204</f>
        <v>1435651000</v>
      </c>
      <c r="G129" s="12">
        <f t="shared" si="106"/>
        <v>0</v>
      </c>
      <c r="H129" s="12">
        <f t="shared" si="106"/>
        <v>0</v>
      </c>
      <c r="I129" s="12">
        <f t="shared" si="106"/>
        <v>1435651000</v>
      </c>
      <c r="J129" s="12">
        <f t="shared" si="106"/>
        <v>0</v>
      </c>
      <c r="K129" s="12">
        <f t="shared" si="106"/>
        <v>1435651000</v>
      </c>
      <c r="L129" s="12">
        <f t="shared" si="106"/>
        <v>0</v>
      </c>
      <c r="M129" s="12">
        <f t="shared" si="106"/>
        <v>0</v>
      </c>
      <c r="N129" s="13">
        <f t="shared" si="57"/>
        <v>0</v>
      </c>
      <c r="O129" s="12">
        <f>O130+O132+O152+O158+O165+O184+O199+O204</f>
        <v>0</v>
      </c>
      <c r="P129" s="12">
        <f>P130+P132+P152+P158+P165+P184+P199+P204</f>
        <v>0</v>
      </c>
      <c r="Q129" s="13">
        <f t="shared" si="59"/>
        <v>0</v>
      </c>
      <c r="R129" s="14"/>
      <c r="S129" s="2"/>
    </row>
    <row r="130" spans="1:19" x14ac:dyDescent="0.25">
      <c r="A130" s="1">
        <f t="shared" si="60"/>
        <v>13</v>
      </c>
      <c r="B130" s="1" t="s">
        <v>36</v>
      </c>
      <c r="C130" s="10" t="str">
        <f t="shared" ref="C130" si="107">LEFT(D130,2)&amp;"."&amp;MID(D130,3,1)&amp;"."&amp;MID(D130,4,1)&amp;"."&amp;MID(D130,5,2)&amp;"."&amp;MID(D130,7,2)&amp;"."&amp;MID(D130,9,3)&amp;"."&amp;MID(D130,12,2)</f>
        <v>O2.1.2.02.01.003.01</v>
      </c>
      <c r="D130" s="10" t="s">
        <v>237</v>
      </c>
      <c r="E130" s="11" t="s">
        <v>238</v>
      </c>
      <c r="F130" s="12">
        <f t="shared" ref="F130:M130" si="108">SUM(F131:F131)</f>
        <v>8786000</v>
      </c>
      <c r="G130" s="12">
        <f t="shared" si="108"/>
        <v>0</v>
      </c>
      <c r="H130" s="12">
        <f t="shared" si="108"/>
        <v>0</v>
      </c>
      <c r="I130" s="12">
        <f t="shared" si="108"/>
        <v>8786000</v>
      </c>
      <c r="J130" s="12">
        <f t="shared" si="108"/>
        <v>0</v>
      </c>
      <c r="K130" s="12">
        <f t="shared" si="108"/>
        <v>8786000</v>
      </c>
      <c r="L130" s="12">
        <f t="shared" si="108"/>
        <v>0</v>
      </c>
      <c r="M130" s="12">
        <f t="shared" si="108"/>
        <v>0</v>
      </c>
      <c r="N130" s="13">
        <f t="shared" si="57"/>
        <v>0</v>
      </c>
      <c r="O130" s="12">
        <f>SUM(O131:O131)</f>
        <v>0</v>
      </c>
      <c r="P130" s="12">
        <f>SUM(P131:P131)</f>
        <v>0</v>
      </c>
      <c r="Q130" s="13">
        <f t="shared" si="59"/>
        <v>0</v>
      </c>
      <c r="R130" s="14"/>
      <c r="S130" s="2"/>
    </row>
    <row r="131" spans="1:19" ht="25.5" x14ac:dyDescent="0.25">
      <c r="A131" s="1">
        <f t="shared" si="60"/>
        <v>20</v>
      </c>
      <c r="B131" s="1" t="s">
        <v>49</v>
      </c>
      <c r="C131" s="15" t="str">
        <f t="shared" ref="C131" si="109">LEFT(D131,2)&amp;"."&amp;MID(D131,3,1)&amp;"."&amp;MID(D131,4,1)&amp;"."&amp;MID(D131,5,2)&amp;"."&amp;MID(D131,7,2)&amp;"."&amp;MID(D131,9,3)&amp;"."&amp;MID(D131,12,2)&amp;"."&amp;MID(D131,14,50)</f>
        <v>O2.1.2.02.01.003.01.3191409</v>
      </c>
      <c r="D131" s="15" t="s">
        <v>239</v>
      </c>
      <c r="E131" s="16" t="s">
        <v>240</v>
      </c>
      <c r="F131" s="17">
        <f>VLOOKUP(D131,[1]!Ejecución_Presupuestal_Gastos_C__2[#All],3,0)</f>
        <v>8786000</v>
      </c>
      <c r="G131" s="17">
        <f>VLOOKUP(D131,[1]!Ejecución_Presupuestal_Gastos_C__2[#All],4,0)</f>
        <v>0</v>
      </c>
      <c r="H131" s="17">
        <f>VLOOKUP(D131,[1]!Ejecución_Presupuestal_Gastos_C__2[#All],5,0)</f>
        <v>0</v>
      </c>
      <c r="I131" s="17">
        <f>VLOOKUP(D131,[1]!Ejecución_Presupuestal_Gastos_C__2[#All],6,0)</f>
        <v>8786000</v>
      </c>
      <c r="J131" s="17">
        <f>VLOOKUP(D131,[1]!Ejecución_Presupuestal_Gastos_C__2[#All],7,0)</f>
        <v>0</v>
      </c>
      <c r="K131" s="17">
        <f>VLOOKUP(D131,[1]!Ejecución_Presupuestal_Gastos_C__2[#All],8,0)</f>
        <v>8786000</v>
      </c>
      <c r="L131" s="17">
        <f>VLOOKUP(D131,[1]!Ejecución_Presupuestal_Gastos_C__2[#All],9,0)</f>
        <v>0</v>
      </c>
      <c r="M131" s="17">
        <f>VLOOKUP(D131,[1]!Ejecución_Presupuestal_Gastos_C__2[#All],10,0)</f>
        <v>0</v>
      </c>
      <c r="N131" s="18">
        <f t="shared" si="57"/>
        <v>0</v>
      </c>
      <c r="O131" s="17">
        <f>VLOOKUP(D131,[1]!Ejecución_Presupuestal_Gastos_C__2[#All],12,0)</f>
        <v>0</v>
      </c>
      <c r="P131" s="17">
        <f>VLOOKUP(D131,[1]!Ejecución_Presupuestal_Gastos_C__2[#All],13,0)</f>
        <v>0</v>
      </c>
      <c r="Q131" s="18">
        <f t="shared" si="59"/>
        <v>0</v>
      </c>
      <c r="R131" s="14"/>
      <c r="S131" s="2"/>
    </row>
    <row r="132" spans="1:19" ht="25.5" x14ac:dyDescent="0.25">
      <c r="A132" s="1">
        <f t="shared" si="60"/>
        <v>13</v>
      </c>
      <c r="B132" s="1" t="s">
        <v>36</v>
      </c>
      <c r="C132" s="10" t="str">
        <f t="shared" ref="C132" si="110">LEFT(D132,2)&amp;"."&amp;MID(D132,3,1)&amp;"."&amp;MID(D132,4,1)&amp;"."&amp;MID(D132,5,2)&amp;"."&amp;MID(D132,7,2)&amp;"."&amp;MID(D132,9,3)&amp;"."&amp;MID(D132,12,2)</f>
        <v>O2.1.2.02.01.003.02</v>
      </c>
      <c r="D132" s="10" t="s">
        <v>241</v>
      </c>
      <c r="E132" s="11" t="s">
        <v>242</v>
      </c>
      <c r="F132" s="12">
        <f t="shared" ref="F132:M132" si="111">SUM(F133:F151)</f>
        <v>563332000</v>
      </c>
      <c r="G132" s="12">
        <f t="shared" si="111"/>
        <v>0</v>
      </c>
      <c r="H132" s="12">
        <f t="shared" si="111"/>
        <v>0</v>
      </c>
      <c r="I132" s="12">
        <f t="shared" si="111"/>
        <v>563332000</v>
      </c>
      <c r="J132" s="12">
        <f t="shared" si="111"/>
        <v>0</v>
      </c>
      <c r="K132" s="12">
        <f t="shared" si="111"/>
        <v>563332000</v>
      </c>
      <c r="L132" s="12">
        <f t="shared" si="111"/>
        <v>0</v>
      </c>
      <c r="M132" s="12">
        <f t="shared" si="111"/>
        <v>0</v>
      </c>
      <c r="N132" s="13">
        <f>IFERROR(M132/K132,"")</f>
        <v>0</v>
      </c>
      <c r="O132" s="12">
        <f>SUM(O133:O151)</f>
        <v>0</v>
      </c>
      <c r="P132" s="12">
        <f>SUM(P133:P151)</f>
        <v>0</v>
      </c>
      <c r="Q132" s="13">
        <f t="shared" si="59"/>
        <v>0</v>
      </c>
      <c r="R132" s="14"/>
      <c r="S132" s="2"/>
    </row>
    <row r="133" spans="1:19" x14ac:dyDescent="0.25">
      <c r="A133" s="1">
        <f t="shared" si="60"/>
        <v>20</v>
      </c>
      <c r="B133" s="1" t="s">
        <v>49</v>
      </c>
      <c r="C133" s="15" t="str">
        <f t="shared" ref="C133:C151" si="112">LEFT(D133,2)&amp;"."&amp;MID(D133,3,1)&amp;"."&amp;MID(D133,4,1)&amp;"."&amp;MID(D133,5,2)&amp;"."&amp;MID(D133,7,2)&amp;"."&amp;MID(D133,9,3)&amp;"."&amp;MID(D133,12,2)&amp;"."&amp;MID(D133,14,50)</f>
        <v>O2.1.2.02.01.003.02.3212807</v>
      </c>
      <c r="D133" s="15" t="s">
        <v>243</v>
      </c>
      <c r="E133" s="16" t="s">
        <v>244</v>
      </c>
      <c r="F133" s="17">
        <f>VLOOKUP(D133,[1]!Ejecución_Presupuestal_Gastos_C__2[#All],3,0)</f>
        <v>29150000</v>
      </c>
      <c r="G133" s="17">
        <f>VLOOKUP(D133,[1]!Ejecución_Presupuestal_Gastos_C__2[#All],4,0)</f>
        <v>0</v>
      </c>
      <c r="H133" s="17">
        <f>VLOOKUP(D133,[1]!Ejecución_Presupuestal_Gastos_C__2[#All],5,0)</f>
        <v>0</v>
      </c>
      <c r="I133" s="17">
        <f>VLOOKUP(D133,[1]!Ejecución_Presupuestal_Gastos_C__2[#All],6,0)</f>
        <v>29150000</v>
      </c>
      <c r="J133" s="17">
        <f>VLOOKUP(D133,[1]!Ejecución_Presupuestal_Gastos_C__2[#All],7,0)</f>
        <v>0</v>
      </c>
      <c r="K133" s="17">
        <f>VLOOKUP(D133,[1]!Ejecución_Presupuestal_Gastos_C__2[#All],8,0)</f>
        <v>29150000</v>
      </c>
      <c r="L133" s="17">
        <f>VLOOKUP(D133,[1]!Ejecución_Presupuestal_Gastos_C__2[#All],9,0)</f>
        <v>0</v>
      </c>
      <c r="M133" s="17">
        <f>VLOOKUP(D133,[1]!Ejecución_Presupuestal_Gastos_C__2[#All],10,0)</f>
        <v>0</v>
      </c>
      <c r="N133" s="18">
        <f t="shared" si="57"/>
        <v>0</v>
      </c>
      <c r="O133" s="17">
        <f>VLOOKUP(D133,[1]!Ejecución_Presupuestal_Gastos_C__2[#All],12,0)</f>
        <v>0</v>
      </c>
      <c r="P133" s="17">
        <f>VLOOKUP(D133,[1]!Ejecución_Presupuestal_Gastos_C__2[#All],13,0)</f>
        <v>0</v>
      </c>
      <c r="Q133" s="18">
        <f t="shared" si="59"/>
        <v>0</v>
      </c>
      <c r="R133" s="14"/>
      <c r="S133" s="2"/>
    </row>
    <row r="134" spans="1:19" x14ac:dyDescent="0.25">
      <c r="A134" s="1">
        <f t="shared" si="60"/>
        <v>20</v>
      </c>
      <c r="B134" s="1" t="s">
        <v>49</v>
      </c>
      <c r="C134" s="15" t="str">
        <f t="shared" si="112"/>
        <v>O2.1.2.02.01.003.02.3212899</v>
      </c>
      <c r="D134" s="15" t="s">
        <v>245</v>
      </c>
      <c r="E134" s="16" t="s">
        <v>246</v>
      </c>
      <c r="F134" s="17">
        <f>VLOOKUP(D134,[1]!Ejecución_Presupuestal_Gastos_C__2[#All],3,0)</f>
        <v>32000</v>
      </c>
      <c r="G134" s="17">
        <f>VLOOKUP(D134,[1]!Ejecución_Presupuestal_Gastos_C__2[#All],4,0)</f>
        <v>0</v>
      </c>
      <c r="H134" s="17">
        <f>VLOOKUP(D134,[1]!Ejecución_Presupuestal_Gastos_C__2[#All],5,0)</f>
        <v>0</v>
      </c>
      <c r="I134" s="17">
        <f>VLOOKUP(D134,[1]!Ejecución_Presupuestal_Gastos_C__2[#All],6,0)</f>
        <v>32000</v>
      </c>
      <c r="J134" s="17">
        <f>VLOOKUP(D134,[1]!Ejecución_Presupuestal_Gastos_C__2[#All],7,0)</f>
        <v>0</v>
      </c>
      <c r="K134" s="17">
        <f>VLOOKUP(D134,[1]!Ejecución_Presupuestal_Gastos_C__2[#All],8,0)</f>
        <v>32000</v>
      </c>
      <c r="L134" s="17">
        <f>VLOOKUP(D134,[1]!Ejecución_Presupuestal_Gastos_C__2[#All],9,0)</f>
        <v>0</v>
      </c>
      <c r="M134" s="17">
        <f>VLOOKUP(D134,[1]!Ejecución_Presupuestal_Gastos_C__2[#All],10,0)</f>
        <v>0</v>
      </c>
      <c r="N134" s="18">
        <f t="shared" si="57"/>
        <v>0</v>
      </c>
      <c r="O134" s="17">
        <f>VLOOKUP(D134,[1]!Ejecución_Presupuestal_Gastos_C__2[#All],12,0)</f>
        <v>0</v>
      </c>
      <c r="P134" s="17">
        <f>VLOOKUP(D134,[1]!Ejecución_Presupuestal_Gastos_C__2[#All],13,0)</f>
        <v>0</v>
      </c>
      <c r="Q134" s="18">
        <f t="shared" si="59"/>
        <v>0</v>
      </c>
      <c r="R134" s="14"/>
      <c r="S134" s="2"/>
    </row>
    <row r="135" spans="1:19" x14ac:dyDescent="0.25">
      <c r="A135" s="1">
        <f t="shared" si="60"/>
        <v>20</v>
      </c>
      <c r="B135" s="1" t="s">
        <v>49</v>
      </c>
      <c r="C135" s="15" t="str">
        <f t="shared" si="112"/>
        <v>O2.1.2.02.01.003.02.3212904</v>
      </c>
      <c r="D135" s="15" t="s">
        <v>247</v>
      </c>
      <c r="E135" s="16" t="s">
        <v>248</v>
      </c>
      <c r="F135" s="17">
        <f>VLOOKUP(D135,[1]!Ejecución_Presupuestal_Gastos_C__2[#All],3,0)</f>
        <v>50000</v>
      </c>
      <c r="G135" s="17">
        <f>VLOOKUP(D135,[1]!Ejecución_Presupuestal_Gastos_C__2[#All],4,0)</f>
        <v>0</v>
      </c>
      <c r="H135" s="17">
        <f>VLOOKUP(D135,[1]!Ejecución_Presupuestal_Gastos_C__2[#All],5,0)</f>
        <v>0</v>
      </c>
      <c r="I135" s="17">
        <f>VLOOKUP(D135,[1]!Ejecución_Presupuestal_Gastos_C__2[#All],6,0)</f>
        <v>50000</v>
      </c>
      <c r="J135" s="17">
        <f>VLOOKUP(D135,[1]!Ejecución_Presupuestal_Gastos_C__2[#All],7,0)</f>
        <v>0</v>
      </c>
      <c r="K135" s="17">
        <f>VLOOKUP(D135,[1]!Ejecución_Presupuestal_Gastos_C__2[#All],8,0)</f>
        <v>50000</v>
      </c>
      <c r="L135" s="17">
        <f>VLOOKUP(D135,[1]!Ejecución_Presupuestal_Gastos_C__2[#All],9,0)</f>
        <v>0</v>
      </c>
      <c r="M135" s="17">
        <f>VLOOKUP(D135,[1]!Ejecución_Presupuestal_Gastos_C__2[#All],10,0)</f>
        <v>0</v>
      </c>
      <c r="N135" s="18">
        <f t="shared" si="57"/>
        <v>0</v>
      </c>
      <c r="O135" s="17">
        <f>VLOOKUP(D135,[1]!Ejecución_Presupuestal_Gastos_C__2[#All],12,0)</f>
        <v>0</v>
      </c>
      <c r="P135" s="17">
        <f>VLOOKUP(D135,[1]!Ejecución_Presupuestal_Gastos_C__2[#All],13,0)</f>
        <v>0</v>
      </c>
      <c r="Q135" s="18">
        <f t="shared" si="59"/>
        <v>0</v>
      </c>
      <c r="R135" s="14"/>
      <c r="S135" s="2"/>
    </row>
    <row r="136" spans="1:19" x14ac:dyDescent="0.25">
      <c r="A136" s="1">
        <f t="shared" si="60"/>
        <v>20</v>
      </c>
      <c r="B136" s="1" t="s">
        <v>49</v>
      </c>
      <c r="C136" s="15" t="str">
        <f t="shared" si="112"/>
        <v>O2.1.2.02.01.003.02.3213101</v>
      </c>
      <c r="D136" s="15" t="s">
        <v>249</v>
      </c>
      <c r="E136" s="16" t="s">
        <v>250</v>
      </c>
      <c r="F136" s="17">
        <f>VLOOKUP(D136,[1]!Ejecución_Presupuestal_Gastos_C__2[#All],3,0)</f>
        <v>164192000</v>
      </c>
      <c r="G136" s="17">
        <f>VLOOKUP(D136,[1]!Ejecución_Presupuestal_Gastos_C__2[#All],4,0)</f>
        <v>0</v>
      </c>
      <c r="H136" s="17">
        <f>VLOOKUP(D136,[1]!Ejecución_Presupuestal_Gastos_C__2[#All],5,0)</f>
        <v>0</v>
      </c>
      <c r="I136" s="17">
        <f>VLOOKUP(D136,[1]!Ejecución_Presupuestal_Gastos_C__2[#All],6,0)</f>
        <v>164192000</v>
      </c>
      <c r="J136" s="17">
        <f>VLOOKUP(D136,[1]!Ejecución_Presupuestal_Gastos_C__2[#All],7,0)</f>
        <v>0</v>
      </c>
      <c r="K136" s="17">
        <f>VLOOKUP(D136,[1]!Ejecución_Presupuestal_Gastos_C__2[#All],8,0)</f>
        <v>164192000</v>
      </c>
      <c r="L136" s="17">
        <f>VLOOKUP(D136,[1]!Ejecución_Presupuestal_Gastos_C__2[#All],9,0)</f>
        <v>0</v>
      </c>
      <c r="M136" s="17">
        <f>VLOOKUP(D136,[1]!Ejecución_Presupuestal_Gastos_C__2[#All],10,0)</f>
        <v>0</v>
      </c>
      <c r="N136" s="18">
        <f t="shared" si="57"/>
        <v>0</v>
      </c>
      <c r="O136" s="17">
        <f>VLOOKUP(D136,[1]!Ejecución_Presupuestal_Gastos_C__2[#All],12,0)</f>
        <v>0</v>
      </c>
      <c r="P136" s="17">
        <f>VLOOKUP(D136,[1]!Ejecución_Presupuestal_Gastos_C__2[#All],13,0)</f>
        <v>0</v>
      </c>
      <c r="Q136" s="18">
        <f t="shared" si="59"/>
        <v>0</v>
      </c>
      <c r="R136" s="14"/>
      <c r="S136" s="2"/>
    </row>
    <row r="137" spans="1:19" x14ac:dyDescent="0.25">
      <c r="A137" s="1">
        <f t="shared" si="60"/>
        <v>20</v>
      </c>
      <c r="B137" s="1" t="s">
        <v>49</v>
      </c>
      <c r="C137" s="15" t="str">
        <f t="shared" si="112"/>
        <v>O2.1.2.02.01.003.02.3213102</v>
      </c>
      <c r="D137" s="15" t="s">
        <v>251</v>
      </c>
      <c r="E137" s="16" t="s">
        <v>252</v>
      </c>
      <c r="F137" s="17">
        <f>VLOOKUP(D137,[1]!Ejecución_Presupuestal_Gastos_C__2[#All],3,0)</f>
        <v>4906000</v>
      </c>
      <c r="G137" s="17">
        <f>VLOOKUP(D137,[1]!Ejecución_Presupuestal_Gastos_C__2[#All],4,0)</f>
        <v>0</v>
      </c>
      <c r="H137" s="17">
        <f>VLOOKUP(D137,[1]!Ejecución_Presupuestal_Gastos_C__2[#All],5,0)</f>
        <v>0</v>
      </c>
      <c r="I137" s="17">
        <f>VLOOKUP(D137,[1]!Ejecución_Presupuestal_Gastos_C__2[#All],6,0)</f>
        <v>4906000</v>
      </c>
      <c r="J137" s="17">
        <f>VLOOKUP(D137,[1]!Ejecución_Presupuestal_Gastos_C__2[#All],7,0)</f>
        <v>0</v>
      </c>
      <c r="K137" s="17">
        <f>VLOOKUP(D137,[1]!Ejecución_Presupuestal_Gastos_C__2[#All],8,0)</f>
        <v>4906000</v>
      </c>
      <c r="L137" s="17">
        <f>VLOOKUP(D137,[1]!Ejecución_Presupuestal_Gastos_C__2[#All],9,0)</f>
        <v>0</v>
      </c>
      <c r="M137" s="17">
        <f>VLOOKUP(D137,[1]!Ejecución_Presupuestal_Gastos_C__2[#All],10,0)</f>
        <v>0</v>
      </c>
      <c r="N137" s="18">
        <f t="shared" si="57"/>
        <v>0</v>
      </c>
      <c r="O137" s="17">
        <f>VLOOKUP(D137,[1]!Ejecución_Presupuestal_Gastos_C__2[#All],12,0)</f>
        <v>0</v>
      </c>
      <c r="P137" s="17">
        <f>VLOOKUP(D137,[1]!Ejecución_Presupuestal_Gastos_C__2[#All],13,0)</f>
        <v>0</v>
      </c>
      <c r="Q137" s="18">
        <f t="shared" si="59"/>
        <v>0</v>
      </c>
      <c r="R137" s="14"/>
      <c r="S137" s="2"/>
    </row>
    <row r="138" spans="1:19" x14ac:dyDescent="0.25">
      <c r="A138" s="1">
        <f t="shared" si="60"/>
        <v>20</v>
      </c>
      <c r="B138" s="1" t="s">
        <v>49</v>
      </c>
      <c r="C138" s="15" t="str">
        <f t="shared" si="112"/>
        <v>O2.1.2.02.01.003.02.3213301</v>
      </c>
      <c r="D138" s="15" t="s">
        <v>253</v>
      </c>
      <c r="E138" s="16" t="s">
        <v>254</v>
      </c>
      <c r="F138" s="17">
        <f>VLOOKUP(D138,[1]!Ejecución_Presupuestal_Gastos_C__2[#All],3,0)</f>
        <v>65000</v>
      </c>
      <c r="G138" s="17">
        <f>VLOOKUP(D138,[1]!Ejecución_Presupuestal_Gastos_C__2[#All],4,0)</f>
        <v>0</v>
      </c>
      <c r="H138" s="17">
        <f>VLOOKUP(D138,[1]!Ejecución_Presupuestal_Gastos_C__2[#All],5,0)</f>
        <v>0</v>
      </c>
      <c r="I138" s="17">
        <f>VLOOKUP(D138,[1]!Ejecución_Presupuestal_Gastos_C__2[#All],6,0)</f>
        <v>65000</v>
      </c>
      <c r="J138" s="17">
        <f>VLOOKUP(D138,[1]!Ejecución_Presupuestal_Gastos_C__2[#All],7,0)</f>
        <v>0</v>
      </c>
      <c r="K138" s="17">
        <f>VLOOKUP(D138,[1]!Ejecución_Presupuestal_Gastos_C__2[#All],8,0)</f>
        <v>65000</v>
      </c>
      <c r="L138" s="17">
        <f>VLOOKUP(D138,[1]!Ejecución_Presupuestal_Gastos_C__2[#All],9,0)</f>
        <v>0</v>
      </c>
      <c r="M138" s="17">
        <f>VLOOKUP(D138,[1]!Ejecución_Presupuestal_Gastos_C__2[#All],10,0)</f>
        <v>0</v>
      </c>
      <c r="N138" s="18">
        <f t="shared" si="57"/>
        <v>0</v>
      </c>
      <c r="O138" s="17">
        <f>VLOOKUP(D138,[1]!Ejecución_Presupuestal_Gastos_C__2[#All],12,0)</f>
        <v>0</v>
      </c>
      <c r="P138" s="17">
        <f>VLOOKUP(D138,[1]!Ejecución_Presupuestal_Gastos_C__2[#All],13,0)</f>
        <v>0</v>
      </c>
      <c r="Q138" s="18">
        <f t="shared" si="59"/>
        <v>0</v>
      </c>
      <c r="R138" s="14"/>
      <c r="S138" s="2"/>
    </row>
    <row r="139" spans="1:19" x14ac:dyDescent="0.25">
      <c r="A139" s="1">
        <f t="shared" si="60"/>
        <v>20</v>
      </c>
      <c r="B139" s="1" t="s">
        <v>49</v>
      </c>
      <c r="C139" s="15" t="str">
        <f t="shared" si="112"/>
        <v>O2.1.2.02.01.003.02.3213302</v>
      </c>
      <c r="D139" s="15" t="s">
        <v>255</v>
      </c>
      <c r="E139" s="16" t="s">
        <v>256</v>
      </c>
      <c r="F139" s="17">
        <f>VLOOKUP(D139,[1]!Ejecución_Presupuestal_Gastos_C__2[#All],3,0)</f>
        <v>3675000</v>
      </c>
      <c r="G139" s="17">
        <f>VLOOKUP(D139,[1]!Ejecución_Presupuestal_Gastos_C__2[#All],4,0)</f>
        <v>0</v>
      </c>
      <c r="H139" s="17">
        <f>VLOOKUP(D139,[1]!Ejecución_Presupuestal_Gastos_C__2[#All],5,0)</f>
        <v>0</v>
      </c>
      <c r="I139" s="17">
        <f>VLOOKUP(D139,[1]!Ejecución_Presupuestal_Gastos_C__2[#All],6,0)</f>
        <v>3675000</v>
      </c>
      <c r="J139" s="17">
        <f>VLOOKUP(D139,[1]!Ejecución_Presupuestal_Gastos_C__2[#All],7,0)</f>
        <v>0</v>
      </c>
      <c r="K139" s="17">
        <f>VLOOKUP(D139,[1]!Ejecución_Presupuestal_Gastos_C__2[#All],8,0)</f>
        <v>3675000</v>
      </c>
      <c r="L139" s="17">
        <f>VLOOKUP(D139,[1]!Ejecución_Presupuestal_Gastos_C__2[#All],9,0)</f>
        <v>0</v>
      </c>
      <c r="M139" s="17">
        <f>VLOOKUP(D139,[1]!Ejecución_Presupuestal_Gastos_C__2[#All],10,0)</f>
        <v>0</v>
      </c>
      <c r="N139" s="18">
        <f t="shared" si="57"/>
        <v>0</v>
      </c>
      <c r="O139" s="17">
        <f>VLOOKUP(D139,[1]!Ejecución_Presupuestal_Gastos_C__2[#All],12,0)</f>
        <v>0</v>
      </c>
      <c r="P139" s="17">
        <f>VLOOKUP(D139,[1]!Ejecución_Presupuestal_Gastos_C__2[#All],13,0)</f>
        <v>0</v>
      </c>
      <c r="Q139" s="18">
        <f t="shared" si="59"/>
        <v>0</v>
      </c>
      <c r="R139" s="14"/>
      <c r="S139" s="2"/>
    </row>
    <row r="140" spans="1:19" ht="25.5" x14ac:dyDescent="0.25">
      <c r="A140" s="1">
        <f t="shared" si="60"/>
        <v>20</v>
      </c>
      <c r="B140" s="1" t="s">
        <v>49</v>
      </c>
      <c r="C140" s="15" t="str">
        <f t="shared" si="112"/>
        <v>O2.1.2.02.01.003.02.3214813</v>
      </c>
      <c r="D140" s="15" t="s">
        <v>257</v>
      </c>
      <c r="E140" s="16" t="s">
        <v>258</v>
      </c>
      <c r="F140" s="17">
        <f>VLOOKUP(D140,[1]!Ejecución_Presupuestal_Gastos_C__2[#All],3,0)</f>
        <v>50891000</v>
      </c>
      <c r="G140" s="17">
        <f>VLOOKUP(D140,[1]!Ejecución_Presupuestal_Gastos_C__2[#All],4,0)</f>
        <v>0</v>
      </c>
      <c r="H140" s="17">
        <f>VLOOKUP(D140,[1]!Ejecución_Presupuestal_Gastos_C__2[#All],5,0)</f>
        <v>0</v>
      </c>
      <c r="I140" s="17">
        <f>VLOOKUP(D140,[1]!Ejecución_Presupuestal_Gastos_C__2[#All],6,0)</f>
        <v>50891000</v>
      </c>
      <c r="J140" s="17">
        <f>VLOOKUP(D140,[1]!Ejecución_Presupuestal_Gastos_C__2[#All],7,0)</f>
        <v>0</v>
      </c>
      <c r="K140" s="17">
        <f>VLOOKUP(D140,[1]!Ejecución_Presupuestal_Gastos_C__2[#All],8,0)</f>
        <v>50891000</v>
      </c>
      <c r="L140" s="17">
        <f>VLOOKUP(D140,[1]!Ejecución_Presupuestal_Gastos_C__2[#All],9,0)</f>
        <v>0</v>
      </c>
      <c r="M140" s="17">
        <f>VLOOKUP(D140,[1]!Ejecución_Presupuestal_Gastos_C__2[#All],10,0)</f>
        <v>0</v>
      </c>
      <c r="N140" s="18">
        <f t="shared" si="57"/>
        <v>0</v>
      </c>
      <c r="O140" s="17">
        <f>VLOOKUP(D140,[1]!Ejecución_Presupuestal_Gastos_C__2[#All],12,0)</f>
        <v>0</v>
      </c>
      <c r="P140" s="17">
        <f>VLOOKUP(D140,[1]!Ejecución_Presupuestal_Gastos_C__2[#All],13,0)</f>
        <v>0</v>
      </c>
      <c r="Q140" s="18">
        <f t="shared" si="59"/>
        <v>0</v>
      </c>
      <c r="R140" s="14"/>
      <c r="S140" s="2"/>
    </row>
    <row r="141" spans="1:19" x14ac:dyDescent="0.25">
      <c r="A141" s="1">
        <f t="shared" si="60"/>
        <v>20</v>
      </c>
      <c r="B141" s="1" t="s">
        <v>49</v>
      </c>
      <c r="C141" s="15" t="str">
        <f t="shared" si="112"/>
        <v>O2.1.2.02.01.003.02.3215102</v>
      </c>
      <c r="D141" s="15" t="s">
        <v>259</v>
      </c>
      <c r="E141" s="16" t="s">
        <v>260</v>
      </c>
      <c r="F141" s="17">
        <f>IFERROR(VLOOKUP(D141,[1]!Ejecución_Presupuestal_Gastos_C__2[#All],3,0),0)</f>
        <v>1600000</v>
      </c>
      <c r="G141" s="17">
        <f>IFERROR(VLOOKUP(D141,[1]!Ejecución_Presupuestal_Gastos_C__2[#All],4,0),0)</f>
        <v>0</v>
      </c>
      <c r="H141" s="17">
        <f>IFERROR(VLOOKUP(D141,[1]!Ejecución_Presupuestal_Gastos_C__2[#All],5,0),0)</f>
        <v>0</v>
      </c>
      <c r="I141" s="17">
        <f>IFERROR(VLOOKUP(D141,[1]!Ejecución_Presupuestal_Gastos_C__2[#All],6,0),0)</f>
        <v>1600000</v>
      </c>
      <c r="J141" s="17">
        <f>IFERROR(VLOOKUP(D141,[1]!Ejecución_Presupuestal_Gastos_C__2[#All],7,0),0)</f>
        <v>0</v>
      </c>
      <c r="K141" s="17">
        <f>IFERROR(VLOOKUP(D141,[1]!Ejecución_Presupuestal_Gastos_C__2[#All],8,0),0)</f>
        <v>1600000</v>
      </c>
      <c r="L141" s="17">
        <f>IFERROR(VLOOKUP(D141,[1]!Ejecución_Presupuestal_Gastos_C__2[#All],9,0),0)</f>
        <v>0</v>
      </c>
      <c r="M141" s="17">
        <f>IFERROR(VLOOKUP(D141,[1]!Ejecución_Presupuestal_Gastos_C__2[#All],10,0),0)</f>
        <v>0</v>
      </c>
      <c r="N141" s="18">
        <f t="shared" si="57"/>
        <v>0</v>
      </c>
      <c r="O141" s="17">
        <f>IFERROR(VLOOKUP(D141,[1]!Ejecución_Presupuestal_Gastos_C__2[#All],12,0),0)</f>
        <v>0</v>
      </c>
      <c r="P141" s="17">
        <f>IFERROR(VLOOKUP(D141,[1]!Ejecución_Presupuestal_Gastos_C__2[#All],13,0),0)</f>
        <v>0</v>
      </c>
      <c r="Q141" s="18">
        <f t="shared" si="59"/>
        <v>0</v>
      </c>
      <c r="R141" s="14"/>
      <c r="S141" s="2"/>
    </row>
    <row r="142" spans="1:19" ht="13.5" customHeight="1" x14ac:dyDescent="0.25">
      <c r="A142" s="1">
        <f t="shared" si="60"/>
        <v>20</v>
      </c>
      <c r="B142" s="1" t="s">
        <v>49</v>
      </c>
      <c r="C142" s="15" t="str">
        <f t="shared" si="112"/>
        <v>O2.1.2.02.01.003.02.3215304</v>
      </c>
      <c r="D142" s="15" t="s">
        <v>261</v>
      </c>
      <c r="E142" s="16" t="s">
        <v>262</v>
      </c>
      <c r="F142" s="17">
        <f>IFERROR(VLOOKUP(D142,[1]!Ejecución_Presupuestal_Gastos_C__2[#All],3,0),0)</f>
        <v>190000</v>
      </c>
      <c r="G142" s="17">
        <f>IFERROR(VLOOKUP(D142,[1]!Ejecución_Presupuestal_Gastos_C__2[#All],4,0),0)</f>
        <v>0</v>
      </c>
      <c r="H142" s="17">
        <f>IFERROR(VLOOKUP(D142,[1]!Ejecución_Presupuestal_Gastos_C__2[#All],5,0),0)</f>
        <v>0</v>
      </c>
      <c r="I142" s="17">
        <f>IFERROR(VLOOKUP(D142,[1]!Ejecución_Presupuestal_Gastos_C__2[#All],6,0),0)</f>
        <v>190000</v>
      </c>
      <c r="J142" s="17">
        <f>IFERROR(VLOOKUP(D142,[1]!Ejecución_Presupuestal_Gastos_C__2[#All],7,0),0)</f>
        <v>0</v>
      </c>
      <c r="K142" s="17">
        <f>IFERROR(VLOOKUP(D142,[1]!Ejecución_Presupuestal_Gastos_C__2[#All],8,0),0)</f>
        <v>190000</v>
      </c>
      <c r="L142" s="17">
        <f>IFERROR(VLOOKUP(D142,[1]!Ejecución_Presupuestal_Gastos_C__2[#All],9,0),0)</f>
        <v>0</v>
      </c>
      <c r="M142" s="17">
        <f>IFERROR(VLOOKUP(D142,[1]!Ejecución_Presupuestal_Gastos_C__2[#All],10,0),0)</f>
        <v>0</v>
      </c>
      <c r="N142" s="18">
        <v>0</v>
      </c>
      <c r="O142" s="17">
        <f>IFERROR(VLOOKUP(D142,[1]!Ejecución_Presupuestal_Gastos_C__2[#All],12,0),0)</f>
        <v>0</v>
      </c>
      <c r="P142" s="17">
        <f>IFERROR(VLOOKUP(D142,[1]!Ejecución_Presupuestal_Gastos_C__2[#All],13,0),0)</f>
        <v>0</v>
      </c>
      <c r="Q142" s="18">
        <v>0</v>
      </c>
      <c r="R142" s="14"/>
      <c r="S142" s="2"/>
    </row>
    <row r="143" spans="1:19" ht="13.5" customHeight="1" x14ac:dyDescent="0.25">
      <c r="A143" s="1">
        <f t="shared" ref="A143:A206" si="113">LEN(D143)</f>
        <v>20</v>
      </c>
      <c r="B143" s="1" t="s">
        <v>49</v>
      </c>
      <c r="C143" s="15" t="str">
        <f t="shared" si="112"/>
        <v>O2.1.2.02.01.003.02.3219104</v>
      </c>
      <c r="D143" s="15" t="s">
        <v>263</v>
      </c>
      <c r="E143" s="16" t="s">
        <v>264</v>
      </c>
      <c r="F143" s="17">
        <f>IFERROR(VLOOKUP(D143,[1]!Ejecución_Presupuestal_Gastos_C__2[#All],3,0),0)</f>
        <v>31224000</v>
      </c>
      <c r="G143" s="17">
        <f>IFERROR(VLOOKUP(D143,[1]!Ejecución_Presupuestal_Gastos_C__2[#All],4,0),0)</f>
        <v>0</v>
      </c>
      <c r="H143" s="17">
        <f>IFERROR(VLOOKUP(D143,[1]!Ejecución_Presupuestal_Gastos_C__2[#All],5,0),0)</f>
        <v>0</v>
      </c>
      <c r="I143" s="17">
        <f>IFERROR(VLOOKUP(D143,[1]!Ejecución_Presupuestal_Gastos_C__2[#All],6,0),0)</f>
        <v>31224000</v>
      </c>
      <c r="J143" s="17">
        <f>IFERROR(VLOOKUP(D143,[1]!Ejecución_Presupuestal_Gastos_C__2[#All],7,0),0)</f>
        <v>0</v>
      </c>
      <c r="K143" s="17">
        <f>IFERROR(VLOOKUP(D143,[1]!Ejecución_Presupuestal_Gastos_C__2[#All],8,0),0)</f>
        <v>31224000</v>
      </c>
      <c r="L143" s="17">
        <f>IFERROR(VLOOKUP(D143,[1]!Ejecución_Presupuestal_Gastos_C__2[#All],9,0),0)</f>
        <v>0</v>
      </c>
      <c r="M143" s="17">
        <f>IFERROR(VLOOKUP(D143,[1]!Ejecución_Presupuestal_Gastos_C__2[#All],10,0),0)</f>
        <v>0</v>
      </c>
      <c r="N143" s="18">
        <v>0</v>
      </c>
      <c r="O143" s="17">
        <f>IFERROR(VLOOKUP(D143,[1]!Ejecución_Presupuestal_Gastos_C__2[#All],12,0),0)</f>
        <v>0</v>
      </c>
      <c r="P143" s="17">
        <f>IFERROR(VLOOKUP(D143,[1]!Ejecución_Presupuestal_Gastos_C__2[#All],13,0),0)</f>
        <v>0</v>
      </c>
      <c r="Q143" s="18">
        <v>0</v>
      </c>
      <c r="R143" s="14"/>
      <c r="S143" s="2"/>
    </row>
    <row r="144" spans="1:19" x14ac:dyDescent="0.25">
      <c r="A144" s="1">
        <f t="shared" si="113"/>
        <v>20</v>
      </c>
      <c r="B144" s="1" t="s">
        <v>49</v>
      </c>
      <c r="C144" s="15" t="str">
        <f t="shared" si="112"/>
        <v>O2.1.2.02.01.003.02.3219303</v>
      </c>
      <c r="D144" s="15" t="s">
        <v>265</v>
      </c>
      <c r="E144" s="16" t="s">
        <v>266</v>
      </c>
      <c r="F144" s="17">
        <f>VLOOKUP(D144,[1]!Ejecución_Presupuestal_Gastos_C__2[#All],3,0)</f>
        <v>1660000</v>
      </c>
      <c r="G144" s="17">
        <f>VLOOKUP(D144,[1]!Ejecución_Presupuestal_Gastos_C__2[#All],4,0)</f>
        <v>0</v>
      </c>
      <c r="H144" s="17">
        <f>VLOOKUP(D144,[1]!Ejecución_Presupuestal_Gastos_C__2[#All],5,0)</f>
        <v>0</v>
      </c>
      <c r="I144" s="17">
        <f>VLOOKUP(D144,[1]!Ejecución_Presupuestal_Gastos_C__2[#All],6,0)</f>
        <v>1660000</v>
      </c>
      <c r="J144" s="17">
        <f>VLOOKUP(D144,[1]!Ejecución_Presupuestal_Gastos_C__2[#All],7,0)</f>
        <v>0</v>
      </c>
      <c r="K144" s="17">
        <f>VLOOKUP(D144,[1]!Ejecución_Presupuestal_Gastos_C__2[#All],8,0)</f>
        <v>1660000</v>
      </c>
      <c r="L144" s="17">
        <f>VLOOKUP(D144,[1]!Ejecución_Presupuestal_Gastos_C__2[#All],9,0)</f>
        <v>0</v>
      </c>
      <c r="M144" s="17">
        <f>VLOOKUP(D144,[1]!Ejecución_Presupuestal_Gastos_C__2[#All],10,0)</f>
        <v>0</v>
      </c>
      <c r="N144" s="18">
        <f t="shared" ref="N144:N207" si="114">IFERROR(M144/K144,"")</f>
        <v>0</v>
      </c>
      <c r="O144" s="17">
        <f>VLOOKUP(D144,[1]!Ejecución_Presupuestal_Gastos_C__2[#All],12,0)</f>
        <v>0</v>
      </c>
      <c r="P144" s="17">
        <f>VLOOKUP(D144,[1]!Ejecución_Presupuestal_Gastos_C__2[#All],13,0)</f>
        <v>0</v>
      </c>
      <c r="Q144" s="18">
        <f t="shared" ref="Q144:Q207" si="115">IFERROR(P144/K144,"")</f>
        <v>0</v>
      </c>
      <c r="R144" s="14"/>
      <c r="S144" s="2"/>
    </row>
    <row r="145" spans="1:19" x14ac:dyDescent="0.25">
      <c r="A145" s="1">
        <f t="shared" si="113"/>
        <v>20</v>
      </c>
      <c r="B145" s="1" t="s">
        <v>49</v>
      </c>
      <c r="C145" s="15" t="str">
        <f t="shared" si="112"/>
        <v>O2.1.2.02.01.003.02.3219304</v>
      </c>
      <c r="D145" s="15" t="s">
        <v>267</v>
      </c>
      <c r="E145" s="16" t="s">
        <v>268</v>
      </c>
      <c r="F145" s="17">
        <f>VLOOKUP(D145,[1]!Ejecución_Presupuestal_Gastos_C__2[#All],3,0)</f>
        <v>127431000</v>
      </c>
      <c r="G145" s="17">
        <f>VLOOKUP(D145,[1]!Ejecución_Presupuestal_Gastos_C__2[#All],4,0)</f>
        <v>0</v>
      </c>
      <c r="H145" s="17">
        <f>VLOOKUP(D145,[1]!Ejecución_Presupuestal_Gastos_C__2[#All],5,0)</f>
        <v>0</v>
      </c>
      <c r="I145" s="17">
        <f>VLOOKUP(D145,[1]!Ejecución_Presupuestal_Gastos_C__2[#All],6,0)</f>
        <v>127431000</v>
      </c>
      <c r="J145" s="17">
        <f>VLOOKUP(D145,[1]!Ejecución_Presupuestal_Gastos_C__2[#All],7,0)</f>
        <v>0</v>
      </c>
      <c r="K145" s="17">
        <f>VLOOKUP(D145,[1]!Ejecución_Presupuestal_Gastos_C__2[#All],8,0)</f>
        <v>127431000</v>
      </c>
      <c r="L145" s="17">
        <f>VLOOKUP(D145,[1]!Ejecución_Presupuestal_Gastos_C__2[#All],9,0)</f>
        <v>0</v>
      </c>
      <c r="M145" s="17">
        <f>VLOOKUP(D145,[1]!Ejecución_Presupuestal_Gastos_C__2[#All],10,0)</f>
        <v>0</v>
      </c>
      <c r="N145" s="18">
        <f t="shared" si="114"/>
        <v>0</v>
      </c>
      <c r="O145" s="17">
        <f>VLOOKUP(D145,[1]!Ejecución_Presupuestal_Gastos_C__2[#All],12,0)</f>
        <v>0</v>
      </c>
      <c r="P145" s="17">
        <f>VLOOKUP(D145,[1]!Ejecución_Presupuestal_Gastos_C__2[#All],13,0)</f>
        <v>0</v>
      </c>
      <c r="Q145" s="18">
        <f t="shared" si="115"/>
        <v>0</v>
      </c>
      <c r="R145" s="14"/>
      <c r="S145" s="2"/>
    </row>
    <row r="146" spans="1:19" ht="13.5" customHeight="1" x14ac:dyDescent="0.25">
      <c r="A146" s="1">
        <f t="shared" si="113"/>
        <v>20</v>
      </c>
      <c r="B146" s="1" t="s">
        <v>49</v>
      </c>
      <c r="C146" s="15" t="str">
        <f t="shared" si="112"/>
        <v>O2.1.2.02.01.003.02.3219907</v>
      </c>
      <c r="D146" s="15" t="s">
        <v>269</v>
      </c>
      <c r="E146" s="16" t="s">
        <v>270</v>
      </c>
      <c r="F146" s="17">
        <f>VLOOKUP(D146,[1]!Ejecución_Presupuestal_Gastos_C__2[#All],3,0)</f>
        <v>85007000</v>
      </c>
      <c r="G146" s="17">
        <f>VLOOKUP(D146,[1]!Ejecución_Presupuestal_Gastos_C__2[#All],4,0)</f>
        <v>0</v>
      </c>
      <c r="H146" s="17">
        <f>VLOOKUP(D146,[1]!Ejecución_Presupuestal_Gastos_C__2[#All],5,0)</f>
        <v>0</v>
      </c>
      <c r="I146" s="17">
        <f>VLOOKUP(D146,[1]!Ejecución_Presupuestal_Gastos_C__2[#All],6,0)</f>
        <v>85007000</v>
      </c>
      <c r="J146" s="17">
        <f>VLOOKUP(D146,[1]!Ejecución_Presupuestal_Gastos_C__2[#All],7,0)</f>
        <v>0</v>
      </c>
      <c r="K146" s="17">
        <f>VLOOKUP(D146,[1]!Ejecución_Presupuestal_Gastos_C__2[#All],8,0)</f>
        <v>85007000</v>
      </c>
      <c r="L146" s="17">
        <f>VLOOKUP(D146,[1]!Ejecución_Presupuestal_Gastos_C__2[#All],9,0)</f>
        <v>0</v>
      </c>
      <c r="M146" s="17">
        <f>VLOOKUP(D146,[1]!Ejecución_Presupuestal_Gastos_C__2[#All],10,0)</f>
        <v>0</v>
      </c>
      <c r="N146" s="18">
        <f t="shared" si="114"/>
        <v>0</v>
      </c>
      <c r="O146" s="17">
        <f>VLOOKUP(D146,[1]!Ejecución_Presupuestal_Gastos_C__2[#All],12,0)</f>
        <v>0</v>
      </c>
      <c r="P146" s="17">
        <f>VLOOKUP(D146,[1]!Ejecución_Presupuestal_Gastos_C__2[#All],13,0)</f>
        <v>0</v>
      </c>
      <c r="Q146" s="18">
        <f t="shared" si="115"/>
        <v>0</v>
      </c>
      <c r="R146" s="14"/>
      <c r="S146" s="2"/>
    </row>
    <row r="147" spans="1:19" x14ac:dyDescent="0.25">
      <c r="A147" s="1">
        <f t="shared" si="113"/>
        <v>20</v>
      </c>
      <c r="B147" s="1" t="s">
        <v>49</v>
      </c>
      <c r="C147" s="15" t="str">
        <f t="shared" si="112"/>
        <v>O2.1.2.02.01.003.02.3219997</v>
      </c>
      <c r="D147" s="15" t="s">
        <v>271</v>
      </c>
      <c r="E147" s="16" t="s">
        <v>272</v>
      </c>
      <c r="F147" s="17">
        <f>VLOOKUP(D147,[1]!Ejecución_Presupuestal_Gastos_C__2[#All],3,0)</f>
        <v>50000000</v>
      </c>
      <c r="G147" s="17">
        <f>VLOOKUP(D147,[1]!Ejecución_Presupuestal_Gastos_C__2[#All],4,0)</f>
        <v>0</v>
      </c>
      <c r="H147" s="17">
        <f>VLOOKUP(D147,[1]!Ejecución_Presupuestal_Gastos_C__2[#All],5,0)</f>
        <v>0</v>
      </c>
      <c r="I147" s="17">
        <f>VLOOKUP(D147,[1]!Ejecución_Presupuestal_Gastos_C__2[#All],6,0)</f>
        <v>50000000</v>
      </c>
      <c r="J147" s="17">
        <f>VLOOKUP(D147,[1]!Ejecución_Presupuestal_Gastos_C__2[#All],7,0)</f>
        <v>0</v>
      </c>
      <c r="K147" s="17">
        <f>VLOOKUP(D147,[1]!Ejecución_Presupuestal_Gastos_C__2[#All],8,0)</f>
        <v>50000000</v>
      </c>
      <c r="L147" s="17">
        <f>VLOOKUP(D147,[1]!Ejecución_Presupuestal_Gastos_C__2[#All],9,0)</f>
        <v>0</v>
      </c>
      <c r="M147" s="17">
        <f>VLOOKUP(D147,[1]!Ejecución_Presupuestal_Gastos_C__2[#All],10,0)</f>
        <v>0</v>
      </c>
      <c r="N147" s="18">
        <f t="shared" si="114"/>
        <v>0</v>
      </c>
      <c r="O147" s="17">
        <f>VLOOKUP(D147,[1]!Ejecución_Presupuestal_Gastos_C__2[#All],12,0)</f>
        <v>0</v>
      </c>
      <c r="P147" s="17">
        <f>VLOOKUP(D147,[1]!Ejecución_Presupuestal_Gastos_C__2[#All],13,0)</f>
        <v>0</v>
      </c>
      <c r="Q147" s="18">
        <f t="shared" si="115"/>
        <v>0</v>
      </c>
      <c r="R147" s="14"/>
      <c r="S147" s="2"/>
    </row>
    <row r="148" spans="1:19" x14ac:dyDescent="0.25">
      <c r="A148" s="1">
        <f t="shared" si="113"/>
        <v>20</v>
      </c>
      <c r="B148" s="1" t="s">
        <v>49</v>
      </c>
      <c r="C148" s="15" t="str">
        <f t="shared" si="112"/>
        <v>O2.1.2.02.01.003.02.3219999</v>
      </c>
      <c r="D148" s="15" t="s">
        <v>273</v>
      </c>
      <c r="E148" s="16" t="s">
        <v>274</v>
      </c>
      <c r="F148" s="17">
        <f>VLOOKUP(D148,[1]!Ejecución_Presupuestal_Gastos_C__2[#All],3,0)</f>
        <v>1559000</v>
      </c>
      <c r="G148" s="17">
        <f>VLOOKUP(D148,[1]!Ejecución_Presupuestal_Gastos_C__2[#All],4,0)</f>
        <v>0</v>
      </c>
      <c r="H148" s="17">
        <f>VLOOKUP(D148,[1]!Ejecución_Presupuestal_Gastos_C__2[#All],5,0)</f>
        <v>0</v>
      </c>
      <c r="I148" s="17">
        <f>VLOOKUP(D148,[1]!Ejecución_Presupuestal_Gastos_C__2[#All],6,0)</f>
        <v>1559000</v>
      </c>
      <c r="J148" s="17">
        <f>VLOOKUP(D148,[1]!Ejecución_Presupuestal_Gastos_C__2[#All],7,0)</f>
        <v>0</v>
      </c>
      <c r="K148" s="17">
        <f>VLOOKUP(D148,[1]!Ejecución_Presupuestal_Gastos_C__2[#All],8,0)</f>
        <v>1559000</v>
      </c>
      <c r="L148" s="17">
        <f>VLOOKUP(D148,[1]!Ejecución_Presupuestal_Gastos_C__2[#All],9,0)</f>
        <v>0</v>
      </c>
      <c r="M148" s="17">
        <f>VLOOKUP(D148,[1]!Ejecución_Presupuestal_Gastos_C__2[#All],10,0)</f>
        <v>0</v>
      </c>
      <c r="N148" s="18">
        <f t="shared" si="114"/>
        <v>0</v>
      </c>
      <c r="O148" s="17">
        <f>VLOOKUP(D148,[1]!Ejecución_Presupuestal_Gastos_C__2[#All],12,0)</f>
        <v>0</v>
      </c>
      <c r="P148" s="17">
        <f>VLOOKUP(D148,[1]!Ejecución_Presupuestal_Gastos_C__2[#All],13,0)</f>
        <v>0</v>
      </c>
      <c r="Q148" s="18">
        <f t="shared" si="115"/>
        <v>0</v>
      </c>
      <c r="R148" s="14"/>
      <c r="S148" s="2"/>
    </row>
    <row r="149" spans="1:19" ht="25.5" x14ac:dyDescent="0.25">
      <c r="A149" s="1">
        <f t="shared" si="113"/>
        <v>20</v>
      </c>
      <c r="B149" s="1" t="s">
        <v>49</v>
      </c>
      <c r="C149" s="15" t="str">
        <f t="shared" si="112"/>
        <v>O2.1.2.02.01.003.02.3241001</v>
      </c>
      <c r="D149" s="15" t="s">
        <v>275</v>
      </c>
      <c r="E149" s="16" t="s">
        <v>276</v>
      </c>
      <c r="F149" s="17">
        <f>VLOOKUP(D149,[1]!Ejecución_Presupuestal_Gastos_C__2[#All],3,0)</f>
        <v>6297000</v>
      </c>
      <c r="G149" s="17">
        <f>VLOOKUP(D149,[1]!Ejecución_Presupuestal_Gastos_C__2[#All],4,0)</f>
        <v>0</v>
      </c>
      <c r="H149" s="17">
        <f>VLOOKUP(D149,[1]!Ejecución_Presupuestal_Gastos_C__2[#All],5,0)</f>
        <v>0</v>
      </c>
      <c r="I149" s="17">
        <f>VLOOKUP(D149,[1]!Ejecución_Presupuestal_Gastos_C__2[#All],6,0)</f>
        <v>6297000</v>
      </c>
      <c r="J149" s="17">
        <f>VLOOKUP(D149,[1]!Ejecución_Presupuestal_Gastos_C__2[#All],7,0)</f>
        <v>0</v>
      </c>
      <c r="K149" s="17">
        <f>VLOOKUP(D149,[1]!Ejecución_Presupuestal_Gastos_C__2[#All],8,0)</f>
        <v>6297000</v>
      </c>
      <c r="L149" s="17">
        <f>VLOOKUP(D149,[1]!Ejecución_Presupuestal_Gastos_C__2[#All],9,0)</f>
        <v>0</v>
      </c>
      <c r="M149" s="17">
        <f>VLOOKUP(D149,[1]!Ejecución_Presupuestal_Gastos_C__2[#All],10,0)</f>
        <v>0</v>
      </c>
      <c r="N149" s="18">
        <f t="shared" si="114"/>
        <v>0</v>
      </c>
      <c r="O149" s="17">
        <f>VLOOKUP(D149,[1]!Ejecución_Presupuestal_Gastos_C__2[#All],12,0)</f>
        <v>0</v>
      </c>
      <c r="P149" s="17">
        <f>VLOOKUP(D149,[1]!Ejecución_Presupuestal_Gastos_C__2[#All],13,0)</f>
        <v>0</v>
      </c>
      <c r="Q149" s="18">
        <f t="shared" si="115"/>
        <v>0</v>
      </c>
      <c r="R149" s="14"/>
      <c r="S149" s="2"/>
    </row>
    <row r="150" spans="1:19" x14ac:dyDescent="0.25">
      <c r="A150" s="1">
        <f t="shared" si="113"/>
        <v>20</v>
      </c>
      <c r="B150" s="1" t="s">
        <v>49</v>
      </c>
      <c r="C150" s="15" t="str">
        <f t="shared" si="112"/>
        <v>O2.1.2.02.01.003.02.3280002</v>
      </c>
      <c r="D150" s="15" t="s">
        <v>277</v>
      </c>
      <c r="E150" s="16" t="s">
        <v>278</v>
      </c>
      <c r="F150" s="17">
        <f>VLOOKUP(D150,[1]!Ejecución_Presupuestal_Gastos_C__2[#All],3,0)</f>
        <v>3033000</v>
      </c>
      <c r="G150" s="17">
        <f>VLOOKUP(D150,[1]!Ejecución_Presupuestal_Gastos_C__2[#All],4,0)</f>
        <v>0</v>
      </c>
      <c r="H150" s="17">
        <f>VLOOKUP(D150,[1]!Ejecución_Presupuestal_Gastos_C__2[#All],5,0)</f>
        <v>0</v>
      </c>
      <c r="I150" s="17">
        <f>VLOOKUP(D150,[1]!Ejecución_Presupuestal_Gastos_C__2[#All],6,0)</f>
        <v>3033000</v>
      </c>
      <c r="J150" s="17">
        <f>VLOOKUP(D150,[1]!Ejecución_Presupuestal_Gastos_C__2[#All],7,0)</f>
        <v>0</v>
      </c>
      <c r="K150" s="17">
        <f>VLOOKUP(D150,[1]!Ejecución_Presupuestal_Gastos_C__2[#All],8,0)</f>
        <v>3033000</v>
      </c>
      <c r="L150" s="17">
        <f>VLOOKUP(D150,[1]!Ejecución_Presupuestal_Gastos_C__2[#All],9,0)</f>
        <v>0</v>
      </c>
      <c r="M150" s="17">
        <f>VLOOKUP(D150,[1]!Ejecución_Presupuestal_Gastos_C__2[#All],10,0)</f>
        <v>0</v>
      </c>
      <c r="N150" s="18">
        <f t="shared" si="114"/>
        <v>0</v>
      </c>
      <c r="O150" s="17">
        <f>VLOOKUP(D150,[1]!Ejecución_Presupuestal_Gastos_C__2[#All],12,0)</f>
        <v>0</v>
      </c>
      <c r="P150" s="17">
        <f>VLOOKUP(D150,[1]!Ejecución_Presupuestal_Gastos_C__2[#All],13,0)</f>
        <v>0</v>
      </c>
      <c r="Q150" s="18">
        <f t="shared" si="115"/>
        <v>0</v>
      </c>
      <c r="R150" s="14"/>
      <c r="S150" s="2"/>
    </row>
    <row r="151" spans="1:19" ht="25.5" x14ac:dyDescent="0.25">
      <c r="A151" s="1">
        <f t="shared" si="113"/>
        <v>20</v>
      </c>
      <c r="B151" s="1" t="s">
        <v>49</v>
      </c>
      <c r="C151" s="15" t="str">
        <f t="shared" si="112"/>
        <v>O2.1.2.02.01.003.02.3241002</v>
      </c>
      <c r="D151" s="15" t="s">
        <v>279</v>
      </c>
      <c r="E151" s="16" t="s">
        <v>280</v>
      </c>
      <c r="F151" s="17">
        <f>VLOOKUP(D151,[1]!Ejecución_Presupuestal_Gastos_C__2[#All],3,0)</f>
        <v>2370000</v>
      </c>
      <c r="G151" s="17">
        <f>VLOOKUP(D151,[1]!Ejecución_Presupuestal_Gastos_C__2[#All],4,0)</f>
        <v>0</v>
      </c>
      <c r="H151" s="17">
        <f>VLOOKUP(D151,[1]!Ejecución_Presupuestal_Gastos_C__2[#All],5,0)</f>
        <v>0</v>
      </c>
      <c r="I151" s="17">
        <f>VLOOKUP(D151,[1]!Ejecución_Presupuestal_Gastos_C__2[#All],6,0)</f>
        <v>2370000</v>
      </c>
      <c r="J151" s="17">
        <f>VLOOKUP(D151,[1]!Ejecución_Presupuestal_Gastos_C__2[#All],7,0)</f>
        <v>0</v>
      </c>
      <c r="K151" s="17">
        <f>VLOOKUP(D151,[1]!Ejecución_Presupuestal_Gastos_C__2[#All],8,0)</f>
        <v>2370000</v>
      </c>
      <c r="L151" s="17">
        <f>VLOOKUP(D151,[1]!Ejecución_Presupuestal_Gastos_C__2[#All],9,0)</f>
        <v>0</v>
      </c>
      <c r="M151" s="17">
        <f>VLOOKUP(D151,[1]!Ejecución_Presupuestal_Gastos_C__2[#All],10,0)</f>
        <v>0</v>
      </c>
      <c r="N151" s="18">
        <f t="shared" si="114"/>
        <v>0</v>
      </c>
      <c r="O151" s="17">
        <f>VLOOKUP(D151,[1]!Ejecución_Presupuestal_Gastos_C__2[#All],12,0)</f>
        <v>0</v>
      </c>
      <c r="P151" s="17">
        <f>VLOOKUP(D151,[1]!Ejecución_Presupuestal_Gastos_C__2[#All],13,0)</f>
        <v>0</v>
      </c>
      <c r="Q151" s="18">
        <f t="shared" si="115"/>
        <v>0</v>
      </c>
      <c r="R151" s="14"/>
      <c r="S151" s="2"/>
    </row>
    <row r="152" spans="1:19" ht="25.5" x14ac:dyDescent="0.25">
      <c r="A152" s="1">
        <f t="shared" si="113"/>
        <v>13</v>
      </c>
      <c r="B152" s="1" t="s">
        <v>36</v>
      </c>
      <c r="C152" s="10" t="str">
        <f t="shared" ref="C152" si="116">LEFT(D152,2)&amp;"."&amp;MID(D152,3,1)&amp;"."&amp;MID(D152,4,1)&amp;"."&amp;MID(D152,5,2)&amp;"."&amp;MID(D152,7,2)&amp;"."&amp;MID(D152,9,3)&amp;"."&amp;MID(D152,12,2)</f>
        <v>O2.1.2.02.01.003.03</v>
      </c>
      <c r="D152" s="10" t="s">
        <v>281</v>
      </c>
      <c r="E152" s="11" t="s">
        <v>282</v>
      </c>
      <c r="F152" s="12">
        <f t="shared" ref="F152:M152" si="117">SUM(F153:F157)</f>
        <v>152354000</v>
      </c>
      <c r="G152" s="12">
        <f t="shared" si="117"/>
        <v>0</v>
      </c>
      <c r="H152" s="12">
        <f t="shared" si="117"/>
        <v>0</v>
      </c>
      <c r="I152" s="12">
        <f t="shared" si="117"/>
        <v>152354000</v>
      </c>
      <c r="J152" s="12">
        <f t="shared" si="117"/>
        <v>0</v>
      </c>
      <c r="K152" s="12">
        <f t="shared" si="117"/>
        <v>152354000</v>
      </c>
      <c r="L152" s="12">
        <f t="shared" si="117"/>
        <v>0</v>
      </c>
      <c r="M152" s="12">
        <f t="shared" si="117"/>
        <v>0</v>
      </c>
      <c r="N152" s="13">
        <f t="shared" si="114"/>
        <v>0</v>
      </c>
      <c r="O152" s="12">
        <f>SUM(O153:O157)</f>
        <v>0</v>
      </c>
      <c r="P152" s="12">
        <f>SUM(P153:P157)</f>
        <v>0</v>
      </c>
      <c r="Q152" s="13">
        <f t="shared" si="115"/>
        <v>0</v>
      </c>
      <c r="R152" s="14"/>
      <c r="S152" s="2"/>
    </row>
    <row r="153" spans="1:19" x14ac:dyDescent="0.25">
      <c r="A153" s="1">
        <f t="shared" si="113"/>
        <v>20</v>
      </c>
      <c r="B153" s="1" t="s">
        <v>49</v>
      </c>
      <c r="C153" s="15" t="str">
        <f t="shared" ref="C153:C157" si="118">LEFT(D153,2)&amp;"."&amp;MID(D153,3,1)&amp;"."&amp;MID(D153,4,1)&amp;"."&amp;MID(D153,5,2)&amp;"."&amp;MID(D153,7,2)&amp;"."&amp;MID(D153,9,3)&amp;"."&amp;MID(D153,12,2)&amp;"."&amp;MID(D153,14,50)</f>
        <v>O2.1.2.02.01.003.03.3331101</v>
      </c>
      <c r="D153" s="15" t="s">
        <v>283</v>
      </c>
      <c r="E153" s="16" t="s">
        <v>284</v>
      </c>
      <c r="F153" s="17">
        <f>VLOOKUP(D153,[1]!Ejecución_Presupuestal_Gastos_C__2[#All],3,0)</f>
        <v>58755000</v>
      </c>
      <c r="G153" s="17">
        <f>VLOOKUP(D153,[1]!Ejecución_Presupuestal_Gastos_C__2[#All],4,0)</f>
        <v>0</v>
      </c>
      <c r="H153" s="17">
        <f>VLOOKUP(D153,[1]!Ejecución_Presupuestal_Gastos_C__2[#All],5,0)</f>
        <v>0</v>
      </c>
      <c r="I153" s="17">
        <f>VLOOKUP(D153,[1]!Ejecución_Presupuestal_Gastos_C__2[#All],6,0)</f>
        <v>58755000</v>
      </c>
      <c r="J153" s="17">
        <f>VLOOKUP(D153,[1]!Ejecución_Presupuestal_Gastos_C__2[#All],7,0)</f>
        <v>0</v>
      </c>
      <c r="K153" s="17">
        <f>VLOOKUP(D153,[1]!Ejecución_Presupuestal_Gastos_C__2[#All],8,0)</f>
        <v>58755000</v>
      </c>
      <c r="L153" s="17">
        <f>VLOOKUP(D153,[1]!Ejecución_Presupuestal_Gastos_C__2[#All],9,0)</f>
        <v>0</v>
      </c>
      <c r="M153" s="17">
        <f>VLOOKUP(D153,[1]!Ejecución_Presupuestal_Gastos_C__2[#All],10,0)</f>
        <v>0</v>
      </c>
      <c r="N153" s="18">
        <f t="shared" si="114"/>
        <v>0</v>
      </c>
      <c r="O153" s="17">
        <f>VLOOKUP(D153,[1]!Ejecución_Presupuestal_Gastos_C__2[#All],12,0)</f>
        <v>0</v>
      </c>
      <c r="P153" s="17">
        <f>VLOOKUP(D153,[1]!Ejecución_Presupuestal_Gastos_C__2[#All],13,0)</f>
        <v>0</v>
      </c>
      <c r="Q153" s="18">
        <f t="shared" si="115"/>
        <v>0</v>
      </c>
      <c r="R153" s="14"/>
      <c r="S153" s="2"/>
    </row>
    <row r="154" spans="1:19" x14ac:dyDescent="0.25">
      <c r="A154" s="1">
        <f t="shared" si="113"/>
        <v>20</v>
      </c>
      <c r="B154" s="1" t="s">
        <v>49</v>
      </c>
      <c r="C154" s="15" t="str">
        <f t="shared" si="118"/>
        <v>O2.1.2.02.01.003.03.3335001</v>
      </c>
      <c r="D154" s="15" t="s">
        <v>285</v>
      </c>
      <c r="E154" s="16" t="s">
        <v>286</v>
      </c>
      <c r="F154" s="17">
        <f>VLOOKUP(D154,[1]!Ejecución_Presupuestal_Gastos_C__2[#All],3,0)</f>
        <v>17954000</v>
      </c>
      <c r="G154" s="17">
        <f>VLOOKUP(D154,[1]!Ejecución_Presupuestal_Gastos_C__2[#All],4,0)</f>
        <v>0</v>
      </c>
      <c r="H154" s="17">
        <f>VLOOKUP(D154,[1]!Ejecución_Presupuestal_Gastos_C__2[#All],5,0)</f>
        <v>0</v>
      </c>
      <c r="I154" s="17">
        <f>VLOOKUP(D154,[1]!Ejecución_Presupuestal_Gastos_C__2[#All],6,0)</f>
        <v>17954000</v>
      </c>
      <c r="J154" s="17">
        <f>VLOOKUP(D154,[1]!Ejecución_Presupuestal_Gastos_C__2[#All],7,0)</f>
        <v>0</v>
      </c>
      <c r="K154" s="17">
        <f>VLOOKUP(D154,[1]!Ejecución_Presupuestal_Gastos_C__2[#All],8,0)</f>
        <v>17954000</v>
      </c>
      <c r="L154" s="17">
        <f>VLOOKUP(D154,[1]!Ejecución_Presupuestal_Gastos_C__2[#All],9,0)</f>
        <v>0</v>
      </c>
      <c r="M154" s="17">
        <f>VLOOKUP(D154,[1]!Ejecución_Presupuestal_Gastos_C__2[#All],10,0)</f>
        <v>0</v>
      </c>
      <c r="N154" s="18">
        <f t="shared" si="114"/>
        <v>0</v>
      </c>
      <c r="O154" s="17">
        <f>VLOOKUP(D154,[1]!Ejecución_Presupuestal_Gastos_C__2[#All],12,0)</f>
        <v>0</v>
      </c>
      <c r="P154" s="17">
        <f>VLOOKUP(D154,[1]!Ejecución_Presupuestal_Gastos_C__2[#All],13,0)</f>
        <v>0</v>
      </c>
      <c r="Q154" s="18">
        <f t="shared" si="115"/>
        <v>0</v>
      </c>
      <c r="R154" s="14"/>
      <c r="S154" s="2"/>
    </row>
    <row r="155" spans="1:19" x14ac:dyDescent="0.25">
      <c r="A155" s="1">
        <f t="shared" si="113"/>
        <v>20</v>
      </c>
      <c r="B155" s="1" t="s">
        <v>49</v>
      </c>
      <c r="C155" s="15" t="str">
        <f t="shared" si="118"/>
        <v>O2.1.2.02.01.003.03.3335004</v>
      </c>
      <c r="D155" s="15" t="s">
        <v>287</v>
      </c>
      <c r="E155" s="16" t="s">
        <v>288</v>
      </c>
      <c r="F155" s="17">
        <f>VLOOKUP(D155,[1]!Ejecución_Presupuestal_Gastos_C__2[#All],3,0)</f>
        <v>27462000</v>
      </c>
      <c r="G155" s="17">
        <f>VLOOKUP(D155,[1]!Ejecución_Presupuestal_Gastos_C__2[#All],4,0)</f>
        <v>0</v>
      </c>
      <c r="H155" s="17">
        <f>VLOOKUP(D155,[1]!Ejecución_Presupuestal_Gastos_C__2[#All],5,0)</f>
        <v>0</v>
      </c>
      <c r="I155" s="17">
        <f>VLOOKUP(D155,[1]!Ejecución_Presupuestal_Gastos_C__2[#All],6,0)</f>
        <v>27462000</v>
      </c>
      <c r="J155" s="17">
        <f>VLOOKUP(D155,[1]!Ejecución_Presupuestal_Gastos_C__2[#All],7,0)</f>
        <v>0</v>
      </c>
      <c r="K155" s="17">
        <f>VLOOKUP(D155,[1]!Ejecución_Presupuestal_Gastos_C__2[#All],8,0)</f>
        <v>27462000</v>
      </c>
      <c r="L155" s="17">
        <f>VLOOKUP(D155,[1]!Ejecución_Presupuestal_Gastos_C__2[#All],9,0)</f>
        <v>0</v>
      </c>
      <c r="M155" s="17">
        <f>VLOOKUP(D155,[1]!Ejecución_Presupuestal_Gastos_C__2[#All],10,0)</f>
        <v>0</v>
      </c>
      <c r="N155" s="18">
        <f t="shared" si="114"/>
        <v>0</v>
      </c>
      <c r="O155" s="17">
        <f>VLOOKUP(D155,[1]!Ejecución_Presupuestal_Gastos_C__2[#All],12,0)</f>
        <v>0</v>
      </c>
      <c r="P155" s="17">
        <f>VLOOKUP(D155,[1]!Ejecución_Presupuestal_Gastos_C__2[#All],13,0)</f>
        <v>0</v>
      </c>
      <c r="Q155" s="18">
        <f t="shared" si="115"/>
        <v>0</v>
      </c>
      <c r="R155" s="14"/>
      <c r="S155" s="2"/>
    </row>
    <row r="156" spans="1:19" x14ac:dyDescent="0.25">
      <c r="A156" s="1">
        <f t="shared" si="113"/>
        <v>20</v>
      </c>
      <c r="B156" s="1" t="s">
        <v>49</v>
      </c>
      <c r="C156" s="15" t="str">
        <f t="shared" si="118"/>
        <v>O2.1.2.02.01.003.03.3336103</v>
      </c>
      <c r="D156" s="15" t="s">
        <v>289</v>
      </c>
      <c r="E156" s="16" t="s">
        <v>290</v>
      </c>
      <c r="F156" s="17">
        <f>VLOOKUP(D156,[1]!Ejecución_Presupuestal_Gastos_C__2[#All],3,0)</f>
        <v>46750000</v>
      </c>
      <c r="G156" s="17">
        <f>VLOOKUP(D156,[1]!Ejecución_Presupuestal_Gastos_C__2[#All],4,0)</f>
        <v>0</v>
      </c>
      <c r="H156" s="17">
        <f>VLOOKUP(D156,[1]!Ejecución_Presupuestal_Gastos_C__2[#All],5,0)</f>
        <v>0</v>
      </c>
      <c r="I156" s="17">
        <f>VLOOKUP(D156,[1]!Ejecución_Presupuestal_Gastos_C__2[#All],6,0)</f>
        <v>46750000</v>
      </c>
      <c r="J156" s="17">
        <f>VLOOKUP(D156,[1]!Ejecución_Presupuestal_Gastos_C__2[#All],7,0)</f>
        <v>0</v>
      </c>
      <c r="K156" s="17">
        <f>VLOOKUP(D156,[1]!Ejecución_Presupuestal_Gastos_C__2[#All],8,0)</f>
        <v>46750000</v>
      </c>
      <c r="L156" s="17">
        <f>VLOOKUP(D156,[1]!Ejecución_Presupuestal_Gastos_C__2[#All],9,0)</f>
        <v>0</v>
      </c>
      <c r="M156" s="17">
        <f>VLOOKUP(D156,[1]!Ejecución_Presupuestal_Gastos_C__2[#All],10,0)</f>
        <v>0</v>
      </c>
      <c r="N156" s="18">
        <f t="shared" si="114"/>
        <v>0</v>
      </c>
      <c r="O156" s="17">
        <f>VLOOKUP(D156,[1]!Ejecución_Presupuestal_Gastos_C__2[#All],12,0)</f>
        <v>0</v>
      </c>
      <c r="P156" s="17">
        <f>VLOOKUP(D156,[1]!Ejecución_Presupuestal_Gastos_C__2[#All],13,0)</f>
        <v>0</v>
      </c>
      <c r="Q156" s="18">
        <f t="shared" si="115"/>
        <v>0</v>
      </c>
      <c r="R156" s="14"/>
      <c r="S156" s="2"/>
    </row>
    <row r="157" spans="1:19" x14ac:dyDescent="0.25">
      <c r="A157" s="1">
        <f t="shared" si="113"/>
        <v>20</v>
      </c>
      <c r="B157" s="1" t="s">
        <v>49</v>
      </c>
      <c r="C157" s="15" t="str">
        <f t="shared" si="118"/>
        <v>O2.1.2.02.01.003.03.3339099</v>
      </c>
      <c r="D157" s="15" t="s">
        <v>291</v>
      </c>
      <c r="E157" s="16" t="s">
        <v>292</v>
      </c>
      <c r="F157" s="17">
        <f>VLOOKUP(D157,[1]!Ejecución_Presupuestal_Gastos_C__2[#All],3,0)</f>
        <v>1433000</v>
      </c>
      <c r="G157" s="17">
        <f>VLOOKUP(D157,[1]!Ejecución_Presupuestal_Gastos_C__2[#All],4,0)</f>
        <v>0</v>
      </c>
      <c r="H157" s="17">
        <f>VLOOKUP(D157,[1]!Ejecución_Presupuestal_Gastos_C__2[#All],5,0)</f>
        <v>0</v>
      </c>
      <c r="I157" s="17">
        <f>VLOOKUP(D157,[1]!Ejecución_Presupuestal_Gastos_C__2[#All],6,0)</f>
        <v>1433000</v>
      </c>
      <c r="J157" s="17">
        <f>VLOOKUP(D157,[1]!Ejecución_Presupuestal_Gastos_C__2[#All],7,0)</f>
        <v>0</v>
      </c>
      <c r="K157" s="17">
        <f>VLOOKUP(D157,[1]!Ejecución_Presupuestal_Gastos_C__2[#All],8,0)</f>
        <v>1433000</v>
      </c>
      <c r="L157" s="17">
        <f>VLOOKUP(D157,[1]!Ejecución_Presupuestal_Gastos_C__2[#All],9,0)</f>
        <v>0</v>
      </c>
      <c r="M157" s="17">
        <f>VLOOKUP(D157,[1]!Ejecución_Presupuestal_Gastos_C__2[#All],10,0)</f>
        <v>0</v>
      </c>
      <c r="N157" s="18">
        <f t="shared" si="114"/>
        <v>0</v>
      </c>
      <c r="O157" s="17">
        <f>VLOOKUP(D157,[1]!Ejecución_Presupuestal_Gastos_C__2[#All],12,0)</f>
        <v>0</v>
      </c>
      <c r="P157" s="17">
        <f>VLOOKUP(D157,[1]!Ejecución_Presupuestal_Gastos_C__2[#All],13,0)</f>
        <v>0</v>
      </c>
      <c r="Q157" s="18">
        <f t="shared" si="115"/>
        <v>0</v>
      </c>
      <c r="R157" s="14"/>
      <c r="S157" s="2"/>
    </row>
    <row r="158" spans="1:19" x14ac:dyDescent="0.25">
      <c r="A158" s="1">
        <f t="shared" si="113"/>
        <v>13</v>
      </c>
      <c r="B158" s="1" t="s">
        <v>36</v>
      </c>
      <c r="C158" s="10" t="str">
        <f t="shared" ref="C158" si="119">LEFT(D158,2)&amp;"."&amp;MID(D158,3,1)&amp;"."&amp;MID(D158,4,1)&amp;"."&amp;MID(D158,5,2)&amp;"."&amp;MID(D158,7,2)&amp;"."&amp;MID(D158,9,3)&amp;"."&amp;MID(D158,12,2)</f>
        <v>O2.1.2.02.01.003.04</v>
      </c>
      <c r="D158" s="10" t="s">
        <v>293</v>
      </c>
      <c r="E158" s="11" t="s">
        <v>294</v>
      </c>
      <c r="F158" s="12">
        <f t="shared" ref="F158:M158" si="120">SUM(F159:F164)</f>
        <v>74189000</v>
      </c>
      <c r="G158" s="12">
        <f t="shared" si="120"/>
        <v>0</v>
      </c>
      <c r="H158" s="12">
        <f t="shared" si="120"/>
        <v>0</v>
      </c>
      <c r="I158" s="12">
        <f t="shared" si="120"/>
        <v>74189000</v>
      </c>
      <c r="J158" s="12">
        <f t="shared" si="120"/>
        <v>0</v>
      </c>
      <c r="K158" s="12">
        <f t="shared" si="120"/>
        <v>74189000</v>
      </c>
      <c r="L158" s="12">
        <f t="shared" si="120"/>
        <v>0</v>
      </c>
      <c r="M158" s="12">
        <f t="shared" si="120"/>
        <v>0</v>
      </c>
      <c r="N158" s="13">
        <f t="shared" si="114"/>
        <v>0</v>
      </c>
      <c r="O158" s="12">
        <f>SUM(O159:O164)</f>
        <v>0</v>
      </c>
      <c r="P158" s="12">
        <f>SUM(P159:P164)</f>
        <v>0</v>
      </c>
      <c r="Q158" s="13">
        <f t="shared" si="115"/>
        <v>0</v>
      </c>
      <c r="R158" s="14"/>
      <c r="S158" s="2"/>
    </row>
    <row r="159" spans="1:19" x14ac:dyDescent="0.25">
      <c r="A159" s="1">
        <f t="shared" si="113"/>
        <v>20</v>
      </c>
      <c r="B159" s="1" t="s">
        <v>49</v>
      </c>
      <c r="C159" s="15" t="str">
        <f t="shared" ref="C159:C164" si="121">LEFT(D159,2)&amp;"."&amp;MID(D159,3,1)&amp;"."&amp;MID(D159,4,1)&amp;"."&amp;MID(D159,5,2)&amp;"."&amp;MID(D159,7,2)&amp;"."&amp;MID(D159,9,3)&amp;"."&amp;MID(D159,12,2)&amp;"."&amp;MID(D159,14,50)</f>
        <v>O2.1.2.02.01.003.04.3413999</v>
      </c>
      <c r="D159" s="15" t="s">
        <v>295</v>
      </c>
      <c r="E159" s="16" t="s">
        <v>296</v>
      </c>
      <c r="F159" s="17">
        <f>VLOOKUP(D159,[1]!Ejecución_Presupuestal_Gastos_C__2[#All],3,0)</f>
        <v>18106000</v>
      </c>
      <c r="G159" s="17">
        <f>VLOOKUP(D159,[1]!Ejecución_Presupuestal_Gastos_C__2[#All],4,0)</f>
        <v>0</v>
      </c>
      <c r="H159" s="17">
        <f>VLOOKUP(D159,[1]!Ejecución_Presupuestal_Gastos_C__2[#All],5,0)</f>
        <v>0</v>
      </c>
      <c r="I159" s="17">
        <f>VLOOKUP(D159,[1]!Ejecución_Presupuestal_Gastos_C__2[#All],6,0)</f>
        <v>18106000</v>
      </c>
      <c r="J159" s="17">
        <f>VLOOKUP(D159,[1]!Ejecución_Presupuestal_Gastos_C__2[#All],7,0)</f>
        <v>0</v>
      </c>
      <c r="K159" s="17">
        <f>VLOOKUP(D159,[1]!Ejecución_Presupuestal_Gastos_C__2[#All],8,0)</f>
        <v>18106000</v>
      </c>
      <c r="L159" s="17">
        <f>VLOOKUP(D159,[1]!Ejecución_Presupuestal_Gastos_C__2[#All],9,0)</f>
        <v>0</v>
      </c>
      <c r="M159" s="17">
        <f>VLOOKUP(D159,[1]!Ejecución_Presupuestal_Gastos_C__2[#All],10,0)</f>
        <v>0</v>
      </c>
      <c r="N159" s="18">
        <f t="shared" si="114"/>
        <v>0</v>
      </c>
      <c r="O159" s="17">
        <f>VLOOKUP(D159,[1]!Ejecución_Presupuestal_Gastos_C__2[#All],12,0)</f>
        <v>0</v>
      </c>
      <c r="P159" s="17">
        <f>VLOOKUP(D159,[1]!Ejecución_Presupuestal_Gastos_C__2[#All],13,0)</f>
        <v>0</v>
      </c>
      <c r="Q159" s="18">
        <f t="shared" si="115"/>
        <v>0</v>
      </c>
      <c r="R159" s="14"/>
      <c r="S159" s="2"/>
    </row>
    <row r="160" spans="1:19" x14ac:dyDescent="0.25">
      <c r="A160" s="1">
        <f t="shared" si="113"/>
        <v>20</v>
      </c>
      <c r="B160" s="1" t="s">
        <v>49</v>
      </c>
      <c r="C160" s="15" t="str">
        <f t="shared" si="121"/>
        <v>O2.1.2.02.01.003.04.3424014</v>
      </c>
      <c r="D160" s="15" t="s">
        <v>297</v>
      </c>
      <c r="E160" s="16" t="s">
        <v>298</v>
      </c>
      <c r="F160" s="17">
        <f>VLOOKUP(D160,[1]!Ejecución_Presupuestal_Gastos_C__2[#All],3,0)</f>
        <v>15557000</v>
      </c>
      <c r="G160" s="17">
        <f>VLOOKUP(D160,[1]!Ejecución_Presupuestal_Gastos_C__2[#All],4,0)</f>
        <v>0</v>
      </c>
      <c r="H160" s="17">
        <f>VLOOKUP(D160,[1]!Ejecución_Presupuestal_Gastos_C__2[#All],5,0)</f>
        <v>0</v>
      </c>
      <c r="I160" s="17">
        <f>VLOOKUP(D160,[1]!Ejecución_Presupuestal_Gastos_C__2[#All],6,0)</f>
        <v>15557000</v>
      </c>
      <c r="J160" s="17">
        <f>VLOOKUP(D160,[1]!Ejecución_Presupuestal_Gastos_C__2[#All],7,0)</f>
        <v>0</v>
      </c>
      <c r="K160" s="17">
        <f>VLOOKUP(D160,[1]!Ejecución_Presupuestal_Gastos_C__2[#All],8,0)</f>
        <v>15557000</v>
      </c>
      <c r="L160" s="17">
        <f>VLOOKUP(D160,[1]!Ejecución_Presupuestal_Gastos_C__2[#All],9,0)</f>
        <v>0</v>
      </c>
      <c r="M160" s="17">
        <f>VLOOKUP(D160,[1]!Ejecución_Presupuestal_Gastos_C__2[#All],10,0)</f>
        <v>0</v>
      </c>
      <c r="N160" s="18">
        <f t="shared" si="114"/>
        <v>0</v>
      </c>
      <c r="O160" s="17">
        <f>VLOOKUP(D160,[1]!Ejecución_Presupuestal_Gastos_C__2[#All],12,0)</f>
        <v>0</v>
      </c>
      <c r="P160" s="17">
        <f>VLOOKUP(D160,[1]!Ejecución_Presupuestal_Gastos_C__2[#All],13,0)</f>
        <v>0</v>
      </c>
      <c r="Q160" s="18">
        <f t="shared" si="115"/>
        <v>0</v>
      </c>
      <c r="R160" s="14"/>
      <c r="S160" s="2"/>
    </row>
    <row r="161" spans="1:19" x14ac:dyDescent="0.25">
      <c r="A161" s="1">
        <f t="shared" si="113"/>
        <v>20</v>
      </c>
      <c r="B161" s="1" t="s">
        <v>49</v>
      </c>
      <c r="C161" s="15" t="str">
        <f t="shared" si="121"/>
        <v>O2.1.2.02.01.003.04.3466401</v>
      </c>
      <c r="D161" s="15" t="s">
        <v>299</v>
      </c>
      <c r="E161" s="16" t="s">
        <v>300</v>
      </c>
      <c r="F161" s="17">
        <f>VLOOKUP(D161,[1]!Ejecución_Presupuestal_Gastos_C__2[#All],3,0)</f>
        <v>38677000</v>
      </c>
      <c r="G161" s="17">
        <f>VLOOKUP(D161,[1]!Ejecución_Presupuestal_Gastos_C__2[#All],4,0)</f>
        <v>0</v>
      </c>
      <c r="H161" s="17">
        <f>VLOOKUP(D161,[1]!Ejecución_Presupuestal_Gastos_C__2[#All],5,0)</f>
        <v>0</v>
      </c>
      <c r="I161" s="17">
        <f>VLOOKUP(D161,[1]!Ejecución_Presupuestal_Gastos_C__2[#All],6,0)</f>
        <v>38677000</v>
      </c>
      <c r="J161" s="17">
        <f>VLOOKUP(D161,[1]!Ejecución_Presupuestal_Gastos_C__2[#All],7,0)</f>
        <v>0</v>
      </c>
      <c r="K161" s="17">
        <f>VLOOKUP(D161,[1]!Ejecución_Presupuestal_Gastos_C__2[#All],8,0)</f>
        <v>38677000</v>
      </c>
      <c r="L161" s="17">
        <f>VLOOKUP(D161,[1]!Ejecución_Presupuestal_Gastos_C__2[#All],9,0)</f>
        <v>0</v>
      </c>
      <c r="M161" s="17">
        <f>VLOOKUP(D161,[1]!Ejecución_Presupuestal_Gastos_C__2[#All],10,0)</f>
        <v>0</v>
      </c>
      <c r="N161" s="18">
        <f t="shared" si="114"/>
        <v>0</v>
      </c>
      <c r="O161" s="17">
        <f>VLOOKUP(D161,[1]!Ejecución_Presupuestal_Gastos_C__2[#All],12,0)</f>
        <v>0</v>
      </c>
      <c r="P161" s="17">
        <f>VLOOKUP(D161,[1]!Ejecución_Presupuestal_Gastos_C__2[#All],13,0)</f>
        <v>0</v>
      </c>
      <c r="Q161" s="18">
        <f t="shared" si="115"/>
        <v>0</v>
      </c>
      <c r="R161" s="14"/>
      <c r="S161" s="2"/>
    </row>
    <row r="162" spans="1:19" x14ac:dyDescent="0.25">
      <c r="A162" s="1">
        <f t="shared" si="113"/>
        <v>20</v>
      </c>
      <c r="B162" s="1" t="s">
        <v>49</v>
      </c>
      <c r="C162" s="15" t="str">
        <f t="shared" si="121"/>
        <v>O2.1.2.02.01.003.04.3466402</v>
      </c>
      <c r="D162" s="15" t="s">
        <v>301</v>
      </c>
      <c r="E162" s="16" t="s">
        <v>302</v>
      </c>
      <c r="F162" s="17">
        <f>VLOOKUP(D162,[1]!Ejecución_Presupuestal_Gastos_C__2[#All],3,0)</f>
        <v>1206000</v>
      </c>
      <c r="G162" s="17">
        <f>VLOOKUP(D162,[1]!Ejecución_Presupuestal_Gastos_C__2[#All],4,0)</f>
        <v>0</v>
      </c>
      <c r="H162" s="17">
        <f>VLOOKUP(D162,[1]!Ejecución_Presupuestal_Gastos_C__2[#All],5,0)</f>
        <v>0</v>
      </c>
      <c r="I162" s="17">
        <f>VLOOKUP(D162,[1]!Ejecución_Presupuestal_Gastos_C__2[#All],6,0)</f>
        <v>1206000</v>
      </c>
      <c r="J162" s="17">
        <f>VLOOKUP(D162,[1]!Ejecución_Presupuestal_Gastos_C__2[#All],7,0)</f>
        <v>0</v>
      </c>
      <c r="K162" s="17">
        <f>VLOOKUP(D162,[1]!Ejecución_Presupuestal_Gastos_C__2[#All],8,0)</f>
        <v>1206000</v>
      </c>
      <c r="L162" s="17">
        <f>VLOOKUP(D162,[1]!Ejecución_Presupuestal_Gastos_C__2[#All],9,0)</f>
        <v>0</v>
      </c>
      <c r="M162" s="17">
        <f>VLOOKUP(D162,[1]!Ejecución_Presupuestal_Gastos_C__2[#All],10,0)</f>
        <v>0</v>
      </c>
      <c r="N162" s="18">
        <f t="shared" si="114"/>
        <v>0</v>
      </c>
      <c r="O162" s="17">
        <f>VLOOKUP(D162,[1]!Ejecución_Presupuestal_Gastos_C__2[#All],12,0)</f>
        <v>0</v>
      </c>
      <c r="P162" s="17">
        <f>VLOOKUP(D162,[1]!Ejecución_Presupuestal_Gastos_C__2[#All],13,0)</f>
        <v>0</v>
      </c>
      <c r="Q162" s="18">
        <f t="shared" si="115"/>
        <v>0</v>
      </c>
      <c r="R162" s="14"/>
      <c r="S162" s="2"/>
    </row>
    <row r="163" spans="1:19" x14ac:dyDescent="0.25">
      <c r="A163" s="1">
        <f t="shared" si="113"/>
        <v>20</v>
      </c>
      <c r="B163" s="1" t="s">
        <v>49</v>
      </c>
      <c r="C163" s="15" t="str">
        <f t="shared" si="121"/>
        <v>O2.1.2.02.01.003.04.3466404</v>
      </c>
      <c r="D163" s="15" t="s">
        <v>303</v>
      </c>
      <c r="E163" s="16" t="s">
        <v>304</v>
      </c>
      <c r="F163" s="17">
        <f>VLOOKUP(D163,[1]!Ejecución_Presupuestal_Gastos_C__2[#All],3,0)</f>
        <v>433000</v>
      </c>
      <c r="G163" s="17">
        <f>VLOOKUP(D163,[1]!Ejecución_Presupuestal_Gastos_C__2[#All],4,0)</f>
        <v>0</v>
      </c>
      <c r="H163" s="17">
        <f>VLOOKUP(D163,[1]!Ejecución_Presupuestal_Gastos_C__2[#All],5,0)</f>
        <v>0</v>
      </c>
      <c r="I163" s="17">
        <f>VLOOKUP(D163,[1]!Ejecución_Presupuestal_Gastos_C__2[#All],6,0)</f>
        <v>433000</v>
      </c>
      <c r="J163" s="17">
        <f>VLOOKUP(D163,[1]!Ejecución_Presupuestal_Gastos_C__2[#All],7,0)</f>
        <v>0</v>
      </c>
      <c r="K163" s="17">
        <f>VLOOKUP(D163,[1]!Ejecución_Presupuestal_Gastos_C__2[#All],8,0)</f>
        <v>433000</v>
      </c>
      <c r="L163" s="17">
        <f>VLOOKUP(D163,[1]!Ejecución_Presupuestal_Gastos_C__2[#All],9,0)</f>
        <v>0</v>
      </c>
      <c r="M163" s="17">
        <f>VLOOKUP(D163,[1]!Ejecución_Presupuestal_Gastos_C__2[#All],10,0)</f>
        <v>0</v>
      </c>
      <c r="N163" s="18">
        <f t="shared" si="114"/>
        <v>0</v>
      </c>
      <c r="O163" s="17">
        <f>VLOOKUP(D163,[1]!Ejecución_Presupuestal_Gastos_C__2[#All],12,0)</f>
        <v>0</v>
      </c>
      <c r="P163" s="17">
        <f>VLOOKUP(D163,[1]!Ejecución_Presupuestal_Gastos_C__2[#All],13,0)</f>
        <v>0</v>
      </c>
      <c r="Q163" s="18">
        <f t="shared" si="115"/>
        <v>0</v>
      </c>
      <c r="R163" s="14"/>
      <c r="S163" s="2"/>
    </row>
    <row r="164" spans="1:19" x14ac:dyDescent="0.25">
      <c r="A164" s="1">
        <f t="shared" si="113"/>
        <v>20</v>
      </c>
      <c r="B164" s="1" t="s">
        <v>49</v>
      </c>
      <c r="C164" s="15" t="str">
        <f t="shared" si="121"/>
        <v>O2.1.2.02.01.003.04.3479016</v>
      </c>
      <c r="D164" s="15" t="s">
        <v>305</v>
      </c>
      <c r="E164" s="16" t="s">
        <v>306</v>
      </c>
      <c r="F164" s="17">
        <f>VLOOKUP(D164,[1]!Ejecución_Presupuestal_Gastos_C__2[#All],3,0)</f>
        <v>210000</v>
      </c>
      <c r="G164" s="17">
        <f>VLOOKUP(D164,[1]!Ejecución_Presupuestal_Gastos_C__2[#All],4,0)</f>
        <v>0</v>
      </c>
      <c r="H164" s="17">
        <f>VLOOKUP(D164,[1]!Ejecución_Presupuestal_Gastos_C__2[#All],5,0)</f>
        <v>0</v>
      </c>
      <c r="I164" s="17">
        <f>VLOOKUP(D164,[1]!Ejecución_Presupuestal_Gastos_C__2[#All],6,0)</f>
        <v>210000</v>
      </c>
      <c r="J164" s="17">
        <f>VLOOKUP(D164,[1]!Ejecución_Presupuestal_Gastos_C__2[#All],7,0)</f>
        <v>0</v>
      </c>
      <c r="K164" s="17">
        <f>VLOOKUP(D164,[1]!Ejecución_Presupuestal_Gastos_C__2[#All],8,0)</f>
        <v>210000</v>
      </c>
      <c r="L164" s="17">
        <f>VLOOKUP(D164,[1]!Ejecución_Presupuestal_Gastos_C__2[#All],9,0)</f>
        <v>0</v>
      </c>
      <c r="M164" s="17">
        <f>VLOOKUP(D164,[1]!Ejecución_Presupuestal_Gastos_C__2[#All],10,0)</f>
        <v>0</v>
      </c>
      <c r="N164" s="18">
        <f t="shared" si="114"/>
        <v>0</v>
      </c>
      <c r="O164" s="17">
        <f>VLOOKUP(D164,[1]!Ejecución_Presupuestal_Gastos_C__2[#All],12,0)</f>
        <v>0</v>
      </c>
      <c r="P164" s="17">
        <f>VLOOKUP(D164,[1]!Ejecución_Presupuestal_Gastos_C__2[#All],13,0)</f>
        <v>0</v>
      </c>
      <c r="Q164" s="18">
        <f t="shared" si="115"/>
        <v>0</v>
      </c>
      <c r="R164" s="14"/>
      <c r="S164" s="2"/>
    </row>
    <row r="165" spans="1:19" ht="25.5" x14ac:dyDescent="0.25">
      <c r="A165" s="1">
        <f t="shared" si="113"/>
        <v>13</v>
      </c>
      <c r="B165" s="1" t="s">
        <v>36</v>
      </c>
      <c r="C165" s="10" t="str">
        <f t="shared" ref="C165" si="122">LEFT(D165,2)&amp;"."&amp;MID(D165,3,1)&amp;"."&amp;MID(D165,4,1)&amp;"."&amp;MID(D165,5,2)&amp;"."&amp;MID(D165,7,2)&amp;"."&amp;MID(D165,9,3)&amp;"."&amp;MID(D165,12,2)</f>
        <v>O2.1.2.02.01.003.05</v>
      </c>
      <c r="D165" s="10" t="s">
        <v>307</v>
      </c>
      <c r="E165" s="11" t="s">
        <v>308</v>
      </c>
      <c r="F165" s="12">
        <f t="shared" ref="F165:M165" si="123">SUM(F166:F183)</f>
        <v>356248000</v>
      </c>
      <c r="G165" s="12">
        <f t="shared" si="123"/>
        <v>0</v>
      </c>
      <c r="H165" s="12">
        <f t="shared" si="123"/>
        <v>0</v>
      </c>
      <c r="I165" s="12">
        <f t="shared" si="123"/>
        <v>356248000</v>
      </c>
      <c r="J165" s="12">
        <f t="shared" si="123"/>
        <v>0</v>
      </c>
      <c r="K165" s="12">
        <f t="shared" si="123"/>
        <v>356248000</v>
      </c>
      <c r="L165" s="12">
        <f t="shared" si="123"/>
        <v>0</v>
      </c>
      <c r="M165" s="12">
        <f t="shared" si="123"/>
        <v>0</v>
      </c>
      <c r="N165" s="13">
        <f t="shared" si="114"/>
        <v>0</v>
      </c>
      <c r="O165" s="12">
        <f>SUM(O166:O183)</f>
        <v>0</v>
      </c>
      <c r="P165" s="12">
        <f>SUM(P166:P183)</f>
        <v>0</v>
      </c>
      <c r="Q165" s="13">
        <f t="shared" si="115"/>
        <v>0</v>
      </c>
      <c r="R165" s="14"/>
      <c r="S165" s="2"/>
    </row>
    <row r="166" spans="1:19" x14ac:dyDescent="0.25">
      <c r="A166" s="1">
        <f t="shared" si="113"/>
        <v>20</v>
      </c>
      <c r="B166" s="1" t="s">
        <v>49</v>
      </c>
      <c r="C166" s="15" t="str">
        <f t="shared" ref="C166:C183" si="124">LEFT(D166,2)&amp;"."&amp;MID(D166,3,1)&amp;"."&amp;MID(D166,4,1)&amp;"."&amp;MID(D166,5,2)&amp;"."&amp;MID(D166,7,2)&amp;"."&amp;MID(D166,9,3)&amp;"."&amp;MID(D166,12,2)&amp;"."&amp;MID(D166,14,50)</f>
        <v>O2.1.2.02.01.003.05.3513001</v>
      </c>
      <c r="D166" s="15" t="s">
        <v>309</v>
      </c>
      <c r="E166" s="16" t="s">
        <v>310</v>
      </c>
      <c r="F166" s="20">
        <f>VLOOKUP(D166,[1]!Ejecución_Presupuestal_Gastos_C__2[#All],3,0)</f>
        <v>6600000</v>
      </c>
      <c r="G166" s="17">
        <f>VLOOKUP(D166,[1]!Ejecución_Presupuestal_Gastos_C__2[#All],4,0)</f>
        <v>0</v>
      </c>
      <c r="H166" s="17">
        <f>VLOOKUP(D166,[1]!Ejecución_Presupuestal_Gastos_C__2[#All],5,0)</f>
        <v>0</v>
      </c>
      <c r="I166" s="17">
        <f>VLOOKUP(D166,[1]!Ejecución_Presupuestal_Gastos_C__2[#All],6,0)</f>
        <v>6600000</v>
      </c>
      <c r="J166" s="17">
        <f>VLOOKUP(D166,[1]!Ejecución_Presupuestal_Gastos_C__2[#All],7,0)</f>
        <v>0</v>
      </c>
      <c r="K166" s="17">
        <f>VLOOKUP(D166,[1]!Ejecución_Presupuestal_Gastos_C__2[#All],8,0)</f>
        <v>6600000</v>
      </c>
      <c r="L166" s="17">
        <f>VLOOKUP(D166,[1]!Ejecución_Presupuestal_Gastos_C__2[#All],9,0)</f>
        <v>0</v>
      </c>
      <c r="M166" s="17">
        <f>VLOOKUP(D166,[1]!Ejecución_Presupuestal_Gastos_C__2[#All],10,0)</f>
        <v>0</v>
      </c>
      <c r="N166" s="18">
        <f t="shared" si="114"/>
        <v>0</v>
      </c>
      <c r="O166" s="17">
        <f>VLOOKUP(D166,[1]!Ejecución_Presupuestal_Gastos_C__2[#All],12,0)</f>
        <v>0</v>
      </c>
      <c r="P166" s="17">
        <f>VLOOKUP(D166,[1]!Ejecución_Presupuestal_Gastos_C__2[#All],13,0)</f>
        <v>0</v>
      </c>
      <c r="Q166" s="18">
        <f t="shared" si="115"/>
        <v>0</v>
      </c>
      <c r="R166" s="14"/>
      <c r="S166" s="2"/>
    </row>
    <row r="167" spans="1:19" x14ac:dyDescent="0.25">
      <c r="A167" s="1">
        <f t="shared" si="113"/>
        <v>20</v>
      </c>
      <c r="B167" s="1" t="s">
        <v>49</v>
      </c>
      <c r="C167" s="15" t="str">
        <f t="shared" si="124"/>
        <v>O2.1.2.02.01.003.05.3526109</v>
      </c>
      <c r="D167" s="15" t="s">
        <v>311</v>
      </c>
      <c r="E167" s="16" t="s">
        <v>312</v>
      </c>
      <c r="F167" s="17">
        <f>VLOOKUP(D167,[1]!Ejecución_Presupuestal_Gastos_C__2[#All],3,0)</f>
        <v>135000</v>
      </c>
      <c r="G167" s="17">
        <f>VLOOKUP(D167,[1]!Ejecución_Presupuestal_Gastos_C__2[#All],4,0)</f>
        <v>0</v>
      </c>
      <c r="H167" s="17">
        <f>VLOOKUP(D167,[1]!Ejecución_Presupuestal_Gastos_C__2[#All],5,0)</f>
        <v>0</v>
      </c>
      <c r="I167" s="17">
        <f>VLOOKUP(D167,[1]!Ejecución_Presupuestal_Gastos_C__2[#All],6,0)</f>
        <v>135000</v>
      </c>
      <c r="J167" s="17">
        <f>VLOOKUP(D167,[1]!Ejecución_Presupuestal_Gastos_C__2[#All],7,0)</f>
        <v>0</v>
      </c>
      <c r="K167" s="17">
        <f>VLOOKUP(D167,[1]!Ejecución_Presupuestal_Gastos_C__2[#All],8,0)</f>
        <v>135000</v>
      </c>
      <c r="L167" s="17">
        <f>VLOOKUP(D167,[1]!Ejecución_Presupuestal_Gastos_C__2[#All],9,0)</f>
        <v>0</v>
      </c>
      <c r="M167" s="17">
        <f>VLOOKUP(D167,[1]!Ejecución_Presupuestal_Gastos_C__2[#All],10,0)</f>
        <v>0</v>
      </c>
      <c r="N167" s="18">
        <f t="shared" si="114"/>
        <v>0</v>
      </c>
      <c r="O167" s="17">
        <f>VLOOKUP(D167,[1]!Ejecución_Presupuestal_Gastos_C__2[#All],12,0)</f>
        <v>0</v>
      </c>
      <c r="P167" s="17">
        <f>VLOOKUP(D167,[1]!Ejecución_Presupuestal_Gastos_C__2[#All],13,0)</f>
        <v>0</v>
      </c>
      <c r="Q167" s="18">
        <f t="shared" si="115"/>
        <v>0</v>
      </c>
      <c r="R167" s="14"/>
      <c r="S167" s="2"/>
    </row>
    <row r="168" spans="1:19" x14ac:dyDescent="0.25">
      <c r="A168" s="1">
        <f t="shared" si="113"/>
        <v>20</v>
      </c>
      <c r="B168" s="1" t="s">
        <v>49</v>
      </c>
      <c r="C168" s="15" t="str">
        <f t="shared" si="124"/>
        <v>O2.1.2.02.01.003.05.3527004</v>
      </c>
      <c r="D168" s="15" t="s">
        <v>313</v>
      </c>
      <c r="E168" s="16" t="s">
        <v>314</v>
      </c>
      <c r="F168" s="17">
        <f>VLOOKUP(D168,[1]!Ejecución_Presupuestal_Gastos_C__2[#All],3,0)</f>
        <v>1638000</v>
      </c>
      <c r="G168" s="17">
        <f>VLOOKUP(D168,[1]!Ejecución_Presupuestal_Gastos_C__2[#All],4,0)</f>
        <v>0</v>
      </c>
      <c r="H168" s="17">
        <f>VLOOKUP(D168,[1]!Ejecución_Presupuestal_Gastos_C__2[#All],5,0)</f>
        <v>0</v>
      </c>
      <c r="I168" s="17">
        <f>VLOOKUP(D168,[1]!Ejecución_Presupuestal_Gastos_C__2[#All],6,0)</f>
        <v>1638000</v>
      </c>
      <c r="J168" s="17">
        <f>VLOOKUP(D168,[1]!Ejecución_Presupuestal_Gastos_C__2[#All],7,0)</f>
        <v>0</v>
      </c>
      <c r="K168" s="17">
        <f>VLOOKUP(D168,[1]!Ejecución_Presupuestal_Gastos_C__2[#All],8,0)</f>
        <v>1638000</v>
      </c>
      <c r="L168" s="17">
        <f>VLOOKUP(D168,[1]!Ejecución_Presupuestal_Gastos_C__2[#All],9,0)</f>
        <v>0</v>
      </c>
      <c r="M168" s="17">
        <f>VLOOKUP(D168,[1]!Ejecución_Presupuestal_Gastos_C__2[#All],10,0)</f>
        <v>0</v>
      </c>
      <c r="N168" s="18">
        <f t="shared" si="114"/>
        <v>0</v>
      </c>
      <c r="O168" s="17">
        <f>VLOOKUP(D168,[1]!Ejecución_Presupuestal_Gastos_C__2[#All],12,0)</f>
        <v>0</v>
      </c>
      <c r="P168" s="17">
        <f>VLOOKUP(D168,[1]!Ejecución_Presupuestal_Gastos_C__2[#All],13,0)</f>
        <v>0</v>
      </c>
      <c r="Q168" s="18">
        <f t="shared" si="115"/>
        <v>0</v>
      </c>
      <c r="R168" s="14"/>
      <c r="S168" s="2"/>
    </row>
    <row r="169" spans="1:19" x14ac:dyDescent="0.25">
      <c r="A169" s="1">
        <f t="shared" si="113"/>
        <v>20</v>
      </c>
      <c r="B169" s="1" t="s">
        <v>49</v>
      </c>
      <c r="C169" s="15" t="str">
        <f t="shared" si="124"/>
        <v>O2.1.2.02.01.003.05.3527012</v>
      </c>
      <c r="D169" s="15" t="s">
        <v>315</v>
      </c>
      <c r="E169" s="16" t="s">
        <v>316</v>
      </c>
      <c r="F169" s="17">
        <f>VLOOKUP(D169,[1]!Ejecución_Presupuestal_Gastos_C__2[#All],3,0)</f>
        <v>243000</v>
      </c>
      <c r="G169" s="17">
        <f>VLOOKUP(D169,[1]!Ejecución_Presupuestal_Gastos_C__2[#All],4,0)</f>
        <v>0</v>
      </c>
      <c r="H169" s="17">
        <f>VLOOKUP(D169,[1]!Ejecución_Presupuestal_Gastos_C__2[#All],5,0)</f>
        <v>0</v>
      </c>
      <c r="I169" s="17">
        <f>VLOOKUP(D169,[1]!Ejecución_Presupuestal_Gastos_C__2[#All],6,0)</f>
        <v>243000</v>
      </c>
      <c r="J169" s="17">
        <f>VLOOKUP(D169,[1]!Ejecución_Presupuestal_Gastos_C__2[#All],7,0)</f>
        <v>0</v>
      </c>
      <c r="K169" s="17">
        <f>VLOOKUP(D169,[1]!Ejecución_Presupuestal_Gastos_C__2[#All],8,0)</f>
        <v>243000</v>
      </c>
      <c r="L169" s="17">
        <f>VLOOKUP(D169,[1]!Ejecución_Presupuestal_Gastos_C__2[#All],9,0)</f>
        <v>0</v>
      </c>
      <c r="M169" s="17">
        <f>VLOOKUP(D169,[1]!Ejecución_Presupuestal_Gastos_C__2[#All],10,0)</f>
        <v>0</v>
      </c>
      <c r="N169" s="18">
        <f t="shared" si="114"/>
        <v>0</v>
      </c>
      <c r="O169" s="17">
        <f>VLOOKUP(D169,[1]!Ejecución_Presupuestal_Gastos_C__2[#All],12,0)</f>
        <v>0</v>
      </c>
      <c r="P169" s="17">
        <f>VLOOKUP(D169,[1]!Ejecución_Presupuestal_Gastos_C__2[#All],13,0)</f>
        <v>0</v>
      </c>
      <c r="Q169" s="18">
        <f t="shared" si="115"/>
        <v>0</v>
      </c>
      <c r="R169" s="14"/>
      <c r="S169" s="2"/>
    </row>
    <row r="170" spans="1:19" x14ac:dyDescent="0.25">
      <c r="A170" s="1">
        <f t="shared" si="113"/>
        <v>20</v>
      </c>
      <c r="B170" s="1" t="s">
        <v>49</v>
      </c>
      <c r="C170" s="15" t="str">
        <f t="shared" si="124"/>
        <v>O2.1.2.02.01.003.05.3527015</v>
      </c>
      <c r="D170" s="15" t="s">
        <v>317</v>
      </c>
      <c r="E170" s="16" t="s">
        <v>318</v>
      </c>
      <c r="F170" s="17">
        <f>VLOOKUP(D170,[1]!Ejecución_Presupuestal_Gastos_C__2[#All],3,0)</f>
        <v>279000</v>
      </c>
      <c r="G170" s="17">
        <f>VLOOKUP(D170,[1]!Ejecución_Presupuestal_Gastos_C__2[#All],4,0)</f>
        <v>0</v>
      </c>
      <c r="H170" s="17">
        <f>VLOOKUP(D170,[1]!Ejecución_Presupuestal_Gastos_C__2[#All],5,0)</f>
        <v>0</v>
      </c>
      <c r="I170" s="17">
        <f>VLOOKUP(D170,[1]!Ejecución_Presupuestal_Gastos_C__2[#All],6,0)</f>
        <v>279000</v>
      </c>
      <c r="J170" s="17">
        <f>VLOOKUP(D170,[1]!Ejecución_Presupuestal_Gastos_C__2[#All],7,0)</f>
        <v>0</v>
      </c>
      <c r="K170" s="17">
        <f>VLOOKUP(D170,[1]!Ejecución_Presupuestal_Gastos_C__2[#All],8,0)</f>
        <v>279000</v>
      </c>
      <c r="L170" s="17">
        <f>VLOOKUP(D170,[1]!Ejecución_Presupuestal_Gastos_C__2[#All],9,0)</f>
        <v>0</v>
      </c>
      <c r="M170" s="17">
        <f>VLOOKUP(D170,[1]!Ejecución_Presupuestal_Gastos_C__2[#All],10,0)</f>
        <v>0</v>
      </c>
      <c r="N170" s="18">
        <f t="shared" si="114"/>
        <v>0</v>
      </c>
      <c r="O170" s="17">
        <f>VLOOKUP(D170,[1]!Ejecución_Presupuestal_Gastos_C__2[#All],12,0)</f>
        <v>0</v>
      </c>
      <c r="P170" s="17">
        <f>VLOOKUP(D170,[1]!Ejecución_Presupuestal_Gastos_C__2[#All],13,0)</f>
        <v>0</v>
      </c>
      <c r="Q170" s="18">
        <f t="shared" si="115"/>
        <v>0</v>
      </c>
      <c r="R170" s="14"/>
      <c r="S170" s="2"/>
    </row>
    <row r="171" spans="1:19" x14ac:dyDescent="0.25">
      <c r="A171" s="1">
        <f t="shared" si="113"/>
        <v>20</v>
      </c>
      <c r="B171" s="1" t="s">
        <v>49</v>
      </c>
      <c r="C171" s="15" t="str">
        <f t="shared" si="124"/>
        <v>O2.1.2.02.01.003.05.3527016</v>
      </c>
      <c r="D171" s="15" t="s">
        <v>319</v>
      </c>
      <c r="E171" s="16" t="s">
        <v>320</v>
      </c>
      <c r="F171" s="17">
        <f>VLOOKUP(D171,[1]!Ejecución_Presupuestal_Gastos_C__2[#All],3,0)</f>
        <v>206000</v>
      </c>
      <c r="G171" s="17">
        <f>VLOOKUP(D171,[1]!Ejecución_Presupuestal_Gastos_C__2[#All],4,0)</f>
        <v>0</v>
      </c>
      <c r="H171" s="17">
        <f>VLOOKUP(D171,[1]!Ejecución_Presupuestal_Gastos_C__2[#All],5,0)</f>
        <v>0</v>
      </c>
      <c r="I171" s="17">
        <f>VLOOKUP(D171,[1]!Ejecución_Presupuestal_Gastos_C__2[#All],6,0)</f>
        <v>206000</v>
      </c>
      <c r="J171" s="17">
        <f>VLOOKUP(D171,[1]!Ejecución_Presupuestal_Gastos_C__2[#All],7,0)</f>
        <v>0</v>
      </c>
      <c r="K171" s="17">
        <f>VLOOKUP(D171,[1]!Ejecución_Presupuestal_Gastos_C__2[#All],8,0)</f>
        <v>206000</v>
      </c>
      <c r="L171" s="17">
        <f>VLOOKUP(D171,[1]!Ejecución_Presupuestal_Gastos_C__2[#All],9,0)</f>
        <v>0</v>
      </c>
      <c r="M171" s="17">
        <f>VLOOKUP(D171,[1]!Ejecución_Presupuestal_Gastos_C__2[#All],10,0)</f>
        <v>0</v>
      </c>
      <c r="N171" s="18">
        <f t="shared" si="114"/>
        <v>0</v>
      </c>
      <c r="O171" s="17">
        <f>VLOOKUP(D171,[1]!Ejecución_Presupuestal_Gastos_C__2[#All],12,0)</f>
        <v>0</v>
      </c>
      <c r="P171" s="17">
        <f>VLOOKUP(D171,[1]!Ejecución_Presupuestal_Gastos_C__2[#All],13,0)</f>
        <v>0</v>
      </c>
      <c r="Q171" s="18">
        <f t="shared" si="115"/>
        <v>0</v>
      </c>
      <c r="R171" s="14"/>
      <c r="S171" s="2"/>
    </row>
    <row r="172" spans="1:19" x14ac:dyDescent="0.25">
      <c r="A172" s="1">
        <f t="shared" si="113"/>
        <v>20</v>
      </c>
      <c r="B172" s="1" t="s">
        <v>49</v>
      </c>
      <c r="C172" s="15" t="str">
        <f t="shared" si="124"/>
        <v>O2.1.2.02.01.003.05.3529901</v>
      </c>
      <c r="D172" s="15" t="s">
        <v>321</v>
      </c>
      <c r="E172" s="16" t="s">
        <v>322</v>
      </c>
      <c r="F172" s="17">
        <f>VLOOKUP(D172,[1]!Ejecución_Presupuestal_Gastos_C__2[#All],3,0)</f>
        <v>1769000</v>
      </c>
      <c r="G172" s="17">
        <f>VLOOKUP(D172,[1]!Ejecución_Presupuestal_Gastos_C__2[#All],4,0)</f>
        <v>0</v>
      </c>
      <c r="H172" s="17">
        <f>VLOOKUP(D172,[1]!Ejecución_Presupuestal_Gastos_C__2[#All],5,0)</f>
        <v>0</v>
      </c>
      <c r="I172" s="17">
        <f>VLOOKUP(D172,[1]!Ejecución_Presupuestal_Gastos_C__2[#All],6,0)</f>
        <v>1769000</v>
      </c>
      <c r="J172" s="17">
        <f>VLOOKUP(D172,[1]!Ejecución_Presupuestal_Gastos_C__2[#All],7,0)</f>
        <v>0</v>
      </c>
      <c r="K172" s="17">
        <f>VLOOKUP(D172,[1]!Ejecución_Presupuestal_Gastos_C__2[#All],8,0)</f>
        <v>1769000</v>
      </c>
      <c r="L172" s="17">
        <f>VLOOKUP(D172,[1]!Ejecución_Presupuestal_Gastos_C__2[#All],9,0)</f>
        <v>0</v>
      </c>
      <c r="M172" s="17">
        <f>VLOOKUP(D172,[1]!Ejecución_Presupuestal_Gastos_C__2[#All],10,0)</f>
        <v>0</v>
      </c>
      <c r="N172" s="18">
        <f t="shared" si="114"/>
        <v>0</v>
      </c>
      <c r="O172" s="17">
        <f>VLOOKUP(D172,[1]!Ejecución_Presupuestal_Gastos_C__2[#All],12,0)</f>
        <v>0</v>
      </c>
      <c r="P172" s="17">
        <f>VLOOKUP(D172,[1]!Ejecución_Presupuestal_Gastos_C__2[#All],13,0)</f>
        <v>0</v>
      </c>
      <c r="Q172" s="18">
        <f t="shared" si="115"/>
        <v>0</v>
      </c>
      <c r="R172" s="14"/>
      <c r="S172" s="2"/>
    </row>
    <row r="173" spans="1:19" x14ac:dyDescent="0.25">
      <c r="A173" s="1">
        <f t="shared" si="113"/>
        <v>20</v>
      </c>
      <c r="B173" s="1" t="s">
        <v>49</v>
      </c>
      <c r="C173" s="15" t="str">
        <f t="shared" si="124"/>
        <v>O2.1.2.02.01.003.05.3532101</v>
      </c>
      <c r="D173" s="15" t="s">
        <v>323</v>
      </c>
      <c r="E173" s="16" t="s">
        <v>324</v>
      </c>
      <c r="F173" s="17">
        <f>VLOOKUP(D173,[1]!Ejecución_Presupuestal_Gastos_C__2[#All],3,0)</f>
        <v>4414000</v>
      </c>
      <c r="G173" s="17">
        <f>VLOOKUP(D173,[1]!Ejecución_Presupuestal_Gastos_C__2[#All],4,0)</f>
        <v>0</v>
      </c>
      <c r="H173" s="17">
        <f>VLOOKUP(D173,[1]!Ejecución_Presupuestal_Gastos_C__2[#All],5,0)</f>
        <v>0</v>
      </c>
      <c r="I173" s="17">
        <f>VLOOKUP(D173,[1]!Ejecución_Presupuestal_Gastos_C__2[#All],6,0)</f>
        <v>4414000</v>
      </c>
      <c r="J173" s="17">
        <f>VLOOKUP(D173,[1]!Ejecución_Presupuestal_Gastos_C__2[#All],7,0)</f>
        <v>0</v>
      </c>
      <c r="K173" s="17">
        <f>VLOOKUP(D173,[1]!Ejecución_Presupuestal_Gastos_C__2[#All],8,0)</f>
        <v>4414000</v>
      </c>
      <c r="L173" s="17">
        <f>VLOOKUP(D173,[1]!Ejecución_Presupuestal_Gastos_C__2[#All],9,0)</f>
        <v>0</v>
      </c>
      <c r="M173" s="17">
        <f>VLOOKUP(D173,[1]!Ejecución_Presupuestal_Gastos_C__2[#All],10,0)</f>
        <v>0</v>
      </c>
      <c r="N173" s="18">
        <f t="shared" si="114"/>
        <v>0</v>
      </c>
      <c r="O173" s="17">
        <f>VLOOKUP(D173,[1]!Ejecución_Presupuestal_Gastos_C__2[#All],12,0)</f>
        <v>0</v>
      </c>
      <c r="P173" s="17">
        <f>VLOOKUP(D173,[1]!Ejecución_Presupuestal_Gastos_C__2[#All],13,0)</f>
        <v>0</v>
      </c>
      <c r="Q173" s="18">
        <f t="shared" si="115"/>
        <v>0</v>
      </c>
      <c r="R173" s="14"/>
      <c r="S173" s="2"/>
    </row>
    <row r="174" spans="1:19" x14ac:dyDescent="0.25">
      <c r="A174" s="1">
        <f t="shared" si="113"/>
        <v>20</v>
      </c>
      <c r="B174" s="1" t="s">
        <v>49</v>
      </c>
      <c r="C174" s="15" t="str">
        <f t="shared" si="124"/>
        <v>O2.1.2.02.01.003.05.3532103</v>
      </c>
      <c r="D174" s="15" t="s">
        <v>325</v>
      </c>
      <c r="E174" s="16" t="s">
        <v>326</v>
      </c>
      <c r="F174" s="17">
        <f>VLOOKUP(D174,[1]!Ejecución_Presupuestal_Gastos_C__2[#All],3,0)</f>
        <v>18828000</v>
      </c>
      <c r="G174" s="17">
        <f>VLOOKUP(D174,[1]!Ejecución_Presupuestal_Gastos_C__2[#All],4,0)</f>
        <v>0</v>
      </c>
      <c r="H174" s="17">
        <f>VLOOKUP(D174,[1]!Ejecución_Presupuestal_Gastos_C__2[#All],5,0)</f>
        <v>0</v>
      </c>
      <c r="I174" s="17">
        <f>VLOOKUP(D174,[1]!Ejecución_Presupuestal_Gastos_C__2[#All],6,0)</f>
        <v>18828000</v>
      </c>
      <c r="J174" s="17">
        <f>VLOOKUP(D174,[1]!Ejecución_Presupuestal_Gastos_C__2[#All],7,0)</f>
        <v>0</v>
      </c>
      <c r="K174" s="17">
        <f>VLOOKUP(D174,[1]!Ejecución_Presupuestal_Gastos_C__2[#All],8,0)</f>
        <v>18828000</v>
      </c>
      <c r="L174" s="17">
        <f>VLOOKUP(D174,[1]!Ejecución_Presupuestal_Gastos_C__2[#All],9,0)</f>
        <v>0</v>
      </c>
      <c r="M174" s="17">
        <f>VLOOKUP(D174,[1]!Ejecución_Presupuestal_Gastos_C__2[#All],10,0)</f>
        <v>0</v>
      </c>
      <c r="N174" s="18">
        <f t="shared" si="114"/>
        <v>0</v>
      </c>
      <c r="O174" s="17">
        <f>VLOOKUP(D174,[1]!Ejecución_Presupuestal_Gastos_C__2[#All],12,0)</f>
        <v>0</v>
      </c>
      <c r="P174" s="17">
        <f>VLOOKUP(D174,[1]!Ejecución_Presupuestal_Gastos_C__2[#All],13,0)</f>
        <v>0</v>
      </c>
      <c r="Q174" s="18">
        <f t="shared" si="115"/>
        <v>0</v>
      </c>
      <c r="R174" s="14"/>
      <c r="S174" s="2"/>
    </row>
    <row r="175" spans="1:19" x14ac:dyDescent="0.25">
      <c r="A175" s="1">
        <f t="shared" si="113"/>
        <v>20</v>
      </c>
      <c r="B175" s="1" t="s">
        <v>49</v>
      </c>
      <c r="C175" s="15" t="str">
        <f t="shared" si="124"/>
        <v>O2.1.2.02.01.003.05.3532104</v>
      </c>
      <c r="D175" s="15" t="s">
        <v>327</v>
      </c>
      <c r="E175" s="16" t="s">
        <v>328</v>
      </c>
      <c r="F175" s="17">
        <f>VLOOKUP(D175,[1]!Ejecución_Presupuestal_Gastos_C__2[#All],3,0)</f>
        <v>56379000</v>
      </c>
      <c r="G175" s="17">
        <f>VLOOKUP(D175,[1]!Ejecución_Presupuestal_Gastos_C__2[#All],4,0)</f>
        <v>0</v>
      </c>
      <c r="H175" s="17">
        <f>VLOOKUP(D175,[1]!Ejecución_Presupuestal_Gastos_C__2[#All],5,0)</f>
        <v>0</v>
      </c>
      <c r="I175" s="17">
        <f>VLOOKUP(D175,[1]!Ejecución_Presupuestal_Gastos_C__2[#All],6,0)</f>
        <v>56379000</v>
      </c>
      <c r="J175" s="17">
        <f>VLOOKUP(D175,[1]!Ejecución_Presupuestal_Gastos_C__2[#All],7,0)</f>
        <v>0</v>
      </c>
      <c r="K175" s="17">
        <f>VLOOKUP(D175,[1]!Ejecución_Presupuestal_Gastos_C__2[#All],8,0)</f>
        <v>56379000</v>
      </c>
      <c r="L175" s="17">
        <f>VLOOKUP(D175,[1]!Ejecución_Presupuestal_Gastos_C__2[#All],9,0)</f>
        <v>0</v>
      </c>
      <c r="M175" s="17">
        <f>VLOOKUP(D175,[1]!Ejecución_Presupuestal_Gastos_C__2[#All],10,0)</f>
        <v>0</v>
      </c>
      <c r="N175" s="18">
        <f t="shared" si="114"/>
        <v>0</v>
      </c>
      <c r="O175" s="17">
        <f>VLOOKUP(D175,[1]!Ejecución_Presupuestal_Gastos_C__2[#All],12,0)</f>
        <v>0</v>
      </c>
      <c r="P175" s="17">
        <f>VLOOKUP(D175,[1]!Ejecución_Presupuestal_Gastos_C__2[#All],13,0)</f>
        <v>0</v>
      </c>
      <c r="Q175" s="18">
        <f t="shared" si="115"/>
        <v>0</v>
      </c>
      <c r="R175" s="14"/>
      <c r="S175" s="2"/>
    </row>
    <row r="176" spans="1:19" x14ac:dyDescent="0.25">
      <c r="A176" s="1">
        <f t="shared" si="113"/>
        <v>20</v>
      </c>
      <c r="B176" s="1" t="s">
        <v>49</v>
      </c>
      <c r="C176" s="15" t="str">
        <f t="shared" si="124"/>
        <v>O2.1.2.02.01.003.05.3532105</v>
      </c>
      <c r="D176" s="15" t="s">
        <v>329</v>
      </c>
      <c r="E176" s="16" t="s">
        <v>330</v>
      </c>
      <c r="F176" s="17">
        <f>VLOOKUP(D176,[1]!Ejecución_Presupuestal_Gastos_C__2[#All],3,0)</f>
        <v>17619000</v>
      </c>
      <c r="G176" s="17">
        <f>VLOOKUP(D176,[1]!Ejecución_Presupuestal_Gastos_C__2[#All],4,0)</f>
        <v>0</v>
      </c>
      <c r="H176" s="17">
        <f>VLOOKUP(D176,[1]!Ejecución_Presupuestal_Gastos_C__2[#All],5,0)</f>
        <v>0</v>
      </c>
      <c r="I176" s="17">
        <f>VLOOKUP(D176,[1]!Ejecución_Presupuestal_Gastos_C__2[#All],6,0)</f>
        <v>17619000</v>
      </c>
      <c r="J176" s="17">
        <f>VLOOKUP(D176,[1]!Ejecución_Presupuestal_Gastos_C__2[#All],7,0)</f>
        <v>0</v>
      </c>
      <c r="K176" s="17">
        <f>VLOOKUP(D176,[1]!Ejecución_Presupuestal_Gastos_C__2[#All],8,0)</f>
        <v>17619000</v>
      </c>
      <c r="L176" s="17">
        <f>VLOOKUP(D176,[1]!Ejecución_Presupuestal_Gastos_C__2[#All],9,0)</f>
        <v>0</v>
      </c>
      <c r="M176" s="17">
        <f>VLOOKUP(D176,[1]!Ejecución_Presupuestal_Gastos_C__2[#All],10,0)</f>
        <v>0</v>
      </c>
      <c r="N176" s="18">
        <f t="shared" si="114"/>
        <v>0</v>
      </c>
      <c r="O176" s="17">
        <f>VLOOKUP(D176,[1]!Ejecución_Presupuestal_Gastos_C__2[#All],12,0)</f>
        <v>0</v>
      </c>
      <c r="P176" s="17">
        <f>VLOOKUP(D176,[1]!Ejecución_Presupuestal_Gastos_C__2[#All],13,0)</f>
        <v>0</v>
      </c>
      <c r="Q176" s="18">
        <f t="shared" si="115"/>
        <v>0</v>
      </c>
      <c r="R176" s="14"/>
      <c r="S176" s="2"/>
    </row>
    <row r="177" spans="1:19" x14ac:dyDescent="0.25">
      <c r="A177" s="1">
        <f t="shared" si="113"/>
        <v>20</v>
      </c>
      <c r="B177" s="1" t="s">
        <v>49</v>
      </c>
      <c r="C177" s="15" t="str">
        <f t="shared" si="124"/>
        <v>O2.1.2.02.01.003.05.3532201</v>
      </c>
      <c r="D177" s="15" t="s">
        <v>331</v>
      </c>
      <c r="E177" s="16" t="s">
        <v>332</v>
      </c>
      <c r="F177" s="17">
        <f>VLOOKUP(D177,[1]!Ejecución_Presupuestal_Gastos_C__2[#All],3,0)</f>
        <v>7460000</v>
      </c>
      <c r="G177" s="17">
        <f>VLOOKUP(D177,[1]!Ejecución_Presupuestal_Gastos_C__2[#All],4,0)</f>
        <v>0</v>
      </c>
      <c r="H177" s="17">
        <f>VLOOKUP(D177,[1]!Ejecución_Presupuestal_Gastos_C__2[#All],5,0)</f>
        <v>0</v>
      </c>
      <c r="I177" s="17">
        <f>VLOOKUP(D177,[1]!Ejecución_Presupuestal_Gastos_C__2[#All],6,0)</f>
        <v>7460000</v>
      </c>
      <c r="J177" s="17">
        <f>VLOOKUP(D177,[1]!Ejecución_Presupuestal_Gastos_C__2[#All],7,0)</f>
        <v>0</v>
      </c>
      <c r="K177" s="17">
        <f>VLOOKUP(D177,[1]!Ejecución_Presupuestal_Gastos_C__2[#All],8,0)</f>
        <v>7460000</v>
      </c>
      <c r="L177" s="17">
        <f>VLOOKUP(D177,[1]!Ejecución_Presupuestal_Gastos_C__2[#All],9,0)</f>
        <v>0</v>
      </c>
      <c r="M177" s="17">
        <f>VLOOKUP(D177,[1]!Ejecución_Presupuestal_Gastos_C__2[#All],10,0)</f>
        <v>0</v>
      </c>
      <c r="N177" s="18">
        <f t="shared" si="114"/>
        <v>0</v>
      </c>
      <c r="O177" s="17">
        <f>VLOOKUP(D177,[1]!Ejecución_Presupuestal_Gastos_C__2[#All],12,0)</f>
        <v>0</v>
      </c>
      <c r="P177" s="17">
        <f>VLOOKUP(D177,[1]!Ejecución_Presupuestal_Gastos_C__2[#All],13,0)</f>
        <v>0</v>
      </c>
      <c r="Q177" s="18">
        <f t="shared" si="115"/>
        <v>0</v>
      </c>
      <c r="R177" s="14"/>
      <c r="S177" s="2"/>
    </row>
    <row r="178" spans="1:19" x14ac:dyDescent="0.25">
      <c r="A178" s="1">
        <f t="shared" si="113"/>
        <v>20</v>
      </c>
      <c r="B178" s="1" t="s">
        <v>49</v>
      </c>
      <c r="C178" s="15" t="str">
        <f t="shared" si="124"/>
        <v>O2.1.2.02.01.003.05.3532204</v>
      </c>
      <c r="D178" s="15" t="s">
        <v>333</v>
      </c>
      <c r="E178" s="16" t="s">
        <v>334</v>
      </c>
      <c r="F178" s="17">
        <f>VLOOKUP(D178,[1]!Ejecución_Presupuestal_Gastos_C__2[#All],3,0)</f>
        <v>10653000</v>
      </c>
      <c r="G178" s="17">
        <f>VLOOKUP(D178,[1]!Ejecución_Presupuestal_Gastos_C__2[#All],4,0)</f>
        <v>0</v>
      </c>
      <c r="H178" s="17">
        <f>VLOOKUP(D178,[1]!Ejecución_Presupuestal_Gastos_C__2[#All],5,0)</f>
        <v>0</v>
      </c>
      <c r="I178" s="17">
        <f>VLOOKUP(D178,[1]!Ejecución_Presupuestal_Gastos_C__2[#All],6,0)</f>
        <v>10653000</v>
      </c>
      <c r="J178" s="17">
        <f>VLOOKUP(D178,[1]!Ejecución_Presupuestal_Gastos_C__2[#All],7,0)</f>
        <v>0</v>
      </c>
      <c r="K178" s="17">
        <f>VLOOKUP(D178,[1]!Ejecución_Presupuestal_Gastos_C__2[#All],8,0)</f>
        <v>10653000</v>
      </c>
      <c r="L178" s="17">
        <f>VLOOKUP(D178,[1]!Ejecución_Presupuestal_Gastos_C__2[#All],9,0)</f>
        <v>0</v>
      </c>
      <c r="M178" s="17">
        <f>VLOOKUP(D178,[1]!Ejecución_Presupuestal_Gastos_C__2[#All],10,0)</f>
        <v>0</v>
      </c>
      <c r="N178" s="18">
        <f t="shared" si="114"/>
        <v>0</v>
      </c>
      <c r="O178" s="17">
        <f>VLOOKUP(D178,[1]!Ejecución_Presupuestal_Gastos_C__2[#All],12,0)</f>
        <v>0</v>
      </c>
      <c r="P178" s="17">
        <f>VLOOKUP(D178,[1]!Ejecución_Presupuestal_Gastos_C__2[#All],13,0)</f>
        <v>0</v>
      </c>
      <c r="Q178" s="18">
        <f t="shared" si="115"/>
        <v>0</v>
      </c>
      <c r="R178" s="14"/>
      <c r="S178" s="2"/>
    </row>
    <row r="179" spans="1:19" x14ac:dyDescent="0.25">
      <c r="A179" s="1">
        <f t="shared" si="113"/>
        <v>20</v>
      </c>
      <c r="B179" s="1" t="s">
        <v>49</v>
      </c>
      <c r="C179" s="15" t="str">
        <f t="shared" si="124"/>
        <v>O2.1.2.02.01.003.05.3532212</v>
      </c>
      <c r="D179" s="15" t="s">
        <v>335</v>
      </c>
      <c r="E179" s="16" t="s">
        <v>336</v>
      </c>
      <c r="F179" s="17">
        <f>VLOOKUP(D179,[1]!Ejecución_Presupuestal_Gastos_C__2[#All],3,0)</f>
        <v>17436000</v>
      </c>
      <c r="G179" s="17">
        <f>VLOOKUP(D179,[1]!Ejecución_Presupuestal_Gastos_C__2[#All],4,0)</f>
        <v>0</v>
      </c>
      <c r="H179" s="17">
        <f>VLOOKUP(D179,[1]!Ejecución_Presupuestal_Gastos_C__2[#All],5,0)</f>
        <v>0</v>
      </c>
      <c r="I179" s="17">
        <f>VLOOKUP(D179,[1]!Ejecución_Presupuestal_Gastos_C__2[#All],6,0)</f>
        <v>17436000</v>
      </c>
      <c r="J179" s="17">
        <f>VLOOKUP(D179,[1]!Ejecución_Presupuestal_Gastos_C__2[#All],7,0)</f>
        <v>0</v>
      </c>
      <c r="K179" s="17">
        <f>VLOOKUP(D179,[1]!Ejecución_Presupuestal_Gastos_C__2[#All],8,0)</f>
        <v>17436000</v>
      </c>
      <c r="L179" s="17">
        <f>VLOOKUP(D179,[1]!Ejecución_Presupuestal_Gastos_C__2[#All],9,0)</f>
        <v>0</v>
      </c>
      <c r="M179" s="17">
        <f>VLOOKUP(D179,[1]!Ejecución_Presupuestal_Gastos_C__2[#All],10,0)</f>
        <v>0</v>
      </c>
      <c r="N179" s="18">
        <f t="shared" si="114"/>
        <v>0</v>
      </c>
      <c r="O179" s="17">
        <f>VLOOKUP(D179,[1]!Ejecución_Presupuestal_Gastos_C__2[#All],12,0)</f>
        <v>0</v>
      </c>
      <c r="P179" s="17">
        <f>VLOOKUP(D179,[1]!Ejecución_Presupuestal_Gastos_C__2[#All],13,0)</f>
        <v>0</v>
      </c>
      <c r="Q179" s="18">
        <f t="shared" si="115"/>
        <v>0</v>
      </c>
      <c r="R179" s="14"/>
      <c r="S179" s="2"/>
    </row>
    <row r="180" spans="1:19" x14ac:dyDescent="0.25">
      <c r="A180" s="1">
        <f t="shared" si="113"/>
        <v>20</v>
      </c>
      <c r="B180" s="1" t="s">
        <v>49</v>
      </c>
      <c r="C180" s="15" t="str">
        <f t="shared" si="124"/>
        <v>O2.1.2.02.01.003.05.3533102</v>
      </c>
      <c r="D180" s="15" t="s">
        <v>337</v>
      </c>
      <c r="E180" s="16" t="s">
        <v>338</v>
      </c>
      <c r="F180" s="17">
        <f>VLOOKUP(D180,[1]!Ejecución_Presupuestal_Gastos_C__2[#All],3,0)</f>
        <v>26274000</v>
      </c>
      <c r="G180" s="17">
        <f>VLOOKUP(D180,[1]!Ejecución_Presupuestal_Gastos_C__2[#All],4,0)</f>
        <v>0</v>
      </c>
      <c r="H180" s="17">
        <f>VLOOKUP(D180,[1]!Ejecución_Presupuestal_Gastos_C__2[#All],5,0)</f>
        <v>0</v>
      </c>
      <c r="I180" s="17">
        <f>VLOOKUP(D180,[1]!Ejecución_Presupuestal_Gastos_C__2[#All],6,0)</f>
        <v>26274000</v>
      </c>
      <c r="J180" s="17">
        <f>VLOOKUP(D180,[1]!Ejecución_Presupuestal_Gastos_C__2[#All],7,0)</f>
        <v>0</v>
      </c>
      <c r="K180" s="17">
        <f>VLOOKUP(D180,[1]!Ejecución_Presupuestal_Gastos_C__2[#All],8,0)</f>
        <v>26274000</v>
      </c>
      <c r="L180" s="17">
        <f>VLOOKUP(D180,[1]!Ejecución_Presupuestal_Gastos_C__2[#All],9,0)</f>
        <v>0</v>
      </c>
      <c r="M180" s="17">
        <f>VLOOKUP(D180,[1]!Ejecución_Presupuestal_Gastos_C__2[#All],10,0)</f>
        <v>0</v>
      </c>
      <c r="N180" s="18">
        <f t="shared" si="114"/>
        <v>0</v>
      </c>
      <c r="O180" s="17">
        <f>VLOOKUP(D180,[1]!Ejecución_Presupuestal_Gastos_C__2[#All],12,0)</f>
        <v>0</v>
      </c>
      <c r="P180" s="17">
        <f>VLOOKUP(D180,[1]!Ejecución_Presupuestal_Gastos_C__2[#All],13,0)</f>
        <v>0</v>
      </c>
      <c r="Q180" s="18">
        <f t="shared" si="115"/>
        <v>0</v>
      </c>
      <c r="R180" s="14"/>
      <c r="S180" s="2"/>
    </row>
    <row r="181" spans="1:19" x14ac:dyDescent="0.25">
      <c r="A181" s="1">
        <f t="shared" si="113"/>
        <v>20</v>
      </c>
      <c r="B181" s="1" t="s">
        <v>49</v>
      </c>
      <c r="C181" s="15" t="str">
        <f t="shared" si="124"/>
        <v>O2.1.2.02.01.003.05.3533202</v>
      </c>
      <c r="D181" s="15" t="s">
        <v>339</v>
      </c>
      <c r="E181" s="16" t="s">
        <v>340</v>
      </c>
      <c r="F181" s="17">
        <f>VLOOKUP(D181,[1]!Ejecución_Presupuestal_Gastos_C__2[#All],3,0)</f>
        <v>85697000</v>
      </c>
      <c r="G181" s="17">
        <f>VLOOKUP(D181,[1]!Ejecución_Presupuestal_Gastos_C__2[#All],4,0)</f>
        <v>0</v>
      </c>
      <c r="H181" s="17">
        <f>VLOOKUP(D181,[1]!Ejecución_Presupuestal_Gastos_C__2[#All],5,0)</f>
        <v>0</v>
      </c>
      <c r="I181" s="17">
        <f>VLOOKUP(D181,[1]!Ejecución_Presupuestal_Gastos_C__2[#All],6,0)</f>
        <v>85697000</v>
      </c>
      <c r="J181" s="17">
        <f>VLOOKUP(D181,[1]!Ejecución_Presupuestal_Gastos_C__2[#All],7,0)</f>
        <v>0</v>
      </c>
      <c r="K181" s="17">
        <f>VLOOKUP(D181,[1]!Ejecución_Presupuestal_Gastos_C__2[#All],8,0)</f>
        <v>85697000</v>
      </c>
      <c r="L181" s="17">
        <f>VLOOKUP(D181,[1]!Ejecución_Presupuestal_Gastos_C__2[#All],9,0)</f>
        <v>0</v>
      </c>
      <c r="M181" s="17">
        <f>VLOOKUP(D181,[1]!Ejecución_Presupuestal_Gastos_C__2[#All],10,0)</f>
        <v>0</v>
      </c>
      <c r="N181" s="18">
        <f t="shared" si="114"/>
        <v>0</v>
      </c>
      <c r="O181" s="17">
        <f>VLOOKUP(D181,[1]!Ejecución_Presupuestal_Gastos_C__2[#All],12,0)</f>
        <v>0</v>
      </c>
      <c r="P181" s="17">
        <f>VLOOKUP(D181,[1]!Ejecución_Presupuestal_Gastos_C__2[#All],13,0)</f>
        <v>0</v>
      </c>
      <c r="Q181" s="18">
        <f t="shared" si="115"/>
        <v>0</v>
      </c>
      <c r="R181" s="14"/>
      <c r="S181" s="2"/>
    </row>
    <row r="182" spans="1:19" x14ac:dyDescent="0.25">
      <c r="A182" s="1">
        <f t="shared" si="113"/>
        <v>20</v>
      </c>
      <c r="B182" s="1" t="s">
        <v>49</v>
      </c>
      <c r="C182" s="15" t="str">
        <f t="shared" si="124"/>
        <v>O2.1.2.02.01.003.05.3542006</v>
      </c>
      <c r="D182" s="15" t="s">
        <v>341</v>
      </c>
      <c r="E182" s="16" t="s">
        <v>342</v>
      </c>
      <c r="F182" s="17">
        <f>VLOOKUP(D182,[1]!Ejecución_Presupuestal_Gastos_C__2[#All],3,0)</f>
        <v>4800000</v>
      </c>
      <c r="G182" s="17">
        <f>VLOOKUP(D182,[1]!Ejecución_Presupuestal_Gastos_C__2[#All],4,0)</f>
        <v>0</v>
      </c>
      <c r="H182" s="17">
        <f>VLOOKUP(D182,[1]!Ejecución_Presupuestal_Gastos_C__2[#All],5,0)</f>
        <v>0</v>
      </c>
      <c r="I182" s="17">
        <f>VLOOKUP(D182,[1]!Ejecución_Presupuestal_Gastos_C__2[#All],6,0)</f>
        <v>4800000</v>
      </c>
      <c r="J182" s="17">
        <f>VLOOKUP(D182,[1]!Ejecución_Presupuestal_Gastos_C__2[#All],7,0)</f>
        <v>0</v>
      </c>
      <c r="K182" s="17">
        <f>VLOOKUP(D182,[1]!Ejecución_Presupuestal_Gastos_C__2[#All],8,0)</f>
        <v>4800000</v>
      </c>
      <c r="L182" s="17">
        <f>VLOOKUP(D182,[1]!Ejecución_Presupuestal_Gastos_C__2[#All],9,0)</f>
        <v>0</v>
      </c>
      <c r="M182" s="17">
        <f>VLOOKUP(D182,[1]!Ejecución_Presupuestal_Gastos_C__2[#All],10,0)</f>
        <v>0</v>
      </c>
      <c r="N182" s="18">
        <f t="shared" si="114"/>
        <v>0</v>
      </c>
      <c r="O182" s="17">
        <f>VLOOKUP(D182,[1]!Ejecución_Presupuestal_Gastos_C__2[#All],12,0)</f>
        <v>0</v>
      </c>
      <c r="P182" s="17">
        <f>VLOOKUP(D182,[1]!Ejecución_Presupuestal_Gastos_C__2[#All],13,0)</f>
        <v>0</v>
      </c>
      <c r="Q182" s="18">
        <f t="shared" si="115"/>
        <v>0</v>
      </c>
      <c r="R182" s="14"/>
      <c r="S182" s="2"/>
    </row>
    <row r="183" spans="1:19" ht="25.5" x14ac:dyDescent="0.25">
      <c r="A183" s="1">
        <f t="shared" si="113"/>
        <v>20</v>
      </c>
      <c r="B183" s="1" t="s">
        <v>49</v>
      </c>
      <c r="C183" s="15" t="str">
        <f t="shared" si="124"/>
        <v>O2.1.2.02.01.003.05.3549945</v>
      </c>
      <c r="D183" s="15" t="s">
        <v>343</v>
      </c>
      <c r="E183" s="16" t="s">
        <v>344</v>
      </c>
      <c r="F183" s="17">
        <f>VLOOKUP(D183,[1]!Ejecución_Presupuestal_Gastos_C__2[#All],3,0)</f>
        <v>95818000</v>
      </c>
      <c r="G183" s="17">
        <f>VLOOKUP(D183,[1]!Ejecución_Presupuestal_Gastos_C__2[#All],4,0)</f>
        <v>0</v>
      </c>
      <c r="H183" s="17">
        <f>VLOOKUP(D183,[1]!Ejecución_Presupuestal_Gastos_C__2[#All],5,0)</f>
        <v>0</v>
      </c>
      <c r="I183" s="17">
        <f>VLOOKUP(D183,[1]!Ejecución_Presupuestal_Gastos_C__2[#All],6,0)</f>
        <v>95818000</v>
      </c>
      <c r="J183" s="17">
        <f>VLOOKUP(D183,[1]!Ejecución_Presupuestal_Gastos_C__2[#All],7,0)</f>
        <v>0</v>
      </c>
      <c r="K183" s="17">
        <f>VLOOKUP(D183,[1]!Ejecución_Presupuestal_Gastos_C__2[#All],8,0)</f>
        <v>95818000</v>
      </c>
      <c r="L183" s="17">
        <f>VLOOKUP(D183,[1]!Ejecución_Presupuestal_Gastos_C__2[#All],9,0)</f>
        <v>0</v>
      </c>
      <c r="M183" s="17">
        <f>VLOOKUP(D183,[1]!Ejecución_Presupuestal_Gastos_C__2[#All],10,0)</f>
        <v>0</v>
      </c>
      <c r="N183" s="18">
        <f t="shared" si="114"/>
        <v>0</v>
      </c>
      <c r="O183" s="17">
        <f>VLOOKUP(D183,[1]!Ejecución_Presupuestal_Gastos_C__2[#All],12,0)</f>
        <v>0</v>
      </c>
      <c r="P183" s="17">
        <f>VLOOKUP(D183,[1]!Ejecución_Presupuestal_Gastos_C__2[#All],13,0)</f>
        <v>0</v>
      </c>
      <c r="Q183" s="18">
        <f t="shared" si="115"/>
        <v>0</v>
      </c>
      <c r="R183" s="14"/>
      <c r="S183" s="2"/>
    </row>
    <row r="184" spans="1:19" x14ac:dyDescent="0.25">
      <c r="A184" s="1">
        <f t="shared" si="113"/>
        <v>13</v>
      </c>
      <c r="B184" s="1" t="s">
        <v>36</v>
      </c>
      <c r="C184" s="10" t="str">
        <f t="shared" ref="C184" si="125">LEFT(D184,2)&amp;"."&amp;MID(D184,3,1)&amp;"."&amp;MID(D184,4,1)&amp;"."&amp;MID(D184,5,2)&amp;"."&amp;MID(D184,7,2)&amp;"."&amp;MID(D184,9,3)&amp;"."&amp;MID(D184,12,2)</f>
        <v>O2.1.2.02.01.003.06</v>
      </c>
      <c r="D184" s="10" t="s">
        <v>345</v>
      </c>
      <c r="E184" s="11" t="s">
        <v>346</v>
      </c>
      <c r="F184" s="12">
        <f t="shared" ref="F184:M184" si="126">SUM(F185:F198)</f>
        <v>142173000</v>
      </c>
      <c r="G184" s="12">
        <f t="shared" si="126"/>
        <v>0</v>
      </c>
      <c r="H184" s="12">
        <f t="shared" si="126"/>
        <v>0</v>
      </c>
      <c r="I184" s="12">
        <f t="shared" si="126"/>
        <v>142173000</v>
      </c>
      <c r="J184" s="12">
        <f t="shared" si="126"/>
        <v>0</v>
      </c>
      <c r="K184" s="12">
        <f t="shared" si="126"/>
        <v>142173000</v>
      </c>
      <c r="L184" s="12">
        <f t="shared" si="126"/>
        <v>0</v>
      </c>
      <c r="M184" s="12">
        <f t="shared" si="126"/>
        <v>0</v>
      </c>
      <c r="N184" s="13">
        <f t="shared" si="114"/>
        <v>0</v>
      </c>
      <c r="O184" s="12">
        <f>SUM(O185:O198)</f>
        <v>0</v>
      </c>
      <c r="P184" s="12">
        <f>SUM(P185:P198)</f>
        <v>0</v>
      </c>
      <c r="Q184" s="13">
        <f t="shared" si="115"/>
        <v>0</v>
      </c>
      <c r="R184" s="14"/>
      <c r="S184" s="2"/>
    </row>
    <row r="185" spans="1:19" x14ac:dyDescent="0.25">
      <c r="A185" s="1">
        <f t="shared" si="113"/>
        <v>20</v>
      </c>
      <c r="B185" s="1" t="s">
        <v>49</v>
      </c>
      <c r="C185" s="15" t="str">
        <f t="shared" ref="C185:C198" si="127">LEFT(D185,2)&amp;"."&amp;MID(D185,3,1)&amp;"."&amp;MID(D185,4,1)&amp;"."&amp;MID(D185,5,2)&amp;"."&amp;MID(D185,7,2)&amp;"."&amp;MID(D185,9,3)&amp;"."&amp;MID(D185,12,2)&amp;"."&amp;MID(D185,14,50)</f>
        <v>O2.1.2.02.01.003.06.3627018</v>
      </c>
      <c r="D185" s="15" t="s">
        <v>347</v>
      </c>
      <c r="E185" s="16" t="s">
        <v>348</v>
      </c>
      <c r="F185" s="17">
        <f>VLOOKUP(D185,[1]!Ejecución_Presupuestal_Gastos_C__2[#All],3,0)</f>
        <v>600000</v>
      </c>
      <c r="G185" s="17">
        <f>VLOOKUP(D185,[1]!Ejecución_Presupuestal_Gastos_C__2[#All],4,0)</f>
        <v>0</v>
      </c>
      <c r="H185" s="17">
        <f>VLOOKUP(D185,[1]!Ejecución_Presupuestal_Gastos_C__2[#All],5,0)</f>
        <v>0</v>
      </c>
      <c r="I185" s="17">
        <f>VLOOKUP(D185,[1]!Ejecución_Presupuestal_Gastos_C__2[#All],6,0)</f>
        <v>600000</v>
      </c>
      <c r="J185" s="17">
        <f>VLOOKUP(D185,[1]!Ejecución_Presupuestal_Gastos_C__2[#All],7,0)</f>
        <v>0</v>
      </c>
      <c r="K185" s="17">
        <f>VLOOKUP(D185,[1]!Ejecución_Presupuestal_Gastos_C__2[#All],8,0)</f>
        <v>600000</v>
      </c>
      <c r="L185" s="17">
        <f>VLOOKUP(D185,[1]!Ejecución_Presupuestal_Gastos_C__2[#All],9,0)</f>
        <v>0</v>
      </c>
      <c r="M185" s="17">
        <f>VLOOKUP(D185,[1]!Ejecución_Presupuestal_Gastos_C__2[#All],10,0)</f>
        <v>0</v>
      </c>
      <c r="N185" s="18">
        <f t="shared" si="114"/>
        <v>0</v>
      </c>
      <c r="O185" s="17">
        <f>VLOOKUP(D185,[1]!Ejecución_Presupuestal_Gastos_C__2[#All],12,0)</f>
        <v>0</v>
      </c>
      <c r="P185" s="17">
        <f>VLOOKUP(D185,[1]!Ejecución_Presupuestal_Gastos_C__2[#All],13,0)</f>
        <v>0</v>
      </c>
      <c r="Q185" s="18">
        <f t="shared" si="115"/>
        <v>0</v>
      </c>
      <c r="R185" s="14"/>
      <c r="S185" s="2"/>
    </row>
    <row r="186" spans="1:19" x14ac:dyDescent="0.25">
      <c r="A186" s="1">
        <f t="shared" si="113"/>
        <v>20</v>
      </c>
      <c r="B186" s="1" t="s">
        <v>49</v>
      </c>
      <c r="C186" s="15" t="str">
        <f t="shared" si="127"/>
        <v>O2.1.2.02.01.003.06.3627099</v>
      </c>
      <c r="D186" s="15" t="s">
        <v>349</v>
      </c>
      <c r="E186" s="16" t="s">
        <v>350</v>
      </c>
      <c r="F186" s="17">
        <f>VLOOKUP(D186,[1]!Ejecución_Presupuestal_Gastos_C__2[#All],3,0)</f>
        <v>382000</v>
      </c>
      <c r="G186" s="17">
        <f>VLOOKUP(D186,[1]!Ejecución_Presupuestal_Gastos_C__2[#All],4,0)</f>
        <v>0</v>
      </c>
      <c r="H186" s="17">
        <f>VLOOKUP(D186,[1]!Ejecución_Presupuestal_Gastos_C__2[#All],5,0)</f>
        <v>0</v>
      </c>
      <c r="I186" s="17">
        <f>VLOOKUP(D186,[1]!Ejecución_Presupuestal_Gastos_C__2[#All],6,0)</f>
        <v>382000</v>
      </c>
      <c r="J186" s="17">
        <f>VLOOKUP(D186,[1]!Ejecución_Presupuestal_Gastos_C__2[#All],7,0)</f>
        <v>0</v>
      </c>
      <c r="K186" s="17">
        <f>VLOOKUP(D186,[1]!Ejecución_Presupuestal_Gastos_C__2[#All],8,0)</f>
        <v>382000</v>
      </c>
      <c r="L186" s="17">
        <f>VLOOKUP(D186,[1]!Ejecución_Presupuestal_Gastos_C__2[#All],9,0)</f>
        <v>0</v>
      </c>
      <c r="M186" s="17">
        <f>VLOOKUP(D186,[1]!Ejecución_Presupuestal_Gastos_C__2[#All],10,0)</f>
        <v>0</v>
      </c>
      <c r="N186" s="18">
        <f t="shared" si="114"/>
        <v>0</v>
      </c>
      <c r="O186" s="17">
        <f>VLOOKUP(D186,[1]!Ejecución_Presupuestal_Gastos_C__2[#All],12,0)</f>
        <v>0</v>
      </c>
      <c r="P186" s="17">
        <f>VLOOKUP(D186,[1]!Ejecución_Presupuestal_Gastos_C__2[#All],13,0)</f>
        <v>0</v>
      </c>
      <c r="Q186" s="18">
        <f t="shared" si="115"/>
        <v>0</v>
      </c>
      <c r="R186" s="14"/>
      <c r="S186" s="2"/>
    </row>
    <row r="187" spans="1:19" x14ac:dyDescent="0.25">
      <c r="A187" s="1">
        <f t="shared" si="113"/>
        <v>20</v>
      </c>
      <c r="B187" s="1" t="s">
        <v>49</v>
      </c>
      <c r="C187" s="15" t="str">
        <f t="shared" si="127"/>
        <v>O2.1.2.02.01.003.06.3633011</v>
      </c>
      <c r="D187" s="15" t="s">
        <v>351</v>
      </c>
      <c r="E187" s="16" t="s">
        <v>352</v>
      </c>
      <c r="F187" s="17">
        <f>VLOOKUP(D187,[1]!Ejecución_Presupuestal_Gastos_C__2[#All],3,0)</f>
        <v>18960000</v>
      </c>
      <c r="G187" s="17">
        <f>VLOOKUP(D187,[1]!Ejecución_Presupuestal_Gastos_C__2[#All],4,0)</f>
        <v>0</v>
      </c>
      <c r="H187" s="17">
        <f>VLOOKUP(D187,[1]!Ejecución_Presupuestal_Gastos_C__2[#All],5,0)</f>
        <v>0</v>
      </c>
      <c r="I187" s="17">
        <f>VLOOKUP(D187,[1]!Ejecución_Presupuestal_Gastos_C__2[#All],6,0)</f>
        <v>18960000</v>
      </c>
      <c r="J187" s="17">
        <f>VLOOKUP(D187,[1]!Ejecución_Presupuestal_Gastos_C__2[#All],7,0)</f>
        <v>0</v>
      </c>
      <c r="K187" s="17">
        <f>VLOOKUP(D187,[1]!Ejecución_Presupuestal_Gastos_C__2[#All],8,0)</f>
        <v>18960000</v>
      </c>
      <c r="L187" s="17">
        <f>VLOOKUP(D187,[1]!Ejecución_Presupuestal_Gastos_C__2[#All],9,0)</f>
        <v>0</v>
      </c>
      <c r="M187" s="17">
        <f>VLOOKUP(D187,[1]!Ejecución_Presupuestal_Gastos_C__2[#All],10,0)</f>
        <v>0</v>
      </c>
      <c r="N187" s="18">
        <f t="shared" si="114"/>
        <v>0</v>
      </c>
      <c r="O187" s="17">
        <f>VLOOKUP(D187,[1]!Ejecución_Presupuestal_Gastos_C__2[#All],12,0)</f>
        <v>0</v>
      </c>
      <c r="P187" s="17">
        <f>VLOOKUP(D187,[1]!Ejecución_Presupuestal_Gastos_C__2[#All],13,0)</f>
        <v>0</v>
      </c>
      <c r="Q187" s="18">
        <f t="shared" si="115"/>
        <v>0</v>
      </c>
      <c r="R187" s="14"/>
      <c r="S187" s="2"/>
    </row>
    <row r="188" spans="1:19" x14ac:dyDescent="0.25">
      <c r="A188" s="1">
        <f t="shared" si="113"/>
        <v>20</v>
      </c>
      <c r="B188" s="1" t="s">
        <v>49</v>
      </c>
      <c r="C188" s="15" t="str">
        <f t="shared" si="127"/>
        <v>O2.1.2.02.01.003.06.3641001</v>
      </c>
      <c r="D188" s="15" t="s">
        <v>353</v>
      </c>
      <c r="E188" s="16" t="s">
        <v>354</v>
      </c>
      <c r="F188" s="17">
        <f>VLOOKUP(D188,[1]!Ejecución_Presupuestal_Gastos_C__2[#All],3,0)</f>
        <v>85392000</v>
      </c>
      <c r="G188" s="17">
        <f>VLOOKUP(D188,[1]!Ejecución_Presupuestal_Gastos_C__2[#All],4,0)</f>
        <v>0</v>
      </c>
      <c r="H188" s="17">
        <f>VLOOKUP(D188,[1]!Ejecución_Presupuestal_Gastos_C__2[#All],5,0)</f>
        <v>0</v>
      </c>
      <c r="I188" s="17">
        <f>VLOOKUP(D188,[1]!Ejecución_Presupuestal_Gastos_C__2[#All],6,0)</f>
        <v>85392000</v>
      </c>
      <c r="J188" s="17">
        <f>VLOOKUP(D188,[1]!Ejecución_Presupuestal_Gastos_C__2[#All],7,0)</f>
        <v>0</v>
      </c>
      <c r="K188" s="17">
        <f>VLOOKUP(D188,[1]!Ejecución_Presupuestal_Gastos_C__2[#All],8,0)</f>
        <v>85392000</v>
      </c>
      <c r="L188" s="17">
        <f>VLOOKUP(D188,[1]!Ejecución_Presupuestal_Gastos_C__2[#All],9,0)</f>
        <v>0</v>
      </c>
      <c r="M188" s="17">
        <f>VLOOKUP(D188,[1]!Ejecución_Presupuestal_Gastos_C__2[#All],10,0)</f>
        <v>0</v>
      </c>
      <c r="N188" s="18">
        <f t="shared" si="114"/>
        <v>0</v>
      </c>
      <c r="O188" s="17">
        <f>VLOOKUP(D188,[1]!Ejecución_Presupuestal_Gastos_C__2[#All],12,0)</f>
        <v>0</v>
      </c>
      <c r="P188" s="17">
        <f>VLOOKUP(D188,[1]!Ejecución_Presupuestal_Gastos_C__2[#All],13,0)</f>
        <v>0</v>
      </c>
      <c r="Q188" s="18">
        <f t="shared" si="115"/>
        <v>0</v>
      </c>
      <c r="R188" s="14"/>
      <c r="S188" s="2"/>
    </row>
    <row r="189" spans="1:19" x14ac:dyDescent="0.25">
      <c r="A189" s="1">
        <f t="shared" si="113"/>
        <v>20</v>
      </c>
      <c r="B189" s="1" t="s">
        <v>49</v>
      </c>
      <c r="C189" s="15" t="str">
        <f t="shared" si="127"/>
        <v>O2.1.2.02.01.003.06.3692002</v>
      </c>
      <c r="D189" s="15" t="s">
        <v>355</v>
      </c>
      <c r="E189" s="16" t="s">
        <v>356</v>
      </c>
      <c r="F189" s="17">
        <f>IFERROR(VLOOKUP(D189,[1]!Ejecución_Presupuestal_Gastos_C__2[#All],3,0),0)</f>
        <v>18316000</v>
      </c>
      <c r="G189" s="17">
        <f>IFERROR(VLOOKUP(D189,[1]!Ejecución_Presupuestal_Gastos_C__2[#All],4,0),0)</f>
        <v>0</v>
      </c>
      <c r="H189" s="17">
        <f>IFERROR(VLOOKUP(D189,[1]!Ejecución_Presupuestal_Gastos_C__2[#All],5,0),0)</f>
        <v>0</v>
      </c>
      <c r="I189" s="17">
        <f>IFERROR(VLOOKUP(D189,[1]!Ejecución_Presupuestal_Gastos_C__2[#All],6,0),0)</f>
        <v>18316000</v>
      </c>
      <c r="J189" s="17">
        <f>IFERROR(VLOOKUP(D189,[1]!Ejecución_Presupuestal_Gastos_C__2[#All],7,0),0)</f>
        <v>0</v>
      </c>
      <c r="K189" s="17">
        <f>IFERROR(VLOOKUP(D189,[1]!Ejecución_Presupuestal_Gastos_C__2[#All],8,0),0)</f>
        <v>18316000</v>
      </c>
      <c r="L189" s="17">
        <f>IFERROR(VLOOKUP(D189,[1]!Ejecución_Presupuestal_Gastos_C__2[#All],9,0),0)</f>
        <v>0</v>
      </c>
      <c r="M189" s="17">
        <f>IFERROR(VLOOKUP(D189,[1]!Ejecución_Presupuestal_Gastos_C__2[#All],10,0),0)</f>
        <v>0</v>
      </c>
      <c r="N189" s="18">
        <f t="shared" si="114"/>
        <v>0</v>
      </c>
      <c r="O189" s="17">
        <f>IFERROR(VLOOKUP(D189,[1]!Ejecución_Presupuestal_Gastos_C__2[#All],12,0),0)</f>
        <v>0</v>
      </c>
      <c r="P189" s="17">
        <f>IFERROR(VLOOKUP(D189,[1]!Ejecución_Presupuestal_Gastos_C__2[#All],13,0),0)</f>
        <v>0</v>
      </c>
      <c r="Q189" s="18">
        <f t="shared" si="115"/>
        <v>0</v>
      </c>
      <c r="R189" s="14"/>
      <c r="S189" s="2"/>
    </row>
    <row r="190" spans="1:19" ht="13.5" customHeight="1" x14ac:dyDescent="0.25">
      <c r="A190" s="1">
        <f t="shared" si="113"/>
        <v>20</v>
      </c>
      <c r="B190" s="1" t="s">
        <v>49</v>
      </c>
      <c r="C190" s="15" t="str">
        <f t="shared" si="127"/>
        <v>O2.1.2.02.01.003.06.3694012</v>
      </c>
      <c r="D190" s="15" t="s">
        <v>357</v>
      </c>
      <c r="E190" s="16" t="s">
        <v>358</v>
      </c>
      <c r="F190" s="17">
        <f>IFERROR(VLOOKUP(D190,[1]!Ejecución_Presupuestal_Gastos_C__2[#All],3,0),0)</f>
        <v>1217000</v>
      </c>
      <c r="G190" s="17">
        <f>IFERROR(VLOOKUP(D190,[1]!Ejecución_Presupuestal_Gastos_C__2[#All],4,0),0)</f>
        <v>0</v>
      </c>
      <c r="H190" s="17">
        <f>IFERROR(VLOOKUP(D190,[1]!Ejecución_Presupuestal_Gastos_C__2[#All],5,0),0)</f>
        <v>0</v>
      </c>
      <c r="I190" s="17">
        <f>IFERROR(VLOOKUP(D190,[1]!Ejecución_Presupuestal_Gastos_C__2[#All],6,0),0)</f>
        <v>1217000</v>
      </c>
      <c r="J190" s="17">
        <f>IFERROR(VLOOKUP(D190,[1]!Ejecución_Presupuestal_Gastos_C__2[#All],7,0),0)</f>
        <v>0</v>
      </c>
      <c r="K190" s="17">
        <f>IFERROR(VLOOKUP(D190,[1]!Ejecución_Presupuestal_Gastos_C__2[#All],8,0),0)</f>
        <v>1217000</v>
      </c>
      <c r="L190" s="17">
        <f>IFERROR(VLOOKUP(D190,[1]!Ejecución_Presupuestal_Gastos_C__2[#All],9,0),0)</f>
        <v>0</v>
      </c>
      <c r="M190" s="17">
        <f>IFERROR(VLOOKUP(D190,[1]!Ejecución_Presupuestal_Gastos_C__2[#All],10,0),0)</f>
        <v>0</v>
      </c>
      <c r="N190" s="18">
        <f t="shared" si="114"/>
        <v>0</v>
      </c>
      <c r="O190" s="17">
        <f>IFERROR(VLOOKUP(D190,[1]!Ejecución_Presupuestal_Gastos_C__2[#All],12,0),0)</f>
        <v>0</v>
      </c>
      <c r="P190" s="17">
        <f>IFERROR(VLOOKUP(D190,[1]!Ejecución_Presupuestal_Gastos_C__2[#All],13,0),0)</f>
        <v>0</v>
      </c>
      <c r="Q190" s="18">
        <f t="shared" si="115"/>
        <v>0</v>
      </c>
      <c r="R190" s="14"/>
      <c r="S190" s="2"/>
    </row>
    <row r="191" spans="1:19" x14ac:dyDescent="0.25">
      <c r="A191" s="1">
        <f t="shared" si="113"/>
        <v>20</v>
      </c>
      <c r="B191" s="1" t="s">
        <v>49</v>
      </c>
      <c r="C191" s="15" t="str">
        <f t="shared" si="127"/>
        <v>O2.1.2.02.01.003.06.3694016</v>
      </c>
      <c r="D191" s="15" t="s">
        <v>359</v>
      </c>
      <c r="E191" s="16" t="s">
        <v>360</v>
      </c>
      <c r="F191" s="17">
        <f>IFERROR(VLOOKUP(D191,[1]!Ejecución_Presupuestal_Gastos_C__2[#All],3,0),0)</f>
        <v>1713000</v>
      </c>
      <c r="G191" s="17">
        <f>IFERROR(VLOOKUP(D191,[1]!Ejecución_Presupuestal_Gastos_C__2[#All],4,0),0)</f>
        <v>0</v>
      </c>
      <c r="H191" s="17">
        <f>IFERROR(VLOOKUP(D191,[1]!Ejecución_Presupuestal_Gastos_C__2[#All],5,0),0)</f>
        <v>0</v>
      </c>
      <c r="I191" s="17">
        <f>IFERROR(VLOOKUP(D191,[1]!Ejecución_Presupuestal_Gastos_C__2[#All],6,0),0)</f>
        <v>1713000</v>
      </c>
      <c r="J191" s="17">
        <f>IFERROR(VLOOKUP(D191,[1]!Ejecución_Presupuestal_Gastos_C__2[#All],7,0),0)</f>
        <v>0</v>
      </c>
      <c r="K191" s="17">
        <f>IFERROR(VLOOKUP(D191,[1]!Ejecución_Presupuestal_Gastos_C__2[#All],8,0),0)</f>
        <v>1713000</v>
      </c>
      <c r="L191" s="17">
        <f>IFERROR(VLOOKUP(D191,[1]!Ejecución_Presupuestal_Gastos_C__2[#All],9,0),0)</f>
        <v>0</v>
      </c>
      <c r="M191" s="17">
        <f>IFERROR(VLOOKUP(D191,[1]!Ejecución_Presupuestal_Gastos_C__2[#All],10,0),0)</f>
        <v>0</v>
      </c>
      <c r="N191" s="18">
        <f t="shared" si="114"/>
        <v>0</v>
      </c>
      <c r="O191" s="17">
        <f>IFERROR(VLOOKUP(D191,[1]!Ejecución_Presupuestal_Gastos_C__2[#All],12,0),0)</f>
        <v>0</v>
      </c>
      <c r="P191" s="17">
        <f>IFERROR(VLOOKUP(D191,[1]!Ejecución_Presupuestal_Gastos_C__2[#All],13,0),0)</f>
        <v>0</v>
      </c>
      <c r="Q191" s="18">
        <f t="shared" si="115"/>
        <v>0</v>
      </c>
      <c r="R191" s="14"/>
      <c r="S191" s="2"/>
    </row>
    <row r="192" spans="1:19" x14ac:dyDescent="0.25">
      <c r="A192" s="1">
        <f t="shared" si="113"/>
        <v>20</v>
      </c>
      <c r="B192" s="1" t="s">
        <v>49</v>
      </c>
      <c r="C192" s="15" t="str">
        <f t="shared" si="127"/>
        <v>O2.1.2.02.01.003.06.3697101</v>
      </c>
      <c r="D192" s="15" t="s">
        <v>361</v>
      </c>
      <c r="E192" s="16" t="s">
        <v>362</v>
      </c>
      <c r="F192" s="17">
        <f>IFERROR(VLOOKUP(D192,[1]!Ejecución_Presupuestal_Gastos_C__2[#All],3,0),0)</f>
        <v>2014000</v>
      </c>
      <c r="G192" s="17">
        <f>IFERROR(VLOOKUP(D192,[1]!Ejecución_Presupuestal_Gastos_C__2[#All],4,0),0)</f>
        <v>0</v>
      </c>
      <c r="H192" s="17">
        <f>IFERROR(VLOOKUP(D192,[1]!Ejecución_Presupuestal_Gastos_C__2[#All],5,0),0)</f>
        <v>0</v>
      </c>
      <c r="I192" s="17">
        <f>IFERROR(VLOOKUP(D192,[1]!Ejecución_Presupuestal_Gastos_C__2[#All],6,0),0)</f>
        <v>2014000</v>
      </c>
      <c r="J192" s="17">
        <f>IFERROR(VLOOKUP(D192,[1]!Ejecución_Presupuestal_Gastos_C__2[#All],7,0),0)</f>
        <v>0</v>
      </c>
      <c r="K192" s="17">
        <f>IFERROR(VLOOKUP(D192,[1]!Ejecución_Presupuestal_Gastos_C__2[#All],8,0),0)</f>
        <v>2014000</v>
      </c>
      <c r="L192" s="17">
        <f>IFERROR(VLOOKUP(D192,[1]!Ejecución_Presupuestal_Gastos_C__2[#All],9,0),0)</f>
        <v>0</v>
      </c>
      <c r="M192" s="17">
        <f>IFERROR(VLOOKUP(D192,[1]!Ejecución_Presupuestal_Gastos_C__2[#All],10,0),0)</f>
        <v>0</v>
      </c>
      <c r="N192" s="18">
        <f t="shared" si="114"/>
        <v>0</v>
      </c>
      <c r="O192" s="17">
        <f>IFERROR(VLOOKUP(D192,[1]!Ejecución_Presupuestal_Gastos_C__2[#All],12,0),0)</f>
        <v>0</v>
      </c>
      <c r="P192" s="17">
        <f>IFERROR(VLOOKUP(D192,[1]!Ejecución_Presupuestal_Gastos_C__2[#All],13,0),0)</f>
        <v>0</v>
      </c>
      <c r="Q192" s="18">
        <f t="shared" si="115"/>
        <v>0</v>
      </c>
      <c r="R192" s="14"/>
      <c r="S192" s="2"/>
    </row>
    <row r="193" spans="1:19" x14ac:dyDescent="0.25">
      <c r="A193" s="1">
        <f t="shared" si="113"/>
        <v>20</v>
      </c>
      <c r="B193" s="1" t="s">
        <v>49</v>
      </c>
      <c r="C193" s="15" t="str">
        <f t="shared" si="127"/>
        <v>O2.1.2.02.01.003.06.3699006</v>
      </c>
      <c r="D193" s="15" t="s">
        <v>363</v>
      </c>
      <c r="E193" s="16" t="s">
        <v>364</v>
      </c>
      <c r="F193" s="17">
        <f>IFERROR(VLOOKUP(D193,[1]!Ejecución_Presupuestal_Gastos_C__2[#All],3,0),0)</f>
        <v>300000</v>
      </c>
      <c r="G193" s="17">
        <f>IFERROR(VLOOKUP(D193,[1]!Ejecución_Presupuestal_Gastos_C__2[#All],4,0),0)</f>
        <v>0</v>
      </c>
      <c r="H193" s="17">
        <f>IFERROR(VLOOKUP(D193,[1]!Ejecución_Presupuestal_Gastos_C__2[#All],5,0),0)</f>
        <v>0</v>
      </c>
      <c r="I193" s="17">
        <f>IFERROR(VLOOKUP(D193,[1]!Ejecución_Presupuestal_Gastos_C__2[#All],6,0),0)</f>
        <v>300000</v>
      </c>
      <c r="J193" s="17">
        <f>IFERROR(VLOOKUP(D193,[1]!Ejecución_Presupuestal_Gastos_C__2[#All],7,0),0)</f>
        <v>0</v>
      </c>
      <c r="K193" s="17">
        <f>IFERROR(VLOOKUP(D193,[1]!Ejecución_Presupuestal_Gastos_C__2[#All],8,0),0)</f>
        <v>300000</v>
      </c>
      <c r="L193" s="17">
        <f>IFERROR(VLOOKUP(D193,[1]!Ejecución_Presupuestal_Gastos_C__2[#All],9,0),0)</f>
        <v>0</v>
      </c>
      <c r="M193" s="17">
        <f>IFERROR(VLOOKUP(D193,[1]!Ejecución_Presupuestal_Gastos_C__2[#All],10,0),0)</f>
        <v>0</v>
      </c>
      <c r="N193" s="18">
        <v>0</v>
      </c>
      <c r="O193" s="17">
        <f>IFERROR(VLOOKUP(D193,[1]!Ejecución_Presupuestal_Gastos_C__2[#All],12,0),0)</f>
        <v>0</v>
      </c>
      <c r="P193" s="17">
        <f>IFERROR(VLOOKUP(D193,[1]!Ejecución_Presupuestal_Gastos_C__2[#All],13,0),0)</f>
        <v>0</v>
      </c>
      <c r="Q193" s="18">
        <v>0</v>
      </c>
      <c r="R193" s="14"/>
      <c r="S193" s="2"/>
    </row>
    <row r="194" spans="1:19" x14ac:dyDescent="0.25">
      <c r="A194" s="1">
        <f t="shared" si="113"/>
        <v>20</v>
      </c>
      <c r="B194" s="1" t="s">
        <v>49</v>
      </c>
      <c r="C194" s="15" t="str">
        <f t="shared" si="127"/>
        <v>O2.1.2.02.01.003.06.3699022</v>
      </c>
      <c r="D194" s="15" t="s">
        <v>365</v>
      </c>
      <c r="E194" s="16" t="s">
        <v>366</v>
      </c>
      <c r="F194" s="17">
        <f>IFERROR(VLOOKUP(D194,[1]!Ejecución_Presupuestal_Gastos_C__2[#All],3,0),0)</f>
        <v>172000</v>
      </c>
      <c r="G194" s="17">
        <f>IFERROR(VLOOKUP(D194,[1]!Ejecución_Presupuestal_Gastos_C__2[#All],4,0),0)</f>
        <v>0</v>
      </c>
      <c r="H194" s="17">
        <f>IFERROR(VLOOKUP(D194,[1]!Ejecución_Presupuestal_Gastos_C__2[#All],5,0),0)</f>
        <v>0</v>
      </c>
      <c r="I194" s="17">
        <f>IFERROR(VLOOKUP(D194,[1]!Ejecución_Presupuestal_Gastos_C__2[#All],6,0),0)</f>
        <v>172000</v>
      </c>
      <c r="J194" s="17">
        <f>IFERROR(VLOOKUP(D194,[1]!Ejecución_Presupuestal_Gastos_C__2[#All],7,0),0)</f>
        <v>0</v>
      </c>
      <c r="K194" s="17">
        <f>IFERROR(VLOOKUP(D194,[1]!Ejecución_Presupuestal_Gastos_C__2[#All],8,0),0)</f>
        <v>172000</v>
      </c>
      <c r="L194" s="17">
        <f>IFERROR(VLOOKUP(D194,[1]!Ejecución_Presupuestal_Gastos_C__2[#All],9,0),0)</f>
        <v>0</v>
      </c>
      <c r="M194" s="17">
        <f>IFERROR(VLOOKUP(D194,[1]!Ejecución_Presupuestal_Gastos_C__2[#All],10,0),0)</f>
        <v>0</v>
      </c>
      <c r="N194" s="18">
        <v>0</v>
      </c>
      <c r="O194" s="17">
        <f>IFERROR(VLOOKUP(D194,[1]!Ejecución_Presupuestal_Gastos_C__2[#All],12,0),0)</f>
        <v>0</v>
      </c>
      <c r="P194" s="17">
        <f>IFERROR(VLOOKUP(D194,[1]!Ejecución_Presupuestal_Gastos_C__2[#All],13,0),0)</f>
        <v>0</v>
      </c>
      <c r="Q194" s="18">
        <v>0</v>
      </c>
      <c r="R194" s="14"/>
      <c r="S194" s="2"/>
    </row>
    <row r="195" spans="1:19" x14ac:dyDescent="0.25">
      <c r="A195" s="1">
        <f t="shared" si="113"/>
        <v>20</v>
      </c>
      <c r="B195" s="1" t="s">
        <v>49</v>
      </c>
      <c r="C195" s="15" t="str">
        <f t="shared" si="127"/>
        <v>O2.1.2.02.01.003.06.3699023</v>
      </c>
      <c r="D195" s="15" t="s">
        <v>367</v>
      </c>
      <c r="E195" s="16" t="s">
        <v>368</v>
      </c>
      <c r="F195" s="17">
        <f>IFERROR(VLOOKUP(D195,[1]!Ejecución_Presupuestal_Gastos_C__2[#All],3,0),0)</f>
        <v>6404000</v>
      </c>
      <c r="G195" s="17">
        <f>IFERROR(VLOOKUP(D195,[1]!Ejecución_Presupuestal_Gastos_C__2[#All],4,0),0)</f>
        <v>0</v>
      </c>
      <c r="H195" s="17">
        <f>IFERROR(VLOOKUP(D195,[1]!Ejecución_Presupuestal_Gastos_C__2[#All],5,0),0)</f>
        <v>0</v>
      </c>
      <c r="I195" s="17">
        <f>IFERROR(VLOOKUP(D195,[1]!Ejecución_Presupuestal_Gastos_C__2[#All],6,0),0)</f>
        <v>6404000</v>
      </c>
      <c r="J195" s="17">
        <f>IFERROR(VLOOKUP(D195,[1]!Ejecución_Presupuestal_Gastos_C__2[#All],7,0),0)</f>
        <v>0</v>
      </c>
      <c r="K195" s="17">
        <f>IFERROR(VLOOKUP(D195,[1]!Ejecución_Presupuestal_Gastos_C__2[#All],8,0),0)</f>
        <v>6404000</v>
      </c>
      <c r="L195" s="17">
        <f>IFERROR(VLOOKUP(D195,[1]!Ejecución_Presupuestal_Gastos_C__2[#All],9,0),0)</f>
        <v>0</v>
      </c>
      <c r="M195" s="17">
        <f>IFERROR(VLOOKUP(D195,[1]!Ejecución_Presupuestal_Gastos_C__2[#All],10,0),0)</f>
        <v>0</v>
      </c>
      <c r="N195" s="18">
        <f t="shared" ref="N195:N197" si="128">IFERROR(M195/K195,"")</f>
        <v>0</v>
      </c>
      <c r="O195" s="17">
        <f>IFERROR(VLOOKUP(D195,[1]!Ejecución_Presupuestal_Gastos_C__2[#All],12,0),0)</f>
        <v>0</v>
      </c>
      <c r="P195" s="17">
        <f>IFERROR(VLOOKUP(D195,[1]!Ejecución_Presupuestal_Gastos_C__2[#All],13,0),0)</f>
        <v>0</v>
      </c>
      <c r="Q195" s="18">
        <f t="shared" ref="Q195:Q197" si="129">IFERROR(P195/K195,"")</f>
        <v>0</v>
      </c>
      <c r="R195" s="14"/>
      <c r="S195" s="2"/>
    </row>
    <row r="196" spans="1:19" x14ac:dyDescent="0.25">
      <c r="A196" s="1">
        <f t="shared" si="113"/>
        <v>20</v>
      </c>
      <c r="B196" s="1" t="s">
        <v>49</v>
      </c>
      <c r="C196" s="15" t="str">
        <f t="shared" si="127"/>
        <v>O2.1.2.02.01.003.06.3699055</v>
      </c>
      <c r="D196" s="15" t="s">
        <v>369</v>
      </c>
      <c r="E196" s="16" t="s">
        <v>370</v>
      </c>
      <c r="F196" s="17">
        <f>IFERROR(VLOOKUP(D196,[1]!Ejecución_Presupuestal_Gastos_C__2[#All],3,0),0)</f>
        <v>714000</v>
      </c>
      <c r="G196" s="17">
        <f>IFERROR(VLOOKUP(D196,[1]!Ejecución_Presupuestal_Gastos_C__2[#All],4,0),0)</f>
        <v>0</v>
      </c>
      <c r="H196" s="17">
        <f>IFERROR(VLOOKUP(D196,[1]!Ejecución_Presupuestal_Gastos_C__2[#All],5,0),0)</f>
        <v>0</v>
      </c>
      <c r="I196" s="17">
        <f>IFERROR(VLOOKUP(D196,[1]!Ejecución_Presupuestal_Gastos_C__2[#All],6,0),0)</f>
        <v>714000</v>
      </c>
      <c r="J196" s="17">
        <f>IFERROR(VLOOKUP(D196,[1]!Ejecución_Presupuestal_Gastos_C__2[#All],7,0),0)</f>
        <v>0</v>
      </c>
      <c r="K196" s="17">
        <f>IFERROR(VLOOKUP(D196,[1]!Ejecución_Presupuestal_Gastos_C__2[#All],8,0),0)</f>
        <v>714000</v>
      </c>
      <c r="L196" s="17">
        <f>IFERROR(VLOOKUP(D196,[1]!Ejecución_Presupuestal_Gastos_C__2[#All],9,0),0)</f>
        <v>0</v>
      </c>
      <c r="M196" s="17">
        <f>IFERROR(VLOOKUP(D196,[1]!Ejecución_Presupuestal_Gastos_C__2[#All],10,0),0)</f>
        <v>0</v>
      </c>
      <c r="N196" s="18">
        <f t="shared" si="128"/>
        <v>0</v>
      </c>
      <c r="O196" s="17">
        <f>IFERROR(VLOOKUP(D196,[1]!Ejecución_Presupuestal_Gastos_C__2[#All],12,0),0)</f>
        <v>0</v>
      </c>
      <c r="P196" s="17">
        <f>IFERROR(VLOOKUP(D196,[1]!Ejecución_Presupuestal_Gastos_C__2[#All],13,0),0)</f>
        <v>0</v>
      </c>
      <c r="Q196" s="18">
        <f t="shared" si="129"/>
        <v>0</v>
      </c>
      <c r="R196" s="14"/>
      <c r="S196" s="2"/>
    </row>
    <row r="197" spans="1:19" x14ac:dyDescent="0.25">
      <c r="A197" s="1">
        <f t="shared" si="113"/>
        <v>20</v>
      </c>
      <c r="B197" s="1" t="s">
        <v>49</v>
      </c>
      <c r="C197" s="15" t="str">
        <f t="shared" si="127"/>
        <v>O2.1.2.02.01.003.06.3699060</v>
      </c>
      <c r="D197" s="15" t="s">
        <v>371</v>
      </c>
      <c r="E197" s="16" t="s">
        <v>372</v>
      </c>
      <c r="F197" s="17">
        <f>IFERROR(VLOOKUP(D197,[1]!Ejecución_Presupuestal_Gastos_C__2[#All],3,0),0)</f>
        <v>5761000</v>
      </c>
      <c r="G197" s="17">
        <f>IFERROR(VLOOKUP(D197,[1]!Ejecución_Presupuestal_Gastos_C__2[#All],4,0),0)</f>
        <v>0</v>
      </c>
      <c r="H197" s="17">
        <f>IFERROR(VLOOKUP(D197,[1]!Ejecución_Presupuestal_Gastos_C__2[#All],5,0),0)</f>
        <v>0</v>
      </c>
      <c r="I197" s="17">
        <f>IFERROR(VLOOKUP(D197,[1]!Ejecución_Presupuestal_Gastos_C__2[#All],6,0),0)</f>
        <v>5761000</v>
      </c>
      <c r="J197" s="17">
        <f>IFERROR(VLOOKUP(D197,[1]!Ejecución_Presupuestal_Gastos_C__2[#All],7,0),0)</f>
        <v>0</v>
      </c>
      <c r="K197" s="17">
        <f>IFERROR(VLOOKUP(D197,[1]!Ejecución_Presupuestal_Gastos_C__2[#All],8,0),0)</f>
        <v>5761000</v>
      </c>
      <c r="L197" s="17">
        <f>IFERROR(VLOOKUP(D197,[1]!Ejecución_Presupuestal_Gastos_C__2[#All],9,0),0)</f>
        <v>0</v>
      </c>
      <c r="M197" s="17">
        <f>IFERROR(VLOOKUP(D197,[1]!Ejecución_Presupuestal_Gastos_C__2[#All],10,0),0)</f>
        <v>0</v>
      </c>
      <c r="N197" s="18">
        <f t="shared" si="128"/>
        <v>0</v>
      </c>
      <c r="O197" s="17">
        <f>IFERROR(VLOOKUP(D197,[1]!Ejecución_Presupuestal_Gastos_C__2[#All],12,0),0)</f>
        <v>0</v>
      </c>
      <c r="P197" s="17">
        <f>IFERROR(VLOOKUP(D197,[1]!Ejecución_Presupuestal_Gastos_C__2[#All],13,0),0)</f>
        <v>0</v>
      </c>
      <c r="Q197" s="18">
        <f t="shared" si="129"/>
        <v>0</v>
      </c>
      <c r="R197" s="14"/>
      <c r="S197" s="2"/>
    </row>
    <row r="198" spans="1:19" x14ac:dyDescent="0.25">
      <c r="A198" s="1">
        <f t="shared" si="113"/>
        <v>20</v>
      </c>
      <c r="B198" s="1" t="s">
        <v>49</v>
      </c>
      <c r="C198" s="15" t="str">
        <f t="shared" si="127"/>
        <v>O2.1.2.02.01.003.06.3699073</v>
      </c>
      <c r="D198" s="15" t="s">
        <v>373</v>
      </c>
      <c r="E198" s="16" t="s">
        <v>374</v>
      </c>
      <c r="F198" s="17">
        <f>IFERROR(VLOOKUP(D198,[1]!Ejecución_Presupuestal_Gastos_C__2[#All],3,0),0)</f>
        <v>228000</v>
      </c>
      <c r="G198" s="17">
        <f>IFERROR(VLOOKUP(D198,[1]!Ejecución_Presupuestal_Gastos_C__2[#All],4,0),0)</f>
        <v>0</v>
      </c>
      <c r="H198" s="17">
        <f>IFERROR(VLOOKUP(D198,[1]!Ejecución_Presupuestal_Gastos_C__2[#All],5,0),0)</f>
        <v>0</v>
      </c>
      <c r="I198" s="17">
        <f>IFERROR(VLOOKUP(D198,[1]!Ejecución_Presupuestal_Gastos_C__2[#All],6,0),0)</f>
        <v>228000</v>
      </c>
      <c r="J198" s="17">
        <f>IFERROR(VLOOKUP(D198,[1]!Ejecución_Presupuestal_Gastos_C__2[#All],7,0),0)</f>
        <v>0</v>
      </c>
      <c r="K198" s="17">
        <f>IFERROR(VLOOKUP(D198,[1]!Ejecución_Presupuestal_Gastos_C__2[#All],8,0),0)</f>
        <v>228000</v>
      </c>
      <c r="L198" s="17">
        <f>IFERROR(VLOOKUP(D198,[1]!Ejecución_Presupuestal_Gastos_C__2[#All],9,0),0)</f>
        <v>0</v>
      </c>
      <c r="M198" s="17">
        <f>IFERROR(VLOOKUP(D198,[1]!Ejecución_Presupuestal_Gastos_C__2[#All],10,0),0)</f>
        <v>0</v>
      </c>
      <c r="N198" s="18">
        <f t="shared" si="114"/>
        <v>0</v>
      </c>
      <c r="O198" s="17">
        <f>IFERROR(VLOOKUP(D198,[1]!Ejecución_Presupuestal_Gastos_C__2[#All],12,0),0)</f>
        <v>0</v>
      </c>
      <c r="P198" s="17">
        <f>IFERROR(VLOOKUP(D198,[1]!Ejecución_Presupuestal_Gastos_C__2[#All],13,0),0)</f>
        <v>0</v>
      </c>
      <c r="Q198" s="18">
        <f t="shared" si="115"/>
        <v>0</v>
      </c>
      <c r="R198" s="14"/>
      <c r="S198" s="2"/>
    </row>
    <row r="199" spans="1:19" ht="25.5" x14ac:dyDescent="0.25">
      <c r="A199" s="1">
        <f t="shared" si="113"/>
        <v>13</v>
      </c>
      <c r="B199" s="1" t="s">
        <v>36</v>
      </c>
      <c r="C199" s="10" t="str">
        <f t="shared" ref="C199" si="130">LEFT(D199,2)&amp;"."&amp;MID(D199,3,1)&amp;"."&amp;MID(D199,4,1)&amp;"."&amp;MID(D199,5,2)&amp;"."&amp;MID(D199,7,2)&amp;"."&amp;MID(D199,9,3)&amp;"."&amp;MID(D199,12,2)</f>
        <v>O2.1.2.02.01.003.07</v>
      </c>
      <c r="D199" s="10" t="s">
        <v>375</v>
      </c>
      <c r="E199" s="11" t="s">
        <v>376</v>
      </c>
      <c r="F199" s="12">
        <f t="shared" ref="F199:M199" si="131">SUM(F200:F203)</f>
        <v>36323000</v>
      </c>
      <c r="G199" s="12">
        <f t="shared" si="131"/>
        <v>0</v>
      </c>
      <c r="H199" s="12">
        <f t="shared" si="131"/>
        <v>0</v>
      </c>
      <c r="I199" s="12">
        <f t="shared" si="131"/>
        <v>36323000</v>
      </c>
      <c r="J199" s="12">
        <f t="shared" si="131"/>
        <v>0</v>
      </c>
      <c r="K199" s="12">
        <f t="shared" si="131"/>
        <v>36323000</v>
      </c>
      <c r="L199" s="12">
        <f t="shared" si="131"/>
        <v>0</v>
      </c>
      <c r="M199" s="12">
        <f t="shared" si="131"/>
        <v>0</v>
      </c>
      <c r="N199" s="13">
        <f t="shared" si="114"/>
        <v>0</v>
      </c>
      <c r="O199" s="12">
        <f>SUM(O200:O203)</f>
        <v>0</v>
      </c>
      <c r="P199" s="12">
        <f>SUM(P200:P203)</f>
        <v>0</v>
      </c>
      <c r="Q199" s="13">
        <f t="shared" si="115"/>
        <v>0</v>
      </c>
      <c r="R199" s="14"/>
      <c r="S199" s="2"/>
    </row>
    <row r="200" spans="1:19" x14ac:dyDescent="0.25">
      <c r="A200" s="1">
        <f t="shared" si="113"/>
        <v>20</v>
      </c>
      <c r="B200" s="1" t="s">
        <v>49</v>
      </c>
      <c r="C200" s="15" t="str">
        <f t="shared" ref="C200:C203" si="132">LEFT(D200,2)&amp;"."&amp;MID(D200,3,1)&amp;"."&amp;MID(D200,4,1)&amp;"."&amp;MID(D200,5,2)&amp;"."&amp;MID(D200,7,2)&amp;"."&amp;MID(D200,9,3)&amp;"."&amp;MID(D200,12,2)&amp;"."&amp;MID(D200,14,50)</f>
        <v>O2.1.2.02.01.003.07.3719199</v>
      </c>
      <c r="D200" s="15" t="s">
        <v>377</v>
      </c>
      <c r="E200" s="16" t="s">
        <v>378</v>
      </c>
      <c r="F200" s="17">
        <f>IFERROR(VLOOKUP(D200,[1]!Ejecución_Presupuestal_Gastos_C__2[#All],3,0),0)</f>
        <v>28887000</v>
      </c>
      <c r="G200" s="17">
        <f>IFERROR(VLOOKUP(D200,[1]!Ejecución_Presupuestal_Gastos_C__2[#All],4,0),0)</f>
        <v>0</v>
      </c>
      <c r="H200" s="17">
        <f>IFERROR(VLOOKUP(D200,[1]!Ejecución_Presupuestal_Gastos_C__2[#All],5,0),0)</f>
        <v>0</v>
      </c>
      <c r="I200" s="17">
        <f>IFERROR(VLOOKUP(D200,[1]!Ejecución_Presupuestal_Gastos_C__2[#All],6,0),0)</f>
        <v>28887000</v>
      </c>
      <c r="J200" s="17">
        <f>IFERROR(VLOOKUP(D200,[1]!Ejecución_Presupuestal_Gastos_C__2[#All],7,0),0)</f>
        <v>0</v>
      </c>
      <c r="K200" s="17">
        <f>IFERROR(VLOOKUP(D200,[1]!Ejecución_Presupuestal_Gastos_C__2[#All],8,0),0)</f>
        <v>28887000</v>
      </c>
      <c r="L200" s="17">
        <f>IFERROR(VLOOKUP(D200,[1]!Ejecución_Presupuestal_Gastos_C__2[#All],9,0),0)</f>
        <v>0</v>
      </c>
      <c r="M200" s="17">
        <f>IFERROR(VLOOKUP(D200,[1]!Ejecución_Presupuestal_Gastos_C__2[#All],10,0),0)</f>
        <v>0</v>
      </c>
      <c r="N200" s="18">
        <f t="shared" si="114"/>
        <v>0</v>
      </c>
      <c r="O200" s="17">
        <f>IFERROR(VLOOKUP(D200,[1]!Ejecución_Presupuestal_Gastos_C__2[#All],12,0),0)</f>
        <v>0</v>
      </c>
      <c r="P200" s="17">
        <f>IFERROR(VLOOKUP(D200,[1]!Ejecución_Presupuestal_Gastos_C__2[#All],13,0),0)</f>
        <v>0</v>
      </c>
      <c r="Q200" s="18">
        <f t="shared" si="115"/>
        <v>0</v>
      </c>
      <c r="R200" s="14"/>
      <c r="S200" s="2"/>
    </row>
    <row r="201" spans="1:19" x14ac:dyDescent="0.25">
      <c r="A201" s="1">
        <f t="shared" si="113"/>
        <v>20</v>
      </c>
      <c r="B201" s="1" t="s">
        <v>49</v>
      </c>
      <c r="C201" s="15" t="str">
        <f t="shared" si="132"/>
        <v>O2.1.2.02.01.003.07.3719305</v>
      </c>
      <c r="D201" s="15" t="s">
        <v>379</v>
      </c>
      <c r="E201" s="16" t="s">
        <v>380</v>
      </c>
      <c r="F201" s="17">
        <f>IFERROR(VLOOKUP(D201,[1]!Ejecución_Presupuestal_Gastos_C__2[#All],3,0),0)</f>
        <v>437000</v>
      </c>
      <c r="G201" s="17">
        <f>IFERROR(VLOOKUP(D201,[1]!Ejecución_Presupuestal_Gastos_C__2[#All],4,0),0)</f>
        <v>0</v>
      </c>
      <c r="H201" s="17">
        <f>IFERROR(VLOOKUP(D201,[1]!Ejecución_Presupuestal_Gastos_C__2[#All],5,0),0)</f>
        <v>0</v>
      </c>
      <c r="I201" s="17">
        <f>IFERROR(VLOOKUP(D201,[1]!Ejecución_Presupuestal_Gastos_C__2[#All],6,0),0)</f>
        <v>437000</v>
      </c>
      <c r="J201" s="17">
        <f>IFERROR(VLOOKUP(D201,[1]!Ejecución_Presupuestal_Gastos_C__2[#All],7,0),0)</f>
        <v>0</v>
      </c>
      <c r="K201" s="17">
        <f>IFERROR(VLOOKUP(D201,[1]!Ejecución_Presupuestal_Gastos_C__2[#All],8,0),0)</f>
        <v>437000</v>
      </c>
      <c r="L201" s="17">
        <f>IFERROR(VLOOKUP(D201,[1]!Ejecución_Presupuestal_Gastos_C__2[#All],9,0),0)</f>
        <v>0</v>
      </c>
      <c r="M201" s="17">
        <f>IFERROR(VLOOKUP(D201,[1]!Ejecución_Presupuestal_Gastos_C__2[#All],10,0),0)</f>
        <v>0</v>
      </c>
      <c r="N201" s="18">
        <f t="shared" si="114"/>
        <v>0</v>
      </c>
      <c r="O201" s="17">
        <f>IFERROR(VLOOKUP(D201,[1]!Ejecución_Presupuestal_Gastos_C__2[#All],12,0),0)</f>
        <v>0</v>
      </c>
      <c r="P201" s="17">
        <f>IFERROR(VLOOKUP(D201,[1]!Ejecución_Presupuestal_Gastos_C__2[#All],13,0),0)</f>
        <v>0</v>
      </c>
      <c r="Q201" s="18">
        <f t="shared" si="115"/>
        <v>0</v>
      </c>
      <c r="R201" s="14"/>
      <c r="S201" s="2"/>
    </row>
    <row r="202" spans="1:19" ht="25.5" x14ac:dyDescent="0.25">
      <c r="A202" s="1">
        <f t="shared" si="113"/>
        <v>20</v>
      </c>
      <c r="B202" s="1" t="s">
        <v>49</v>
      </c>
      <c r="C202" s="15" t="str">
        <f t="shared" si="132"/>
        <v>O2.1.2.02.01.003.07.3719502</v>
      </c>
      <c r="D202" s="15" t="s">
        <v>381</v>
      </c>
      <c r="E202" s="16" t="s">
        <v>382</v>
      </c>
      <c r="F202" s="17">
        <f>IFERROR(VLOOKUP(D202,[1]!Ejecución_Presupuestal_Gastos_C__2[#All],3,0),0)</f>
        <v>0</v>
      </c>
      <c r="G202" s="17">
        <f>IFERROR(VLOOKUP(D202,[1]!Ejecución_Presupuestal_Gastos_C__2[#All],4,0),0)</f>
        <v>0</v>
      </c>
      <c r="H202" s="17">
        <f>IFERROR(VLOOKUP(D202,[1]!Ejecución_Presupuestal_Gastos_C__2[#All],5,0),0)</f>
        <v>0</v>
      </c>
      <c r="I202" s="17">
        <f>IFERROR(VLOOKUP(D202,[1]!Ejecución_Presupuestal_Gastos_C__2[#All],6,0),0)</f>
        <v>0</v>
      </c>
      <c r="J202" s="17">
        <f>IFERROR(VLOOKUP(D202,[1]!Ejecución_Presupuestal_Gastos_C__2[#All],7,0),0)</f>
        <v>0</v>
      </c>
      <c r="K202" s="17">
        <f>IFERROR(VLOOKUP(D202,[1]!Ejecución_Presupuestal_Gastos_C__2[#All],8,0),0)</f>
        <v>0</v>
      </c>
      <c r="L202" s="17">
        <f>IFERROR(VLOOKUP(D202,[1]!Ejecución_Presupuestal_Gastos_C__2[#All],9,0),0)</f>
        <v>0</v>
      </c>
      <c r="M202" s="17">
        <f>IFERROR(VLOOKUP(D202,[1]!Ejecución_Presupuestal_Gastos_C__2[#All],10,0),0)</f>
        <v>0</v>
      </c>
      <c r="N202" s="18" t="str">
        <f t="shared" si="114"/>
        <v/>
      </c>
      <c r="O202" s="17">
        <f>IFERROR(VLOOKUP(D202,[1]!Ejecución_Presupuestal_Gastos_C__2[#All],12,0),0)</f>
        <v>0</v>
      </c>
      <c r="P202" s="17">
        <f>IFERROR(VLOOKUP(D202,[1]!Ejecución_Presupuestal_Gastos_C__2[#All],13,0),0)</f>
        <v>0</v>
      </c>
      <c r="Q202" s="18" t="str">
        <f t="shared" si="115"/>
        <v/>
      </c>
      <c r="R202" s="14"/>
      <c r="S202" s="2"/>
    </row>
    <row r="203" spans="1:19" x14ac:dyDescent="0.25">
      <c r="A203" s="1">
        <f t="shared" si="113"/>
        <v>20</v>
      </c>
      <c r="B203" s="1" t="s">
        <v>49</v>
      </c>
      <c r="C203" s="15" t="str">
        <f t="shared" si="132"/>
        <v>O2.1.2.02.01.003.07.3722101</v>
      </c>
      <c r="D203" s="15" t="s">
        <v>383</v>
      </c>
      <c r="E203" s="16" t="s">
        <v>384</v>
      </c>
      <c r="F203" s="17">
        <f>IFERROR(VLOOKUP(D203,[1]!Ejecución_Presupuestal_Gastos_C__2[#All],3,0),0)</f>
        <v>6999000</v>
      </c>
      <c r="G203" s="17">
        <f>IFERROR(VLOOKUP(D203,[1]!Ejecución_Presupuestal_Gastos_C__2[#All],4,0),0)</f>
        <v>0</v>
      </c>
      <c r="H203" s="17">
        <f>IFERROR(VLOOKUP(D203,[1]!Ejecución_Presupuestal_Gastos_C__2[#All],5,0),0)</f>
        <v>0</v>
      </c>
      <c r="I203" s="17">
        <f>IFERROR(VLOOKUP(D203,[1]!Ejecución_Presupuestal_Gastos_C__2[#All],6,0),0)</f>
        <v>6999000</v>
      </c>
      <c r="J203" s="17">
        <f>IFERROR(VLOOKUP(D203,[1]!Ejecución_Presupuestal_Gastos_C__2[#All],7,0),0)</f>
        <v>0</v>
      </c>
      <c r="K203" s="17">
        <f>IFERROR(VLOOKUP(D203,[1]!Ejecución_Presupuestal_Gastos_C__2[#All],8,0),0)</f>
        <v>6999000</v>
      </c>
      <c r="L203" s="17">
        <f>IFERROR(VLOOKUP(D203,[1]!Ejecución_Presupuestal_Gastos_C__2[#All],9,0),0)</f>
        <v>0</v>
      </c>
      <c r="M203" s="17">
        <f>IFERROR(VLOOKUP(D203,[1]!Ejecución_Presupuestal_Gastos_C__2[#All],10,0),0)</f>
        <v>0</v>
      </c>
      <c r="N203" s="18">
        <f t="shared" si="114"/>
        <v>0</v>
      </c>
      <c r="O203" s="17">
        <f>IFERROR(VLOOKUP(D203,[1]!Ejecución_Presupuestal_Gastos_C__2[#All],12,0),0)</f>
        <v>0</v>
      </c>
      <c r="P203" s="17">
        <f>IFERROR(VLOOKUP(D203,[1]!Ejecución_Presupuestal_Gastos_C__2[#All],13,0),0)</f>
        <v>0</v>
      </c>
      <c r="Q203" s="18">
        <f t="shared" si="115"/>
        <v>0</v>
      </c>
      <c r="R203" s="14"/>
      <c r="S203" s="2"/>
    </row>
    <row r="204" spans="1:19" x14ac:dyDescent="0.25">
      <c r="A204" s="1">
        <f t="shared" si="113"/>
        <v>13</v>
      </c>
      <c r="B204" s="1" t="s">
        <v>36</v>
      </c>
      <c r="C204" s="10" t="str">
        <f t="shared" ref="C204" si="133">LEFT(D204,2)&amp;"."&amp;MID(D204,3,1)&amp;"."&amp;MID(D204,4,1)&amp;"."&amp;MID(D204,5,2)&amp;"."&amp;MID(D204,7,2)&amp;"."&amp;MID(D204,9,3)&amp;"."&amp;MID(D204,12,2)</f>
        <v>O2.1.2.02.01.003.08</v>
      </c>
      <c r="D204" s="10" t="s">
        <v>385</v>
      </c>
      <c r="E204" s="11" t="s">
        <v>386</v>
      </c>
      <c r="F204" s="12">
        <f t="shared" ref="F204:M204" si="134">SUM(F205:F212)</f>
        <v>102246000</v>
      </c>
      <c r="G204" s="12">
        <f t="shared" si="134"/>
        <v>0</v>
      </c>
      <c r="H204" s="12">
        <f t="shared" si="134"/>
        <v>0</v>
      </c>
      <c r="I204" s="12">
        <f t="shared" si="134"/>
        <v>102246000</v>
      </c>
      <c r="J204" s="12">
        <f t="shared" si="134"/>
        <v>0</v>
      </c>
      <c r="K204" s="12">
        <f t="shared" si="134"/>
        <v>102246000</v>
      </c>
      <c r="L204" s="12">
        <f t="shared" si="134"/>
        <v>0</v>
      </c>
      <c r="M204" s="12">
        <f t="shared" si="134"/>
        <v>0</v>
      </c>
      <c r="N204" s="13">
        <f t="shared" si="114"/>
        <v>0</v>
      </c>
      <c r="O204" s="12">
        <f>SUM(O205:O212)</f>
        <v>0</v>
      </c>
      <c r="P204" s="12">
        <f>SUM(P205:P212)</f>
        <v>0</v>
      </c>
      <c r="Q204" s="13">
        <f t="shared" si="115"/>
        <v>0</v>
      </c>
      <c r="R204" s="14"/>
      <c r="S204" s="2"/>
    </row>
    <row r="205" spans="1:19" x14ac:dyDescent="0.25">
      <c r="A205" s="1">
        <f t="shared" si="113"/>
        <v>20</v>
      </c>
      <c r="B205" s="1" t="s">
        <v>49</v>
      </c>
      <c r="C205" s="15" t="str">
        <f t="shared" ref="C205:C212" si="135">LEFT(D205,2)&amp;"."&amp;MID(D205,3,1)&amp;"."&amp;MID(D205,4,1)&amp;"."&amp;MID(D205,5,2)&amp;"."&amp;MID(D205,7,2)&amp;"."&amp;MID(D205,9,3)&amp;"."&amp;MID(D205,12,2)&amp;"."&amp;MID(D205,14,50)</f>
        <v>O2.1.2.02.01.003.08.3816006</v>
      </c>
      <c r="D205" s="15" t="s">
        <v>387</v>
      </c>
      <c r="E205" s="16" t="s">
        <v>388</v>
      </c>
      <c r="F205" s="20">
        <f>IFERROR(VLOOKUP(D205,[1]!Ejecución_Presupuestal_Gastos_C__2[#All],3,0),0)</f>
        <v>0</v>
      </c>
      <c r="G205" s="17">
        <f>IFERROR(VLOOKUP(D205,[1]!Ejecución_Presupuestal_Gastos_C__2[#All],4,0),0)</f>
        <v>0</v>
      </c>
      <c r="H205" s="17">
        <f>IFERROR(VLOOKUP(D205,[1]!Ejecución_Presupuestal_Gastos_C__2[#All],5,0),0)</f>
        <v>0</v>
      </c>
      <c r="I205" s="17">
        <f>IFERROR(VLOOKUP(D205,[1]!Ejecución_Presupuestal_Gastos_C__2[#All],6,0),0)</f>
        <v>0</v>
      </c>
      <c r="J205" s="17">
        <f>IFERROR(VLOOKUP(D205,[1]!Ejecución_Presupuestal_Gastos_C__2[#All],7,0),0)</f>
        <v>0</v>
      </c>
      <c r="K205" s="17">
        <f>IFERROR(VLOOKUP(D205,[1]!Ejecución_Presupuestal_Gastos_C__2[#All],8,0),0)</f>
        <v>0</v>
      </c>
      <c r="L205" s="17">
        <f>IFERROR(VLOOKUP(D205,[1]!Ejecución_Presupuestal_Gastos_C__2[#All],9,0),0)</f>
        <v>0</v>
      </c>
      <c r="M205" s="17">
        <f>IFERROR(VLOOKUP(D205,[1]!Ejecución_Presupuestal_Gastos_C__2[#All],10,0),0)</f>
        <v>0</v>
      </c>
      <c r="N205" s="18" t="str">
        <f t="shared" si="114"/>
        <v/>
      </c>
      <c r="O205" s="17">
        <f>IFERROR(VLOOKUP(D205,[1]!Ejecución_Presupuestal_Gastos_C__2[#All],12,0),0)</f>
        <v>0</v>
      </c>
      <c r="P205" s="17">
        <f>IFERROR(VLOOKUP(D205,[1]!Ejecución_Presupuestal_Gastos_C__2[#All],13,0),0)</f>
        <v>0</v>
      </c>
      <c r="Q205" s="18" t="str">
        <f t="shared" si="115"/>
        <v/>
      </c>
      <c r="R205" s="14"/>
      <c r="S205" s="2"/>
    </row>
    <row r="206" spans="1:19" x14ac:dyDescent="0.25">
      <c r="A206" s="1">
        <f t="shared" si="113"/>
        <v>20</v>
      </c>
      <c r="B206" s="1" t="s">
        <v>49</v>
      </c>
      <c r="C206" s="15" t="str">
        <f t="shared" si="135"/>
        <v>O2.1.2.02.01.003.08.3891102</v>
      </c>
      <c r="D206" s="15" t="s">
        <v>389</v>
      </c>
      <c r="E206" s="16" t="s">
        <v>390</v>
      </c>
      <c r="F206" s="17">
        <f>IFERROR(VLOOKUP(D206,[1]!Ejecución_Presupuestal_Gastos_C__2[#All],3,0),0)</f>
        <v>2604000</v>
      </c>
      <c r="G206" s="17">
        <f>IFERROR(VLOOKUP(D206,[1]!Ejecución_Presupuestal_Gastos_C__2[#All],4,0),0)</f>
        <v>0</v>
      </c>
      <c r="H206" s="17">
        <f>IFERROR(VLOOKUP(D206,[1]!Ejecución_Presupuestal_Gastos_C__2[#All],5,0),0)</f>
        <v>0</v>
      </c>
      <c r="I206" s="17">
        <f>IFERROR(VLOOKUP(D206,[1]!Ejecución_Presupuestal_Gastos_C__2[#All],6,0),0)</f>
        <v>2604000</v>
      </c>
      <c r="J206" s="17">
        <f>IFERROR(VLOOKUP(D206,[1]!Ejecución_Presupuestal_Gastos_C__2[#All],7,0),0)</f>
        <v>0</v>
      </c>
      <c r="K206" s="17">
        <f>IFERROR(VLOOKUP(D206,[1]!Ejecución_Presupuestal_Gastos_C__2[#All],8,0),0)</f>
        <v>2604000</v>
      </c>
      <c r="L206" s="17">
        <f>IFERROR(VLOOKUP(D206,[1]!Ejecución_Presupuestal_Gastos_C__2[#All],9,0),0)</f>
        <v>0</v>
      </c>
      <c r="M206" s="17">
        <f>IFERROR(VLOOKUP(D206,[1]!Ejecución_Presupuestal_Gastos_C__2[#All],10,0),0)</f>
        <v>0</v>
      </c>
      <c r="N206" s="18">
        <f t="shared" si="114"/>
        <v>0</v>
      </c>
      <c r="O206" s="17">
        <f>IFERROR(VLOOKUP(D206,[1]!Ejecución_Presupuestal_Gastos_C__2[#All],12,0),0)</f>
        <v>0</v>
      </c>
      <c r="P206" s="17">
        <f>IFERROR(VLOOKUP(D206,[1]!Ejecución_Presupuestal_Gastos_C__2[#All],13,0),0)</f>
        <v>0</v>
      </c>
      <c r="Q206" s="18">
        <f t="shared" si="115"/>
        <v>0</v>
      </c>
      <c r="R206" s="14"/>
      <c r="S206" s="2"/>
    </row>
    <row r="207" spans="1:19" x14ac:dyDescent="0.25">
      <c r="A207" s="1">
        <f t="shared" ref="A207:A308" si="136">LEN(D207)</f>
        <v>20</v>
      </c>
      <c r="B207" s="1" t="s">
        <v>49</v>
      </c>
      <c r="C207" s="15" t="str">
        <f t="shared" si="135"/>
        <v>O2.1.2.02.01.003.08.3899302</v>
      </c>
      <c r="D207" s="15" t="s">
        <v>391</v>
      </c>
      <c r="E207" s="16" t="s">
        <v>392</v>
      </c>
      <c r="F207" s="17">
        <f>IFERROR(VLOOKUP(D207,[1]!Ejecución_Presupuestal_Gastos_C__2[#All],3,0),0)</f>
        <v>19092000</v>
      </c>
      <c r="G207" s="17">
        <f>IFERROR(VLOOKUP(D207,[1]!Ejecución_Presupuestal_Gastos_C__2[#All],4,0),0)</f>
        <v>0</v>
      </c>
      <c r="H207" s="17">
        <f>IFERROR(VLOOKUP(D207,[1]!Ejecución_Presupuestal_Gastos_C__2[#All],5,0),0)</f>
        <v>0</v>
      </c>
      <c r="I207" s="17">
        <f>IFERROR(VLOOKUP(D207,[1]!Ejecución_Presupuestal_Gastos_C__2[#All],6,0),0)</f>
        <v>19092000</v>
      </c>
      <c r="J207" s="17">
        <f>IFERROR(VLOOKUP(D207,[1]!Ejecución_Presupuestal_Gastos_C__2[#All],7,0),0)</f>
        <v>0</v>
      </c>
      <c r="K207" s="17">
        <f>IFERROR(VLOOKUP(D207,[1]!Ejecución_Presupuestal_Gastos_C__2[#All],8,0),0)</f>
        <v>19092000</v>
      </c>
      <c r="L207" s="17">
        <f>IFERROR(VLOOKUP(D207,[1]!Ejecución_Presupuestal_Gastos_C__2[#All],9,0),0)</f>
        <v>0</v>
      </c>
      <c r="M207" s="17">
        <f>IFERROR(VLOOKUP(D207,[1]!Ejecución_Presupuestal_Gastos_C__2[#All],10,0),0)</f>
        <v>0</v>
      </c>
      <c r="N207" s="18">
        <f t="shared" si="114"/>
        <v>0</v>
      </c>
      <c r="O207" s="17">
        <f>IFERROR(VLOOKUP(D207,[1]!Ejecución_Presupuestal_Gastos_C__2[#All],12,0),0)</f>
        <v>0</v>
      </c>
      <c r="P207" s="17">
        <f>IFERROR(VLOOKUP(D207,[1]!Ejecución_Presupuestal_Gastos_C__2[#All],13,0),0)</f>
        <v>0</v>
      </c>
      <c r="Q207" s="18">
        <f t="shared" si="115"/>
        <v>0</v>
      </c>
      <c r="R207" s="14"/>
      <c r="S207" s="2"/>
    </row>
    <row r="208" spans="1:19" x14ac:dyDescent="0.25">
      <c r="A208" s="1">
        <f t="shared" si="136"/>
        <v>20</v>
      </c>
      <c r="B208" s="1" t="s">
        <v>49</v>
      </c>
      <c r="C208" s="15" t="str">
        <f t="shared" si="135"/>
        <v>O2.1.2.02.01.003.08.3899303</v>
      </c>
      <c r="D208" s="15" t="s">
        <v>393</v>
      </c>
      <c r="E208" s="16" t="s">
        <v>394</v>
      </c>
      <c r="F208" s="17">
        <f>IFERROR(VLOOKUP(D208,[1]!Ejecución_Presupuestal_Gastos_C__2[#All],3,0),0)</f>
        <v>19636000</v>
      </c>
      <c r="G208" s="17">
        <f>IFERROR(VLOOKUP(D208,[1]!Ejecución_Presupuestal_Gastos_C__2[#All],4,0),0)</f>
        <v>0</v>
      </c>
      <c r="H208" s="17">
        <f>IFERROR(VLOOKUP(D208,[1]!Ejecución_Presupuestal_Gastos_C__2[#All],5,0),0)</f>
        <v>0</v>
      </c>
      <c r="I208" s="17">
        <f>IFERROR(VLOOKUP(D208,[1]!Ejecución_Presupuestal_Gastos_C__2[#All],6,0),0)</f>
        <v>19636000</v>
      </c>
      <c r="J208" s="17">
        <f>IFERROR(VLOOKUP(D208,[1]!Ejecución_Presupuestal_Gastos_C__2[#All],7,0),0)</f>
        <v>0</v>
      </c>
      <c r="K208" s="17">
        <f>IFERROR(VLOOKUP(D208,[1]!Ejecución_Presupuestal_Gastos_C__2[#All],8,0),0)</f>
        <v>19636000</v>
      </c>
      <c r="L208" s="17">
        <f>IFERROR(VLOOKUP(D208,[1]!Ejecución_Presupuestal_Gastos_C__2[#All],9,0),0)</f>
        <v>0</v>
      </c>
      <c r="M208" s="17">
        <f>IFERROR(VLOOKUP(D208,[1]!Ejecución_Presupuestal_Gastos_C__2[#All],10,0),0)</f>
        <v>0</v>
      </c>
      <c r="N208" s="18">
        <f t="shared" ref="N208:N292" si="137">IFERROR(M208/K208,"")</f>
        <v>0</v>
      </c>
      <c r="O208" s="17">
        <f>IFERROR(VLOOKUP(D208,[1]!Ejecución_Presupuestal_Gastos_C__2[#All],12,0),0)</f>
        <v>0</v>
      </c>
      <c r="P208" s="17">
        <f>IFERROR(VLOOKUP(D208,[1]!Ejecución_Presupuestal_Gastos_C__2[#All],13,0),0)</f>
        <v>0</v>
      </c>
      <c r="Q208" s="18">
        <f t="shared" ref="Q208:Q292" si="138">IFERROR(P208/K208,"")</f>
        <v>0</v>
      </c>
      <c r="R208" s="14"/>
      <c r="S208" s="2"/>
    </row>
    <row r="209" spans="1:19" x14ac:dyDescent="0.25">
      <c r="A209" s="1">
        <f t="shared" si="136"/>
        <v>20</v>
      </c>
      <c r="B209" s="1" t="s">
        <v>49</v>
      </c>
      <c r="C209" s="15" t="str">
        <f t="shared" si="135"/>
        <v>O2.1.2.02.01.003.08.3899313</v>
      </c>
      <c r="D209" s="15" t="s">
        <v>395</v>
      </c>
      <c r="E209" s="16" t="s">
        <v>396</v>
      </c>
      <c r="F209" s="17">
        <f>IFERROR(VLOOKUP(D209,[1]!Ejecución_Presupuestal_Gastos_C__2[#All],3,0),0)</f>
        <v>0</v>
      </c>
      <c r="G209" s="17">
        <f>IFERROR(VLOOKUP(D209,[1]!Ejecución_Presupuestal_Gastos_C__2[#All],4,0),0)</f>
        <v>0</v>
      </c>
      <c r="H209" s="17">
        <f>IFERROR(VLOOKUP(D209,[1]!Ejecución_Presupuestal_Gastos_C__2[#All],5,0),0)</f>
        <v>0</v>
      </c>
      <c r="I209" s="17">
        <f>IFERROR(VLOOKUP(D209,[1]!Ejecución_Presupuestal_Gastos_C__2[#All],6,0),0)</f>
        <v>0</v>
      </c>
      <c r="J209" s="17">
        <f>IFERROR(VLOOKUP(D209,[1]!Ejecución_Presupuestal_Gastos_C__2[#All],7,0),0)</f>
        <v>0</v>
      </c>
      <c r="K209" s="17">
        <f>IFERROR(VLOOKUP(D209,[1]!Ejecución_Presupuestal_Gastos_C__2[#All],8,0),0)</f>
        <v>0</v>
      </c>
      <c r="L209" s="17">
        <f>IFERROR(VLOOKUP(D209,[1]!Ejecución_Presupuestal_Gastos_C__2[#All],9,0),0)</f>
        <v>0</v>
      </c>
      <c r="M209" s="17">
        <f>IFERROR(VLOOKUP(D209,[1]!Ejecución_Presupuestal_Gastos_C__2[#All],10,0),0)</f>
        <v>0</v>
      </c>
      <c r="N209" s="18" t="str">
        <f t="shared" si="137"/>
        <v/>
      </c>
      <c r="O209" s="17">
        <f>IFERROR(VLOOKUP(D209,[1]!Ejecución_Presupuestal_Gastos_C__2[#All],12,0),0)</f>
        <v>0</v>
      </c>
      <c r="P209" s="17">
        <f>IFERROR(VLOOKUP(D209,[1]!Ejecución_Presupuestal_Gastos_C__2[#All],13,0),0)</f>
        <v>0</v>
      </c>
      <c r="Q209" s="18" t="str">
        <f t="shared" si="138"/>
        <v/>
      </c>
      <c r="R209" s="14"/>
      <c r="S209" s="2"/>
    </row>
    <row r="210" spans="1:19" x14ac:dyDescent="0.25">
      <c r="A210" s="1">
        <f t="shared" si="136"/>
        <v>20</v>
      </c>
      <c r="B210" s="1" t="s">
        <v>49</v>
      </c>
      <c r="C210" s="15" t="str">
        <f t="shared" si="135"/>
        <v>O2.1.2.02.01.003.08.3899918</v>
      </c>
      <c r="D210" s="15" t="s">
        <v>397</v>
      </c>
      <c r="E210" s="16" t="s">
        <v>398</v>
      </c>
      <c r="F210" s="17">
        <f>IFERROR(VLOOKUP(D210,[1]!Ejecución_Presupuestal_Gastos_C__2[#All],3,0),0)</f>
        <v>5264000</v>
      </c>
      <c r="G210" s="17">
        <f>IFERROR(VLOOKUP(D210,[1]!Ejecución_Presupuestal_Gastos_C__2[#All],4,0),0)</f>
        <v>0</v>
      </c>
      <c r="H210" s="17">
        <f>IFERROR(VLOOKUP(D210,[1]!Ejecución_Presupuestal_Gastos_C__2[#All],5,0),0)</f>
        <v>0</v>
      </c>
      <c r="I210" s="17">
        <f>IFERROR(VLOOKUP(D210,[1]!Ejecución_Presupuestal_Gastos_C__2[#All],6,0),0)</f>
        <v>5264000</v>
      </c>
      <c r="J210" s="17">
        <f>IFERROR(VLOOKUP(D210,[1]!Ejecución_Presupuestal_Gastos_C__2[#All],7,0),0)</f>
        <v>0</v>
      </c>
      <c r="K210" s="17">
        <f>IFERROR(VLOOKUP(D210,[1]!Ejecución_Presupuestal_Gastos_C__2[#All],8,0),0)</f>
        <v>5264000</v>
      </c>
      <c r="L210" s="17">
        <f>IFERROR(VLOOKUP(D210,[1]!Ejecución_Presupuestal_Gastos_C__2[#All],9,0),0)</f>
        <v>0</v>
      </c>
      <c r="M210" s="17">
        <f>IFERROR(VLOOKUP(D210,[1]!Ejecución_Presupuestal_Gastos_C__2[#All],10,0),0)</f>
        <v>0</v>
      </c>
      <c r="N210" s="18">
        <f t="shared" si="137"/>
        <v>0</v>
      </c>
      <c r="O210" s="17">
        <f>IFERROR(VLOOKUP(D210,[1]!Ejecución_Presupuestal_Gastos_C__2[#All],12,0),0)</f>
        <v>0</v>
      </c>
      <c r="P210" s="17">
        <f>IFERROR(VLOOKUP(D210,[1]!Ejecución_Presupuestal_Gastos_C__2[#All],13,0),0)</f>
        <v>0</v>
      </c>
      <c r="Q210" s="18">
        <f t="shared" si="138"/>
        <v>0</v>
      </c>
      <c r="R210" s="14"/>
      <c r="S210" s="2"/>
    </row>
    <row r="211" spans="1:19" x14ac:dyDescent="0.25">
      <c r="A211" s="1">
        <f t="shared" si="136"/>
        <v>20</v>
      </c>
      <c r="B211" s="1" t="s">
        <v>49</v>
      </c>
      <c r="C211" s="15" t="str">
        <f t="shared" si="135"/>
        <v>O2.1.2.02.01.003.08.3899997</v>
      </c>
      <c r="D211" s="15" t="s">
        <v>399</v>
      </c>
      <c r="E211" s="16" t="s">
        <v>400</v>
      </c>
      <c r="F211" s="17">
        <f>IFERROR(VLOOKUP(D211,[1]!Ejecución_Presupuestal_Gastos_C__2[#All],3,0),0)</f>
        <v>54300000</v>
      </c>
      <c r="G211" s="17">
        <f>IFERROR(VLOOKUP(D211,[1]!Ejecución_Presupuestal_Gastos_C__2[#All],4,0),0)</f>
        <v>0</v>
      </c>
      <c r="H211" s="17">
        <f>IFERROR(VLOOKUP(D211,[1]!Ejecución_Presupuestal_Gastos_C__2[#All],5,0),0)</f>
        <v>0</v>
      </c>
      <c r="I211" s="17">
        <f>IFERROR(VLOOKUP(D211,[1]!Ejecución_Presupuestal_Gastos_C__2[#All],6,0),0)</f>
        <v>54300000</v>
      </c>
      <c r="J211" s="17">
        <f>IFERROR(VLOOKUP(D211,[1]!Ejecución_Presupuestal_Gastos_C__2[#All],7,0),0)</f>
        <v>0</v>
      </c>
      <c r="K211" s="17">
        <f>IFERROR(VLOOKUP(D211,[1]!Ejecución_Presupuestal_Gastos_C__2[#All],8,0),0)</f>
        <v>54300000</v>
      </c>
      <c r="L211" s="17">
        <f>IFERROR(VLOOKUP(D211,[1]!Ejecución_Presupuestal_Gastos_C__2[#All],9,0),0)</f>
        <v>0</v>
      </c>
      <c r="M211" s="17">
        <f>IFERROR(VLOOKUP(D211,[1]!Ejecución_Presupuestal_Gastos_C__2[#All],10,0),0)</f>
        <v>0</v>
      </c>
      <c r="N211" s="18">
        <f t="shared" si="137"/>
        <v>0</v>
      </c>
      <c r="O211" s="17">
        <f>IFERROR(VLOOKUP(D211,[1]!Ejecución_Presupuestal_Gastos_C__2[#All],12,0),0)</f>
        <v>0</v>
      </c>
      <c r="P211" s="17">
        <f>IFERROR(VLOOKUP(D211,[1]!Ejecución_Presupuestal_Gastos_C__2[#All],13,0),0)</f>
        <v>0</v>
      </c>
      <c r="Q211" s="18">
        <f t="shared" si="138"/>
        <v>0</v>
      </c>
      <c r="R211" s="14"/>
      <c r="S211" s="2"/>
    </row>
    <row r="212" spans="1:19" x14ac:dyDescent="0.25">
      <c r="A212" s="1">
        <f t="shared" si="136"/>
        <v>20</v>
      </c>
      <c r="B212" s="1" t="s">
        <v>49</v>
      </c>
      <c r="C212" s="15" t="str">
        <f t="shared" si="135"/>
        <v>O2.1.2.02.01.003.08.3899998</v>
      </c>
      <c r="D212" s="15" t="s">
        <v>401</v>
      </c>
      <c r="E212" s="16" t="s">
        <v>402</v>
      </c>
      <c r="F212" s="17">
        <f>IFERROR(VLOOKUP(D212,[1]!Ejecución_Presupuestal_Gastos_C__2[#All],3,0),0)</f>
        <v>1350000</v>
      </c>
      <c r="G212" s="17">
        <f>IFERROR(VLOOKUP(D212,[1]!Ejecución_Presupuestal_Gastos_C__2[#All],4,0),0)</f>
        <v>0</v>
      </c>
      <c r="H212" s="17">
        <f>IFERROR(VLOOKUP(D212,[1]!Ejecución_Presupuestal_Gastos_C__2[#All],5,0),0)</f>
        <v>0</v>
      </c>
      <c r="I212" s="17">
        <f>IFERROR(VLOOKUP(D212,[1]!Ejecución_Presupuestal_Gastos_C__2[#All],6,0),0)</f>
        <v>1350000</v>
      </c>
      <c r="J212" s="17">
        <f>IFERROR(VLOOKUP(D212,[1]!Ejecución_Presupuestal_Gastos_C__2[#All],7,0),0)</f>
        <v>0</v>
      </c>
      <c r="K212" s="17">
        <f>IFERROR(VLOOKUP(D212,[1]!Ejecución_Presupuestal_Gastos_C__2[#All],8,0),0)</f>
        <v>1350000</v>
      </c>
      <c r="L212" s="17">
        <f>IFERROR(VLOOKUP(D212,[1]!Ejecución_Presupuestal_Gastos_C__2[#All],9,0),0)</f>
        <v>0</v>
      </c>
      <c r="M212" s="17">
        <f>IFERROR(VLOOKUP(D212,[1]!Ejecución_Presupuestal_Gastos_C__2[#All],10,0),0)</f>
        <v>0</v>
      </c>
      <c r="N212" s="18">
        <f t="shared" si="137"/>
        <v>0</v>
      </c>
      <c r="O212" s="17">
        <f>IFERROR(VLOOKUP(D212,[1]!Ejecución_Presupuestal_Gastos_C__2[#All],12,0),0)</f>
        <v>0</v>
      </c>
      <c r="P212" s="17">
        <f>IFERROR(VLOOKUP(D212,[1]!Ejecución_Presupuestal_Gastos_C__2[#All],13,0),0)</f>
        <v>0</v>
      </c>
      <c r="Q212" s="18">
        <f t="shared" si="138"/>
        <v>0</v>
      </c>
      <c r="R212" s="14"/>
      <c r="S212" s="2"/>
    </row>
    <row r="213" spans="1:19" x14ac:dyDescent="0.25">
      <c r="A213" s="1">
        <f t="shared" si="136"/>
        <v>11</v>
      </c>
      <c r="B213" s="1" t="s">
        <v>36</v>
      </c>
      <c r="C213" s="10" t="str">
        <f t="shared" ref="C213" si="139">LEFT(D213,2)&amp;"."&amp;MID(D213,3,1)&amp;"."&amp;MID(D213,4,1)&amp;"."&amp;MID(D213,5,2)&amp;"."&amp;MID(D213,7,2)&amp;"."&amp;MID(D213,9,3)</f>
        <v>O2.1.2.02.01.004</v>
      </c>
      <c r="D213" s="10" t="s">
        <v>403</v>
      </c>
      <c r="E213" s="11" t="s">
        <v>404</v>
      </c>
      <c r="F213" s="12">
        <f t="shared" ref="F213:M213" si="140">F214+F226+F229+F237+F243+F234+F241+F247</f>
        <v>109449000</v>
      </c>
      <c r="G213" s="12">
        <f t="shared" si="140"/>
        <v>0</v>
      </c>
      <c r="H213" s="12">
        <f t="shared" si="140"/>
        <v>0</v>
      </c>
      <c r="I213" s="12">
        <f t="shared" si="140"/>
        <v>109449000</v>
      </c>
      <c r="J213" s="12">
        <f t="shared" si="140"/>
        <v>0</v>
      </c>
      <c r="K213" s="12">
        <f t="shared" si="140"/>
        <v>109449000</v>
      </c>
      <c r="L213" s="12">
        <f t="shared" si="140"/>
        <v>0</v>
      </c>
      <c r="M213" s="12">
        <f t="shared" si="140"/>
        <v>0</v>
      </c>
      <c r="N213" s="13">
        <f t="shared" si="137"/>
        <v>0</v>
      </c>
      <c r="O213" s="12">
        <f>O214+O226+O229+O237+O243+O234+O241+O247</f>
        <v>0</v>
      </c>
      <c r="P213" s="12">
        <f>P214+P226+P229+P237+P243+P234+P241+P247</f>
        <v>0</v>
      </c>
      <c r="Q213" s="13">
        <f t="shared" si="138"/>
        <v>0</v>
      </c>
      <c r="R213" s="14"/>
      <c r="S213" s="2"/>
    </row>
    <row r="214" spans="1:19" ht="25.5" x14ac:dyDescent="0.25">
      <c r="A214" s="1">
        <f t="shared" si="136"/>
        <v>13</v>
      </c>
      <c r="B214" s="1" t="s">
        <v>36</v>
      </c>
      <c r="C214" s="10" t="str">
        <f t="shared" ref="C214" si="141">LEFT(D214,2)&amp;"."&amp;MID(D214,3,1)&amp;"."&amp;MID(D214,4,1)&amp;"."&amp;MID(D214,5,2)&amp;"."&amp;MID(D214,7,2)&amp;"."&amp;MID(D214,9,3)&amp;"."&amp;MID(D214,12,2)</f>
        <v>O2.1.2.02.01.004.02</v>
      </c>
      <c r="D214" s="10" t="s">
        <v>405</v>
      </c>
      <c r="E214" s="11" t="s">
        <v>406</v>
      </c>
      <c r="F214" s="12">
        <f t="shared" ref="F214:M214" si="142">SUM(F215:F225)</f>
        <v>36811000</v>
      </c>
      <c r="G214" s="12">
        <f t="shared" si="142"/>
        <v>0</v>
      </c>
      <c r="H214" s="12">
        <f t="shared" si="142"/>
        <v>0</v>
      </c>
      <c r="I214" s="12">
        <f t="shared" si="142"/>
        <v>36811000</v>
      </c>
      <c r="J214" s="12">
        <f t="shared" si="142"/>
        <v>0</v>
      </c>
      <c r="K214" s="12">
        <f t="shared" si="142"/>
        <v>36811000</v>
      </c>
      <c r="L214" s="12">
        <f t="shared" si="142"/>
        <v>0</v>
      </c>
      <c r="M214" s="12">
        <f t="shared" si="142"/>
        <v>0</v>
      </c>
      <c r="N214" s="13">
        <f>IFERROR(M214/K214,"")</f>
        <v>0</v>
      </c>
      <c r="O214" s="12">
        <f>SUM(O215:O225)</f>
        <v>0</v>
      </c>
      <c r="P214" s="12">
        <f>SUM(P215:P225)</f>
        <v>0</v>
      </c>
      <c r="Q214" s="13">
        <f t="shared" si="138"/>
        <v>0</v>
      </c>
      <c r="R214" s="14"/>
      <c r="S214" s="2"/>
    </row>
    <row r="215" spans="1:19" x14ac:dyDescent="0.25">
      <c r="A215" s="1">
        <f t="shared" si="136"/>
        <v>20</v>
      </c>
      <c r="B215" s="1" t="s">
        <v>49</v>
      </c>
      <c r="C215" s="15" t="str">
        <f t="shared" ref="C215:C225" si="143">LEFT(D215,2)&amp;"."&amp;MID(D215,3,1)&amp;"."&amp;MID(D215,4,1)&amp;"."&amp;MID(D215,5,2)&amp;"."&amp;MID(D215,7,2)&amp;"."&amp;MID(D215,9,3)&amp;"."&amp;MID(D215,12,2)&amp;"."&amp;MID(D215,14,50)</f>
        <v>O2.1.2.02.01.004.02.4291231</v>
      </c>
      <c r="D215" s="15" t="s">
        <v>407</v>
      </c>
      <c r="E215" s="16" t="s">
        <v>408</v>
      </c>
      <c r="F215" s="17">
        <f>IFERROR(VLOOKUP(D215,[1]!Ejecución_Presupuestal_Gastos_C__2[#All],3,0),0)</f>
        <v>6100000</v>
      </c>
      <c r="G215" s="17">
        <f>IFERROR(VLOOKUP(D215,[1]!Ejecución_Presupuestal_Gastos_C__2[#All],4,0),0)</f>
        <v>0</v>
      </c>
      <c r="H215" s="17">
        <f>IFERROR(VLOOKUP(D215,[1]!Ejecución_Presupuestal_Gastos_C__2[#All],5,0),0)</f>
        <v>0</v>
      </c>
      <c r="I215" s="17">
        <f>IFERROR(VLOOKUP(D215,[1]!Ejecución_Presupuestal_Gastos_C__2[#All],6,0),0)</f>
        <v>6100000</v>
      </c>
      <c r="J215" s="17">
        <f>IFERROR(VLOOKUP(D215,[1]!Ejecución_Presupuestal_Gastos_C__2[#All],7,0),0)</f>
        <v>0</v>
      </c>
      <c r="K215" s="17">
        <f>IFERROR(VLOOKUP(D215,[1]!Ejecución_Presupuestal_Gastos_C__2[#All],8,0),0)</f>
        <v>6100000</v>
      </c>
      <c r="L215" s="17">
        <f>IFERROR(VLOOKUP(D215,[1]!Ejecución_Presupuestal_Gastos_C__2[#All],9,0),0)</f>
        <v>0</v>
      </c>
      <c r="M215" s="17">
        <f>IFERROR(VLOOKUP(D215,[1]!Ejecución_Presupuestal_Gastos_C__2[#All],10,0),0)</f>
        <v>0</v>
      </c>
      <c r="N215" s="18">
        <f t="shared" si="137"/>
        <v>0</v>
      </c>
      <c r="O215" s="17">
        <f>IFERROR(VLOOKUP(D215,[1]!Ejecución_Presupuestal_Gastos_C__2[#All],12,0),0)</f>
        <v>0</v>
      </c>
      <c r="P215" s="17">
        <f>IFERROR(VLOOKUP(D215,[1]!Ejecución_Presupuestal_Gastos_C__2[#All],13,0),0)</f>
        <v>0</v>
      </c>
      <c r="Q215" s="18">
        <f t="shared" si="138"/>
        <v>0</v>
      </c>
      <c r="R215" s="14"/>
      <c r="S215" s="2"/>
    </row>
    <row r="216" spans="1:19" x14ac:dyDescent="0.25">
      <c r="A216" s="1">
        <f t="shared" si="136"/>
        <v>20</v>
      </c>
      <c r="B216" s="1" t="s">
        <v>49</v>
      </c>
      <c r="C216" s="15" t="str">
        <f t="shared" si="143"/>
        <v>O2.1.2.02.01.004.02.4291304</v>
      </c>
      <c r="D216" s="15" t="s">
        <v>409</v>
      </c>
      <c r="E216" s="16" t="s">
        <v>410</v>
      </c>
      <c r="F216" s="17">
        <f>IFERROR(VLOOKUP(D216,[1]!Ejecución_Presupuestal_Gastos_C__2[#All],3,0),0)</f>
        <v>750000</v>
      </c>
      <c r="G216" s="17">
        <f>IFERROR(VLOOKUP(D216,[1]!Ejecución_Presupuestal_Gastos_C__2[#All],4,0),0)</f>
        <v>0</v>
      </c>
      <c r="H216" s="17">
        <f>IFERROR(VLOOKUP(D216,[1]!Ejecución_Presupuestal_Gastos_C__2[#All],5,0),0)</f>
        <v>0</v>
      </c>
      <c r="I216" s="17">
        <f>IFERROR(VLOOKUP(D216,[1]!Ejecución_Presupuestal_Gastos_C__2[#All],6,0),0)</f>
        <v>750000</v>
      </c>
      <c r="J216" s="17">
        <f>IFERROR(VLOOKUP(D216,[1]!Ejecución_Presupuestal_Gastos_C__2[#All],7,0),0)</f>
        <v>0</v>
      </c>
      <c r="K216" s="17">
        <f>IFERROR(VLOOKUP(D216,[1]!Ejecución_Presupuestal_Gastos_C__2[#All],8,0),0)</f>
        <v>750000</v>
      </c>
      <c r="L216" s="17">
        <f>IFERROR(VLOOKUP(D216,[1]!Ejecución_Presupuestal_Gastos_C__2[#All],9,0),0)</f>
        <v>0</v>
      </c>
      <c r="M216" s="17">
        <f>IFERROR(VLOOKUP(D216,[1]!Ejecución_Presupuestal_Gastos_C__2[#All],10,0),0)</f>
        <v>0</v>
      </c>
      <c r="N216" s="18">
        <f t="shared" si="137"/>
        <v>0</v>
      </c>
      <c r="O216" s="17">
        <f>IFERROR(VLOOKUP(D216,[1]!Ejecución_Presupuestal_Gastos_C__2[#All],12,0),0)</f>
        <v>0</v>
      </c>
      <c r="P216" s="17">
        <f>IFERROR(VLOOKUP(D216,[1]!Ejecución_Presupuestal_Gastos_C__2[#All],13,0),0)</f>
        <v>0</v>
      </c>
      <c r="Q216" s="18">
        <f t="shared" si="138"/>
        <v>0</v>
      </c>
      <c r="R216" s="14"/>
      <c r="S216" s="2"/>
    </row>
    <row r="217" spans="1:19" x14ac:dyDescent="0.25">
      <c r="A217" s="1">
        <f t="shared" si="136"/>
        <v>20</v>
      </c>
      <c r="B217" s="1" t="s">
        <v>49</v>
      </c>
      <c r="C217" s="15" t="str">
        <f t="shared" si="143"/>
        <v>O2.1.2.02.01.004.02.4291305</v>
      </c>
      <c r="D217" s="15" t="s">
        <v>411</v>
      </c>
      <c r="E217" s="16" t="s">
        <v>412</v>
      </c>
      <c r="F217" s="17">
        <f>IFERROR(VLOOKUP(D217,[1]!Ejecución_Presupuestal_Gastos_C__2[#All],3,0),0)</f>
        <v>2300000</v>
      </c>
      <c r="G217" s="17">
        <f>IFERROR(VLOOKUP(D217,[1]!Ejecución_Presupuestal_Gastos_C__2[#All],4,0),0)</f>
        <v>0</v>
      </c>
      <c r="H217" s="17">
        <f>IFERROR(VLOOKUP(D217,[1]!Ejecución_Presupuestal_Gastos_C__2[#All],5,0),0)</f>
        <v>0</v>
      </c>
      <c r="I217" s="17">
        <f>IFERROR(VLOOKUP(D217,[1]!Ejecución_Presupuestal_Gastos_C__2[#All],6,0),0)</f>
        <v>2300000</v>
      </c>
      <c r="J217" s="17">
        <f>IFERROR(VLOOKUP(D217,[1]!Ejecución_Presupuestal_Gastos_C__2[#All],7,0),0)</f>
        <v>0</v>
      </c>
      <c r="K217" s="17">
        <f>IFERROR(VLOOKUP(D217,[1]!Ejecución_Presupuestal_Gastos_C__2[#All],8,0),0)</f>
        <v>2300000</v>
      </c>
      <c r="L217" s="17">
        <f>IFERROR(VLOOKUP(D217,[1]!Ejecución_Presupuestal_Gastos_C__2[#All],9,0),0)</f>
        <v>0</v>
      </c>
      <c r="M217" s="17">
        <f>IFERROR(VLOOKUP(D217,[1]!Ejecución_Presupuestal_Gastos_C__2[#All],10,0),0)</f>
        <v>0</v>
      </c>
      <c r="N217" s="18">
        <f t="shared" si="137"/>
        <v>0</v>
      </c>
      <c r="O217" s="17">
        <f>IFERROR(VLOOKUP(D217,[1]!Ejecución_Presupuestal_Gastos_C__2[#All],12,0),0)</f>
        <v>0</v>
      </c>
      <c r="P217" s="17">
        <f>IFERROR(VLOOKUP(D217,[1]!Ejecución_Presupuestal_Gastos_C__2[#All],13,0),0)</f>
        <v>0</v>
      </c>
      <c r="Q217" s="18">
        <f t="shared" si="138"/>
        <v>0</v>
      </c>
      <c r="R217" s="14"/>
      <c r="S217" s="2"/>
    </row>
    <row r="218" spans="1:19" x14ac:dyDescent="0.25">
      <c r="A218" s="1">
        <f t="shared" si="136"/>
        <v>20</v>
      </c>
      <c r="B218" s="1" t="s">
        <v>49</v>
      </c>
      <c r="C218" s="15" t="str">
        <f t="shared" si="143"/>
        <v>O2.1.2.02.01.004.02.4291405</v>
      </c>
      <c r="D218" s="15" t="s">
        <v>413</v>
      </c>
      <c r="E218" s="16" t="s">
        <v>414</v>
      </c>
      <c r="F218" s="17">
        <f>IFERROR(VLOOKUP(D218,[1]!Ejecución_Presupuestal_Gastos_C__2[#All],3,0),0)</f>
        <v>129000</v>
      </c>
      <c r="G218" s="17">
        <f>IFERROR(VLOOKUP(D218,[1]!Ejecución_Presupuestal_Gastos_C__2[#All],4,0),0)</f>
        <v>0</v>
      </c>
      <c r="H218" s="17">
        <f>IFERROR(VLOOKUP(D218,[1]!Ejecución_Presupuestal_Gastos_C__2[#All],5,0),0)</f>
        <v>0</v>
      </c>
      <c r="I218" s="17">
        <f>IFERROR(VLOOKUP(D218,[1]!Ejecución_Presupuestal_Gastos_C__2[#All],6,0),0)</f>
        <v>129000</v>
      </c>
      <c r="J218" s="17">
        <f>IFERROR(VLOOKUP(D218,[1]!Ejecución_Presupuestal_Gastos_C__2[#All],7,0),0)</f>
        <v>0</v>
      </c>
      <c r="K218" s="17">
        <f>IFERROR(VLOOKUP(D218,[1]!Ejecución_Presupuestal_Gastos_C__2[#All],8,0),0)</f>
        <v>129000</v>
      </c>
      <c r="L218" s="17">
        <f>IFERROR(VLOOKUP(D218,[1]!Ejecución_Presupuestal_Gastos_C__2[#All],9,0),0)</f>
        <v>0</v>
      </c>
      <c r="M218" s="17">
        <f>IFERROR(VLOOKUP(D218,[1]!Ejecución_Presupuestal_Gastos_C__2[#All],10,0),0)</f>
        <v>0</v>
      </c>
      <c r="N218" s="18">
        <f t="shared" si="137"/>
        <v>0</v>
      </c>
      <c r="O218" s="17">
        <f>IFERROR(VLOOKUP(D218,[1]!Ejecución_Presupuestal_Gastos_C__2[#All],12,0),0)</f>
        <v>0</v>
      </c>
      <c r="P218" s="17">
        <f>IFERROR(VLOOKUP(D218,[1]!Ejecución_Presupuestal_Gastos_C__2[#All],13,0),0)</f>
        <v>0</v>
      </c>
      <c r="Q218" s="18">
        <f t="shared" si="138"/>
        <v>0</v>
      </c>
      <c r="R218" s="14"/>
      <c r="S218" s="2"/>
    </row>
    <row r="219" spans="1:19" x14ac:dyDescent="0.25">
      <c r="A219" s="1">
        <f t="shared" si="136"/>
        <v>20</v>
      </c>
      <c r="B219" s="1" t="s">
        <v>49</v>
      </c>
      <c r="C219" s="15" t="str">
        <f t="shared" si="143"/>
        <v>O2.1.2.02.01.004.02.4291501</v>
      </c>
      <c r="D219" s="15" t="s">
        <v>415</v>
      </c>
      <c r="E219" s="16" t="s">
        <v>416</v>
      </c>
      <c r="F219" s="20">
        <f>IFERROR(VLOOKUP(D219,[1]!Ejecución_Presupuestal_Gastos_C__2[#All],3,0),0)</f>
        <v>1000000</v>
      </c>
      <c r="G219" s="17">
        <f>IFERROR(VLOOKUP(D219,[1]!Ejecución_Presupuestal_Gastos_C__2[#All],4,0),0)</f>
        <v>0</v>
      </c>
      <c r="H219" s="17">
        <f>IFERROR(VLOOKUP(D219,[1]!Ejecución_Presupuestal_Gastos_C__2[#All],5,0),0)</f>
        <v>0</v>
      </c>
      <c r="I219" s="17">
        <f>IFERROR(VLOOKUP(D219,[1]!Ejecución_Presupuestal_Gastos_C__2[#All],6,0),0)</f>
        <v>1000000</v>
      </c>
      <c r="J219" s="17">
        <f>IFERROR(VLOOKUP(D219,[1]!Ejecución_Presupuestal_Gastos_C__2[#All],7,0),0)</f>
        <v>0</v>
      </c>
      <c r="K219" s="17">
        <f>IFERROR(VLOOKUP(D219,[1]!Ejecución_Presupuestal_Gastos_C__2[#All],8,0),0)</f>
        <v>1000000</v>
      </c>
      <c r="L219" s="17">
        <f>IFERROR(VLOOKUP(D219,[1]!Ejecución_Presupuestal_Gastos_C__2[#All],9,0),0)</f>
        <v>0</v>
      </c>
      <c r="M219" s="17">
        <f>IFERROR(VLOOKUP(D219,[1]!Ejecución_Presupuestal_Gastos_C__2[#All],10,0),0)</f>
        <v>0</v>
      </c>
      <c r="N219" s="18">
        <f t="shared" si="137"/>
        <v>0</v>
      </c>
      <c r="O219" s="17">
        <f>IFERROR(VLOOKUP(D219,[1]!Ejecución_Presupuestal_Gastos_C__2[#All],12,0),0)</f>
        <v>0</v>
      </c>
      <c r="P219" s="17">
        <f>IFERROR(VLOOKUP(D219,[1]!Ejecución_Presupuestal_Gastos_C__2[#All],13,0),0)</f>
        <v>0</v>
      </c>
      <c r="Q219" s="18">
        <f t="shared" si="138"/>
        <v>0</v>
      </c>
      <c r="R219" s="14"/>
      <c r="S219" s="2"/>
    </row>
    <row r="220" spans="1:19" x14ac:dyDescent="0.25">
      <c r="A220" s="1">
        <f t="shared" si="136"/>
        <v>20</v>
      </c>
      <c r="B220" s="1" t="s">
        <v>49</v>
      </c>
      <c r="C220" s="15" t="str">
        <f t="shared" si="143"/>
        <v>O2.1.2.02.01.004.02.4299201</v>
      </c>
      <c r="D220" s="15" t="s">
        <v>417</v>
      </c>
      <c r="E220" s="16" t="s">
        <v>418</v>
      </c>
      <c r="F220" s="20">
        <f>IFERROR(VLOOKUP(D220,[1]!Ejecución_Presupuestal_Gastos_C__2[#All],3,0),0)</f>
        <v>21953000</v>
      </c>
      <c r="G220" s="17">
        <f>IFERROR(VLOOKUP(D220,[1]!Ejecución_Presupuestal_Gastos_C__2[#All],4,0),0)</f>
        <v>0</v>
      </c>
      <c r="H220" s="17">
        <f>IFERROR(VLOOKUP(D220,[1]!Ejecución_Presupuestal_Gastos_C__2[#All],5,0),0)</f>
        <v>0</v>
      </c>
      <c r="I220" s="17">
        <f>IFERROR(VLOOKUP(D220,[1]!Ejecución_Presupuestal_Gastos_C__2[#All],6,0),0)</f>
        <v>21953000</v>
      </c>
      <c r="J220" s="17">
        <f>IFERROR(VLOOKUP(D220,[1]!Ejecución_Presupuestal_Gastos_C__2[#All],7,0),0)</f>
        <v>0</v>
      </c>
      <c r="K220" s="17">
        <f>IFERROR(VLOOKUP(D220,[1]!Ejecución_Presupuestal_Gastos_C__2[#All],8,0),0)</f>
        <v>21953000</v>
      </c>
      <c r="L220" s="17">
        <f>IFERROR(VLOOKUP(D220,[1]!Ejecución_Presupuestal_Gastos_C__2[#All],9,0),0)</f>
        <v>0</v>
      </c>
      <c r="M220" s="17">
        <f>IFERROR(VLOOKUP(D220,[1]!Ejecución_Presupuestal_Gastos_C__2[#All],10,0),0)</f>
        <v>0</v>
      </c>
      <c r="N220" s="18">
        <f t="shared" si="137"/>
        <v>0</v>
      </c>
      <c r="O220" s="17">
        <f>IFERROR(VLOOKUP(D220,[1]!Ejecución_Presupuestal_Gastos_C__2[#All],12,0),0)</f>
        <v>0</v>
      </c>
      <c r="P220" s="17">
        <f>IFERROR(VLOOKUP(D220,[1]!Ejecución_Presupuestal_Gastos_C__2[#All],13,0),0)</f>
        <v>0</v>
      </c>
      <c r="Q220" s="18">
        <f t="shared" si="138"/>
        <v>0</v>
      </c>
      <c r="R220" s="14"/>
      <c r="S220" s="2"/>
    </row>
    <row r="221" spans="1:19" x14ac:dyDescent="0.25">
      <c r="A221" s="1">
        <f t="shared" si="136"/>
        <v>20</v>
      </c>
      <c r="B221" s="1" t="s">
        <v>49</v>
      </c>
      <c r="C221" s="15" t="str">
        <f t="shared" si="143"/>
        <v>O2.1.2.02.01.004.02.4292202</v>
      </c>
      <c r="D221" s="15" t="s">
        <v>419</v>
      </c>
      <c r="E221" s="16" t="s">
        <v>420</v>
      </c>
      <c r="F221" s="20">
        <f>IFERROR(VLOOKUP(D221,[1]!Ejecución_Presupuestal_Gastos_C__2[#All],3,0),0)</f>
        <v>0</v>
      </c>
      <c r="G221" s="17">
        <f>IFERROR(VLOOKUP(D221,[1]!Ejecución_Presupuestal_Gastos_C__2[#All],4,0),0)</f>
        <v>0</v>
      </c>
      <c r="H221" s="17">
        <f>IFERROR(VLOOKUP(D221,[1]!Ejecución_Presupuestal_Gastos_C__2[#All],5,0),0)</f>
        <v>0</v>
      </c>
      <c r="I221" s="17">
        <f>IFERROR(VLOOKUP(D221,[1]!Ejecución_Presupuestal_Gastos_C__2[#All],6,0),0)</f>
        <v>0</v>
      </c>
      <c r="J221" s="17">
        <f>IFERROR(VLOOKUP(D221,[1]!Ejecución_Presupuestal_Gastos_C__2[#All],7,0),0)</f>
        <v>0</v>
      </c>
      <c r="K221" s="17">
        <f>IFERROR(VLOOKUP(D221,[1]!Ejecución_Presupuestal_Gastos_C__2[#All],8,0),0)</f>
        <v>0</v>
      </c>
      <c r="L221" s="17">
        <f>IFERROR(VLOOKUP(D221,[1]!Ejecución_Presupuestal_Gastos_C__2[#All],9,0),0)</f>
        <v>0</v>
      </c>
      <c r="M221" s="17">
        <f>IFERROR(VLOOKUP(D221,[1]!Ejecución_Presupuestal_Gastos_C__2[#All],10,0),0)</f>
        <v>0</v>
      </c>
      <c r="N221" s="18" t="str">
        <f t="shared" si="137"/>
        <v/>
      </c>
      <c r="O221" s="17">
        <f>IFERROR(VLOOKUP(D221,[1]!Ejecución_Presupuestal_Gastos_C__2[#All],12,0),0)</f>
        <v>0</v>
      </c>
      <c r="P221" s="17">
        <f>IFERROR(VLOOKUP(D221,[1]!Ejecución_Presupuestal_Gastos_C__2[#All],13,0),0)</f>
        <v>0</v>
      </c>
      <c r="Q221" s="18" t="str">
        <f t="shared" si="138"/>
        <v/>
      </c>
      <c r="R221" s="14"/>
      <c r="S221" s="2"/>
    </row>
    <row r="222" spans="1:19" x14ac:dyDescent="0.25">
      <c r="A222" s="1">
        <f t="shared" si="136"/>
        <v>20</v>
      </c>
      <c r="B222" s="1" t="s">
        <v>49</v>
      </c>
      <c r="C222" s="15" t="str">
        <f t="shared" si="143"/>
        <v>O2.1.2.02.01.004.02.4299205</v>
      </c>
      <c r="D222" s="15" t="s">
        <v>421</v>
      </c>
      <c r="E222" s="16" t="s">
        <v>422</v>
      </c>
      <c r="F222" s="17">
        <f>IFERROR(VLOOKUP(D222,[1]!Ejecución_Presupuestal_Gastos_C__2[#All],3,0),0)</f>
        <v>0</v>
      </c>
      <c r="G222" s="17">
        <f>IFERROR(VLOOKUP(D222,[1]!Ejecución_Presupuestal_Gastos_C__2[#All],4,0),0)</f>
        <v>0</v>
      </c>
      <c r="H222" s="17">
        <f>IFERROR(VLOOKUP(D222,[1]!Ejecución_Presupuestal_Gastos_C__2[#All],5,0),0)</f>
        <v>0</v>
      </c>
      <c r="I222" s="17">
        <f>IFERROR(VLOOKUP(D222,[1]!Ejecución_Presupuestal_Gastos_C__2[#All],6,0),0)</f>
        <v>0</v>
      </c>
      <c r="J222" s="17">
        <f>IFERROR(VLOOKUP(D222,[1]!Ejecución_Presupuestal_Gastos_C__2[#All],7,0),0)</f>
        <v>0</v>
      </c>
      <c r="K222" s="17">
        <f>IFERROR(VLOOKUP(D222,[1]!Ejecución_Presupuestal_Gastos_C__2[#All],8,0),0)</f>
        <v>0</v>
      </c>
      <c r="L222" s="17">
        <f>IFERROR(VLOOKUP(D222,[1]!Ejecución_Presupuestal_Gastos_C__2[#All],9,0),0)</f>
        <v>0</v>
      </c>
      <c r="M222" s="17">
        <f>IFERROR(VLOOKUP(D222,[1]!Ejecución_Presupuestal_Gastos_C__2[#All],10,0),0)</f>
        <v>0</v>
      </c>
      <c r="N222" s="18" t="str">
        <f t="shared" si="137"/>
        <v/>
      </c>
      <c r="O222" s="17">
        <f>IFERROR(VLOOKUP(D222,[1]!Ejecución_Presupuestal_Gastos_C__2[#All],12,0),0)</f>
        <v>0</v>
      </c>
      <c r="P222" s="17">
        <f>IFERROR(VLOOKUP(D222,[1]!Ejecución_Presupuestal_Gastos_C__2[#All],13,0),0)</f>
        <v>0</v>
      </c>
      <c r="Q222" s="18" t="str">
        <f t="shared" si="138"/>
        <v/>
      </c>
      <c r="R222" s="14"/>
      <c r="S222" s="2"/>
    </row>
    <row r="223" spans="1:19" x14ac:dyDescent="0.25">
      <c r="A223" s="1">
        <f t="shared" si="136"/>
        <v>20</v>
      </c>
      <c r="B223" s="1" t="s">
        <v>49</v>
      </c>
      <c r="C223" s="15" t="str">
        <f t="shared" si="143"/>
        <v>O2.1.2.02.01.004.02.4299210</v>
      </c>
      <c r="D223" s="15" t="s">
        <v>423</v>
      </c>
      <c r="E223" s="16" t="s">
        <v>424</v>
      </c>
      <c r="F223" s="17">
        <f>IFERROR(VLOOKUP(D223,[1]!Ejecución_Presupuestal_Gastos_C__2[#All],3,0),0)</f>
        <v>0</v>
      </c>
      <c r="G223" s="17">
        <f>IFERROR(VLOOKUP(D223,[1]!Ejecución_Presupuestal_Gastos_C__2[#All],4,0),0)</f>
        <v>0</v>
      </c>
      <c r="H223" s="17">
        <f>IFERROR(VLOOKUP(D223,[1]!Ejecución_Presupuestal_Gastos_C__2[#All],5,0),0)</f>
        <v>0</v>
      </c>
      <c r="I223" s="17">
        <f>IFERROR(VLOOKUP(D223,[1]!Ejecución_Presupuestal_Gastos_C__2[#All],6,0),0)</f>
        <v>0</v>
      </c>
      <c r="J223" s="17">
        <f>IFERROR(VLOOKUP(D223,[1]!Ejecución_Presupuestal_Gastos_C__2[#All],7,0),0)</f>
        <v>0</v>
      </c>
      <c r="K223" s="17">
        <f>IFERROR(VLOOKUP(D223,[1]!Ejecución_Presupuestal_Gastos_C__2[#All],8,0),0)</f>
        <v>0</v>
      </c>
      <c r="L223" s="17">
        <f>IFERROR(VLOOKUP(D223,[1]!Ejecución_Presupuestal_Gastos_C__2[#All],9,0),0)</f>
        <v>0</v>
      </c>
      <c r="M223" s="17">
        <f>IFERROR(VLOOKUP(D223,[1]!Ejecución_Presupuestal_Gastos_C__2[#All],10,0),0)</f>
        <v>0</v>
      </c>
      <c r="N223" s="18">
        <v>0</v>
      </c>
      <c r="O223" s="17">
        <f>IFERROR(VLOOKUP(D223,[1]!Ejecución_Presupuestal_Gastos_C__2[#All],12,0),0)</f>
        <v>0</v>
      </c>
      <c r="P223" s="17">
        <f>IFERROR(VLOOKUP(D223,[1]!Ejecución_Presupuestal_Gastos_C__2[#All],13,0),0)</f>
        <v>0</v>
      </c>
      <c r="Q223" s="18">
        <v>0</v>
      </c>
      <c r="R223" s="14"/>
      <c r="S223" s="2"/>
    </row>
    <row r="224" spans="1:19" x14ac:dyDescent="0.25">
      <c r="A224" s="1">
        <f t="shared" si="136"/>
        <v>20</v>
      </c>
      <c r="B224" s="1" t="s">
        <v>49</v>
      </c>
      <c r="C224" s="15" t="str">
        <f t="shared" si="143"/>
        <v>O2.1.2.02.01.004.02.4299504</v>
      </c>
      <c r="D224" s="15" t="s">
        <v>425</v>
      </c>
      <c r="E224" s="16" t="s">
        <v>426</v>
      </c>
      <c r="F224" s="17">
        <f>IFERROR(VLOOKUP(D224,[1]!Ejecución_Presupuestal_Gastos_C__2[#All],3,0),0)</f>
        <v>420000</v>
      </c>
      <c r="G224" s="17">
        <f>IFERROR(VLOOKUP(D224,[1]!Ejecución_Presupuestal_Gastos_C__2[#All],4,0),0)</f>
        <v>0</v>
      </c>
      <c r="H224" s="17">
        <f>IFERROR(VLOOKUP(D224,[1]!Ejecución_Presupuestal_Gastos_C__2[#All],5,0),0)</f>
        <v>0</v>
      </c>
      <c r="I224" s="17">
        <f>IFERROR(VLOOKUP(D224,[1]!Ejecución_Presupuestal_Gastos_C__2[#All],6,0),0)</f>
        <v>420000</v>
      </c>
      <c r="J224" s="17">
        <f>IFERROR(VLOOKUP(D224,[1]!Ejecución_Presupuestal_Gastos_C__2[#All],7,0),0)</f>
        <v>0</v>
      </c>
      <c r="K224" s="17">
        <f>IFERROR(VLOOKUP(D224,[1]!Ejecución_Presupuestal_Gastos_C__2[#All],8,0),0)</f>
        <v>420000</v>
      </c>
      <c r="L224" s="17">
        <f>IFERROR(VLOOKUP(D224,[1]!Ejecución_Presupuestal_Gastos_C__2[#All],9,0),0)</f>
        <v>0</v>
      </c>
      <c r="M224" s="17">
        <f>IFERROR(VLOOKUP(D224,[1]!Ejecución_Presupuestal_Gastos_C__2[#All],10,0),0)</f>
        <v>0</v>
      </c>
      <c r="N224" s="18">
        <f t="shared" si="137"/>
        <v>0</v>
      </c>
      <c r="O224" s="17">
        <f>IFERROR(VLOOKUP(D224,[1]!Ejecución_Presupuestal_Gastos_C__2[#All],12,0),0)</f>
        <v>0</v>
      </c>
      <c r="P224" s="17">
        <f>IFERROR(VLOOKUP(D224,[1]!Ejecución_Presupuestal_Gastos_C__2[#All],13,0),0)</f>
        <v>0</v>
      </c>
      <c r="Q224" s="18">
        <f t="shared" si="138"/>
        <v>0</v>
      </c>
      <c r="R224" s="14"/>
      <c r="S224" s="2"/>
    </row>
    <row r="225" spans="1:19" x14ac:dyDescent="0.25">
      <c r="A225" s="1">
        <f t="shared" si="136"/>
        <v>20</v>
      </c>
      <c r="B225" s="1" t="s">
        <v>49</v>
      </c>
      <c r="C225" s="15" t="str">
        <f t="shared" si="143"/>
        <v>O2.1.2.02.01.004.02.4299994</v>
      </c>
      <c r="D225" s="15" t="s">
        <v>427</v>
      </c>
      <c r="E225" s="16" t="s">
        <v>428</v>
      </c>
      <c r="F225" s="17">
        <f>IFERROR(VLOOKUP(D225,[1]!Ejecución_Presupuestal_Gastos_C__2[#All],3,0),0)</f>
        <v>4159000</v>
      </c>
      <c r="G225" s="17">
        <f>IFERROR(VLOOKUP(D225,[1]!Ejecución_Presupuestal_Gastos_C__2[#All],4,0),0)</f>
        <v>0</v>
      </c>
      <c r="H225" s="17">
        <f>IFERROR(VLOOKUP(D225,[1]!Ejecución_Presupuestal_Gastos_C__2[#All],5,0),0)</f>
        <v>0</v>
      </c>
      <c r="I225" s="17">
        <f>IFERROR(VLOOKUP(D225,[1]!Ejecución_Presupuestal_Gastos_C__2[#All],6,0),0)</f>
        <v>4159000</v>
      </c>
      <c r="J225" s="17">
        <f>IFERROR(VLOOKUP(D225,[1]!Ejecución_Presupuestal_Gastos_C__2[#All],7,0),0)</f>
        <v>0</v>
      </c>
      <c r="K225" s="17">
        <f>IFERROR(VLOOKUP(D225,[1]!Ejecución_Presupuestal_Gastos_C__2[#All],8,0),0)</f>
        <v>4159000</v>
      </c>
      <c r="L225" s="17">
        <f>IFERROR(VLOOKUP(D225,[1]!Ejecución_Presupuestal_Gastos_C__2[#All],9,0),0)</f>
        <v>0</v>
      </c>
      <c r="M225" s="17">
        <f>IFERROR(VLOOKUP(D225,[1]!Ejecución_Presupuestal_Gastos_C__2[#All],10,0),0)</f>
        <v>0</v>
      </c>
      <c r="N225" s="18">
        <f t="shared" si="137"/>
        <v>0</v>
      </c>
      <c r="O225" s="17">
        <f>IFERROR(VLOOKUP(D225,[1]!Ejecución_Presupuestal_Gastos_C__2[#All],12,0),0)</f>
        <v>0</v>
      </c>
      <c r="P225" s="17">
        <f>IFERROR(VLOOKUP(D225,[1]!Ejecución_Presupuestal_Gastos_C__2[#All],13,0),0)</f>
        <v>0</v>
      </c>
      <c r="Q225" s="18">
        <f t="shared" si="138"/>
        <v>0</v>
      </c>
      <c r="R225" s="14"/>
      <c r="S225" s="2"/>
    </row>
    <row r="226" spans="1:19" x14ac:dyDescent="0.25">
      <c r="A226" s="1">
        <f t="shared" si="136"/>
        <v>13</v>
      </c>
      <c r="B226" s="1" t="s">
        <v>36</v>
      </c>
      <c r="C226" s="10" t="str">
        <f t="shared" ref="C226" si="144">LEFT(D226,2)&amp;"."&amp;MID(D226,3,1)&amp;"."&amp;MID(D226,4,1)&amp;"."&amp;MID(D226,5,2)&amp;"."&amp;MID(D226,7,2)&amp;"."&amp;MID(D226,9,3)&amp;"."&amp;MID(D226,12,2)</f>
        <v>O2.1.2.02.01.004.03</v>
      </c>
      <c r="D226" s="10" t="s">
        <v>429</v>
      </c>
      <c r="E226" s="11" t="s">
        <v>430</v>
      </c>
      <c r="F226" s="12">
        <f>SUM(F227:F228)</f>
        <v>0</v>
      </c>
      <c r="G226" s="12">
        <f t="shared" ref="G226:M226" si="145">SUM(G227:G228)</f>
        <v>0</v>
      </c>
      <c r="H226" s="12">
        <f t="shared" si="145"/>
        <v>0</v>
      </c>
      <c r="I226" s="12">
        <f t="shared" si="145"/>
        <v>0</v>
      </c>
      <c r="J226" s="12">
        <f t="shared" si="145"/>
        <v>0</v>
      </c>
      <c r="K226" s="12">
        <f t="shared" si="145"/>
        <v>0</v>
      </c>
      <c r="L226" s="12">
        <f t="shared" si="145"/>
        <v>0</v>
      </c>
      <c r="M226" s="12">
        <f t="shared" si="145"/>
        <v>0</v>
      </c>
      <c r="N226" s="13" t="str">
        <f>IFERROR(M226/K226,"")</f>
        <v/>
      </c>
      <c r="O226" s="12">
        <f t="shared" ref="O226" si="146">SUM(O227:O228)</f>
        <v>0</v>
      </c>
      <c r="P226" s="12">
        <f t="shared" ref="P226" si="147">SUM(P227:P228)</f>
        <v>0</v>
      </c>
      <c r="Q226" s="13" t="str">
        <f t="shared" si="138"/>
        <v/>
      </c>
      <c r="R226" s="14"/>
      <c r="S226" s="2"/>
    </row>
    <row r="227" spans="1:19" x14ac:dyDescent="0.25">
      <c r="A227" s="1">
        <f t="shared" si="136"/>
        <v>20</v>
      </c>
      <c r="B227" s="1" t="s">
        <v>49</v>
      </c>
      <c r="C227" s="15" t="str">
        <f t="shared" ref="C227:C228" si="148">LEFT(D227,2)&amp;"."&amp;MID(D227,3,1)&amp;"."&amp;MID(D227,4,1)&amp;"."&amp;MID(D227,5,2)&amp;"."&amp;MID(D227,7,2)&amp;"."&amp;MID(D227,9,3)&amp;"."&amp;MID(D227,12,2)&amp;"."&amp;MID(D227,14,50)</f>
        <v>O2.1.2.02.01.004.03.4392303</v>
      </c>
      <c r="D227" s="15" t="s">
        <v>431</v>
      </c>
      <c r="E227" s="16" t="s">
        <v>432</v>
      </c>
      <c r="F227" s="17">
        <f>IFERROR(VLOOKUP(D227,[1]!Ejecución_Presupuestal_Gastos_C__2[#All],3,0),0)</f>
        <v>0</v>
      </c>
      <c r="G227" s="17">
        <f>IFERROR(VLOOKUP(D227,[1]!Ejecución_Presupuestal_Gastos_C__2[#All],4,0),0)</f>
        <v>0</v>
      </c>
      <c r="H227" s="17">
        <f>IFERROR(VLOOKUP(D227,[1]!Ejecución_Presupuestal_Gastos_C__2[#All],5,0),0)</f>
        <v>0</v>
      </c>
      <c r="I227" s="17">
        <f>IFERROR(VLOOKUP(D227,[1]!Ejecución_Presupuestal_Gastos_C__2[#All],6,0),0)</f>
        <v>0</v>
      </c>
      <c r="J227" s="17">
        <f>IFERROR(VLOOKUP(D227,[1]!Ejecución_Presupuestal_Gastos_C__2[#All],7,0),0)</f>
        <v>0</v>
      </c>
      <c r="K227" s="17">
        <f>IFERROR(VLOOKUP(D227,[1]!Ejecución_Presupuestal_Gastos_C__2[#All],8,0),0)</f>
        <v>0</v>
      </c>
      <c r="L227" s="17">
        <f>IFERROR(VLOOKUP(D227,[1]!Ejecución_Presupuestal_Gastos_C__2[#All],9,0),0)</f>
        <v>0</v>
      </c>
      <c r="M227" s="17">
        <f>IFERROR(VLOOKUP(D227,[1]!Ejecución_Presupuestal_Gastos_C__2[#All],10,0),0)</f>
        <v>0</v>
      </c>
      <c r="N227" s="18" t="str">
        <f t="shared" ref="N227:N228" si="149">IFERROR(M227/K227,"")</f>
        <v/>
      </c>
      <c r="O227" s="17">
        <f>IFERROR(VLOOKUP(D227,[1]!Ejecución_Presupuestal_Gastos_C__2[#All],12,0),0)</f>
        <v>0</v>
      </c>
      <c r="P227" s="17">
        <f>IFERROR(VLOOKUP(D227,[1]!Ejecución_Presupuestal_Gastos_C__2[#All],13,0),0)</f>
        <v>0</v>
      </c>
      <c r="Q227" s="18" t="str">
        <f t="shared" si="138"/>
        <v/>
      </c>
      <c r="R227" s="14"/>
      <c r="S227" s="2"/>
    </row>
    <row r="228" spans="1:19" x14ac:dyDescent="0.25">
      <c r="A228" s="1">
        <f t="shared" si="136"/>
        <v>20</v>
      </c>
      <c r="B228" s="1" t="s">
        <v>49</v>
      </c>
      <c r="C228" s="15" t="str">
        <f t="shared" si="148"/>
        <v>O2.1.2.02.01.004.03.4394107</v>
      </c>
      <c r="D228" s="15" t="s">
        <v>433</v>
      </c>
      <c r="E228" s="16" t="s">
        <v>434</v>
      </c>
      <c r="F228" s="17">
        <f>IFERROR(VLOOKUP(D228,[1]!Ejecución_Presupuestal_Gastos_C__2[#All],3,0),0)</f>
        <v>0</v>
      </c>
      <c r="G228" s="17">
        <f>IFERROR(VLOOKUP(D228,[1]!Ejecución_Presupuestal_Gastos_C__2[#All],4,0),0)</f>
        <v>0</v>
      </c>
      <c r="H228" s="17">
        <f>IFERROR(VLOOKUP(D228,[1]!Ejecución_Presupuestal_Gastos_C__2[#All],5,0),0)</f>
        <v>0</v>
      </c>
      <c r="I228" s="17">
        <f>IFERROR(VLOOKUP(D228,[1]!Ejecución_Presupuestal_Gastos_C__2[#All],6,0),0)</f>
        <v>0</v>
      </c>
      <c r="J228" s="17">
        <f>IFERROR(VLOOKUP(D228,[1]!Ejecución_Presupuestal_Gastos_C__2[#All],7,0),0)</f>
        <v>0</v>
      </c>
      <c r="K228" s="17">
        <f>IFERROR(VLOOKUP(D228,[1]!Ejecución_Presupuestal_Gastos_C__2[#All],8,0),0)</f>
        <v>0</v>
      </c>
      <c r="L228" s="17">
        <f>IFERROR(VLOOKUP(D228,[1]!Ejecución_Presupuestal_Gastos_C__2[#All],9,0),0)</f>
        <v>0</v>
      </c>
      <c r="M228" s="17">
        <f>IFERROR(VLOOKUP(D228,[1]!Ejecución_Presupuestal_Gastos_C__2[#All],10,0),0)</f>
        <v>0</v>
      </c>
      <c r="N228" s="18" t="str">
        <f t="shared" si="149"/>
        <v/>
      </c>
      <c r="O228" s="17">
        <f>IFERROR(VLOOKUP(D228,[1]!Ejecución_Presupuestal_Gastos_C__2[#All],12,0),0)</f>
        <v>0</v>
      </c>
      <c r="P228" s="17">
        <f>IFERROR(VLOOKUP(D228,[1]!Ejecución_Presupuestal_Gastos_C__2[#All],13,0),0)</f>
        <v>0</v>
      </c>
      <c r="Q228" s="18" t="str">
        <f t="shared" si="138"/>
        <v/>
      </c>
      <c r="R228" s="14"/>
      <c r="S228" s="2"/>
    </row>
    <row r="229" spans="1:19" x14ac:dyDescent="0.25">
      <c r="A229" s="1">
        <f t="shared" si="136"/>
        <v>13</v>
      </c>
      <c r="B229" s="1" t="s">
        <v>36</v>
      </c>
      <c r="C229" s="10" t="str">
        <f t="shared" ref="C229" si="150">LEFT(D229,2)&amp;"."&amp;MID(D229,3,1)&amp;"."&amp;MID(D229,4,1)&amp;"."&amp;MID(D229,5,2)&amp;"."&amp;MID(D229,7,2)&amp;"."&amp;MID(D229,9,3)&amp;"."&amp;MID(D229,12,2)</f>
        <v>O2.1.2.02.01.004.04</v>
      </c>
      <c r="D229" s="10" t="s">
        <v>435</v>
      </c>
      <c r="E229" s="11" t="s">
        <v>436</v>
      </c>
      <c r="F229" s="12">
        <f>SUM(F230:F233)</f>
        <v>6000000</v>
      </c>
      <c r="G229" s="12">
        <f t="shared" ref="G229:M229" si="151">SUM(G230:G233)</f>
        <v>0</v>
      </c>
      <c r="H229" s="12">
        <f t="shared" si="151"/>
        <v>0</v>
      </c>
      <c r="I229" s="12">
        <f t="shared" si="151"/>
        <v>6000000</v>
      </c>
      <c r="J229" s="12">
        <f t="shared" si="151"/>
        <v>0</v>
      </c>
      <c r="K229" s="12">
        <f t="shared" si="151"/>
        <v>6000000</v>
      </c>
      <c r="L229" s="12">
        <f t="shared" si="151"/>
        <v>0</v>
      </c>
      <c r="M229" s="12">
        <f t="shared" si="151"/>
        <v>0</v>
      </c>
      <c r="N229" s="13">
        <f>IFERROR(M229/K229,"")</f>
        <v>0</v>
      </c>
      <c r="O229" s="12">
        <f t="shared" ref="O229" si="152">SUM(O230:O233)</f>
        <v>0</v>
      </c>
      <c r="P229" s="12">
        <f t="shared" ref="P229" si="153">SUM(P230:P233)</f>
        <v>0</v>
      </c>
      <c r="Q229" s="13">
        <f>IFERROR(P229/K229,"")</f>
        <v>0</v>
      </c>
      <c r="R229" s="14"/>
      <c r="S229" s="2"/>
    </row>
    <row r="230" spans="1:19" x14ac:dyDescent="0.25">
      <c r="A230" s="1">
        <f t="shared" si="136"/>
        <v>20</v>
      </c>
      <c r="B230" s="1" t="s">
        <v>49</v>
      </c>
      <c r="C230" s="15" t="str">
        <f t="shared" ref="C230:C233" si="154">LEFT(D230,2)&amp;"."&amp;MID(D230,3,1)&amp;"."&amp;MID(D230,4,1)&amp;"."&amp;MID(D230,5,2)&amp;"."&amp;MID(D230,7,2)&amp;"."&amp;MID(D230,9,3)&amp;"."&amp;MID(D230,12,2)&amp;"."&amp;MID(D230,14,50)</f>
        <v>O2.1.2.02.01.004.04.4483103</v>
      </c>
      <c r="D230" s="15" t="s">
        <v>437</v>
      </c>
      <c r="E230" s="16" t="s">
        <v>438</v>
      </c>
      <c r="F230" s="20">
        <f>IFERROR(VLOOKUP(D230,[1]!Ejecución_Presupuestal_Gastos_C__2[#All],3,0),0)</f>
        <v>0</v>
      </c>
      <c r="G230" s="17">
        <f>IFERROR(VLOOKUP(D230,[1]!Ejecución_Presupuestal_Gastos_C__2[#All],4,0),0)</f>
        <v>0</v>
      </c>
      <c r="H230" s="17">
        <f>IFERROR(VLOOKUP(D230,[1]!Ejecución_Presupuestal_Gastos_C__2[#All],5,0),0)</f>
        <v>0</v>
      </c>
      <c r="I230" s="17">
        <f>IFERROR(VLOOKUP(D230,[1]!Ejecución_Presupuestal_Gastos_C__2[#All],6,0),0)</f>
        <v>0</v>
      </c>
      <c r="J230" s="17">
        <f>IFERROR(VLOOKUP(D230,[1]!Ejecución_Presupuestal_Gastos_C__2[#All],7,0),0)</f>
        <v>0</v>
      </c>
      <c r="K230" s="17">
        <f>IFERROR(VLOOKUP(D230,[1]!Ejecución_Presupuestal_Gastos_C__2[#All],8,0),0)</f>
        <v>0</v>
      </c>
      <c r="L230" s="17">
        <f>IFERROR(VLOOKUP(D230,[1]!Ejecución_Presupuestal_Gastos_C__2[#All],9,0),0)</f>
        <v>0</v>
      </c>
      <c r="M230" s="17">
        <f>IFERROR(VLOOKUP(D230,[1]!Ejecución_Presupuestal_Gastos_C__2[#All],10,0),0)</f>
        <v>0</v>
      </c>
      <c r="N230" s="18" t="str">
        <f t="shared" ref="N230:N233" si="155">IFERROR(M230/K230,"")</f>
        <v/>
      </c>
      <c r="O230" s="17">
        <f>IFERROR(VLOOKUP(D230,[1]!Ejecución_Presupuestal_Gastos_C__2[#All],12,0),0)</f>
        <v>0</v>
      </c>
      <c r="P230" s="17">
        <f>IFERROR(VLOOKUP(D230,[1]!Ejecución_Presupuestal_Gastos_C__2[#All],13,0),0)</f>
        <v>0</v>
      </c>
      <c r="Q230" s="18" t="str">
        <f t="shared" ref="Q230:Q248" si="156">IFERROR(P230/K230,"")</f>
        <v/>
      </c>
      <c r="R230" s="14"/>
      <c r="S230" s="2"/>
    </row>
    <row r="231" spans="1:19" x14ac:dyDescent="0.25">
      <c r="A231" s="1">
        <f t="shared" si="136"/>
        <v>20</v>
      </c>
      <c r="B231" s="1" t="s">
        <v>49</v>
      </c>
      <c r="C231" s="15" t="str">
        <f t="shared" si="154"/>
        <v>O2.1.2.02.01.004.04.4483105</v>
      </c>
      <c r="D231" s="15" t="s">
        <v>439</v>
      </c>
      <c r="E231" s="16" t="s">
        <v>440</v>
      </c>
      <c r="F231" s="20">
        <f>IFERROR(VLOOKUP(D231,[1]!Ejecución_Presupuestal_Gastos_C__2[#All],3,0),0)</f>
        <v>0</v>
      </c>
      <c r="G231" s="17">
        <f>IFERROR(VLOOKUP(D231,[1]!Ejecución_Presupuestal_Gastos_C__2[#All],4,0),0)</f>
        <v>0</v>
      </c>
      <c r="H231" s="17">
        <f>IFERROR(VLOOKUP(D231,[1]!Ejecución_Presupuestal_Gastos_C__2[#All],5,0),0)</f>
        <v>0</v>
      </c>
      <c r="I231" s="17">
        <f>IFERROR(VLOOKUP(D231,[1]!Ejecución_Presupuestal_Gastos_C__2[#All],6,0),0)</f>
        <v>0</v>
      </c>
      <c r="J231" s="17">
        <f>IFERROR(VLOOKUP(D231,[1]!Ejecución_Presupuestal_Gastos_C__2[#All],7,0),0)</f>
        <v>0</v>
      </c>
      <c r="K231" s="17">
        <f>IFERROR(VLOOKUP(D231,[1]!Ejecución_Presupuestal_Gastos_C__2[#All],8,0),0)</f>
        <v>0</v>
      </c>
      <c r="L231" s="17">
        <f>IFERROR(VLOOKUP(D231,[1]!Ejecución_Presupuestal_Gastos_C__2[#All],9,0),0)</f>
        <v>0</v>
      </c>
      <c r="M231" s="17">
        <f>IFERROR(VLOOKUP(D231,[1]!Ejecución_Presupuestal_Gastos_C__2[#All],10,0),0)</f>
        <v>0</v>
      </c>
      <c r="N231" s="18" t="str">
        <f t="shared" si="155"/>
        <v/>
      </c>
      <c r="O231" s="17">
        <f>IFERROR(VLOOKUP(D231,[1]!Ejecución_Presupuestal_Gastos_C__2[#All],12,0),0)</f>
        <v>0</v>
      </c>
      <c r="P231" s="17">
        <f>IFERROR(VLOOKUP(D231,[1]!Ejecución_Presupuestal_Gastos_C__2[#All],13,0),0)</f>
        <v>0</v>
      </c>
      <c r="Q231" s="18" t="str">
        <f t="shared" si="156"/>
        <v/>
      </c>
      <c r="R231" s="14"/>
      <c r="S231" s="2"/>
    </row>
    <row r="232" spans="1:19" ht="25.5" x14ac:dyDescent="0.25">
      <c r="A232" s="1">
        <f t="shared" si="136"/>
        <v>20</v>
      </c>
      <c r="B232" s="1" t="s">
        <v>49</v>
      </c>
      <c r="C232" s="15" t="str">
        <f t="shared" si="154"/>
        <v>O2.1.2.02.01.004.04.4492102</v>
      </c>
      <c r="D232" s="15" t="s">
        <v>441</v>
      </c>
      <c r="E232" s="16" t="s">
        <v>442</v>
      </c>
      <c r="F232" s="17">
        <f>IFERROR(VLOOKUP(D232,[1]!Ejecución_Presupuestal_Gastos_C__2[#All],3,0),0)</f>
        <v>0</v>
      </c>
      <c r="G232" s="17">
        <f>IFERROR(VLOOKUP(D232,[1]!Ejecución_Presupuestal_Gastos_C__2[#All],4,0),0)</f>
        <v>0</v>
      </c>
      <c r="H232" s="17">
        <f>IFERROR(VLOOKUP(D232,[1]!Ejecución_Presupuestal_Gastos_C__2[#All],5,0),0)</f>
        <v>0</v>
      </c>
      <c r="I232" s="17">
        <f>IFERROR(VLOOKUP(D232,[1]!Ejecución_Presupuestal_Gastos_C__2[#All],6,0),0)</f>
        <v>0</v>
      </c>
      <c r="J232" s="17">
        <f>IFERROR(VLOOKUP(D232,[1]!Ejecución_Presupuestal_Gastos_C__2[#All],7,0),0)</f>
        <v>0</v>
      </c>
      <c r="K232" s="17">
        <f>IFERROR(VLOOKUP(D232,[1]!Ejecución_Presupuestal_Gastos_C__2[#All],8,0),0)</f>
        <v>0</v>
      </c>
      <c r="L232" s="17">
        <f>IFERROR(VLOOKUP(D232,[1]!Ejecución_Presupuestal_Gastos_C__2[#All],9,0),0)</f>
        <v>0</v>
      </c>
      <c r="M232" s="17">
        <f>IFERROR(VLOOKUP(D232,[1]!Ejecución_Presupuestal_Gastos_C__2[#All],10,0),0)</f>
        <v>0</v>
      </c>
      <c r="N232" s="18" t="str">
        <f t="shared" si="155"/>
        <v/>
      </c>
      <c r="O232" s="17">
        <f>IFERROR(VLOOKUP(D232,[1]!Ejecución_Presupuestal_Gastos_C__2[#All],12,0),0)</f>
        <v>0</v>
      </c>
      <c r="P232" s="17">
        <f>IFERROR(VLOOKUP(D232,[1]!Ejecución_Presupuestal_Gastos_C__2[#All],13,0),0)</f>
        <v>0</v>
      </c>
      <c r="Q232" s="18" t="str">
        <f t="shared" si="156"/>
        <v/>
      </c>
      <c r="R232" s="14"/>
      <c r="S232" s="2"/>
    </row>
    <row r="233" spans="1:19" ht="25.5" x14ac:dyDescent="0.25">
      <c r="A233" s="1">
        <f t="shared" si="136"/>
        <v>20</v>
      </c>
      <c r="B233" s="1" t="s">
        <v>49</v>
      </c>
      <c r="C233" s="15" t="str">
        <f t="shared" si="154"/>
        <v>O2.1.2.02.01.004.04.4492201</v>
      </c>
      <c r="D233" s="15" t="s">
        <v>443</v>
      </c>
      <c r="E233" s="16" t="s">
        <v>444</v>
      </c>
      <c r="F233" s="17">
        <f>IFERROR(VLOOKUP(D233,[1]!Ejecución_Presupuestal_Gastos_C__2[#All],3,0),0)</f>
        <v>6000000</v>
      </c>
      <c r="G233" s="17">
        <f>IFERROR(VLOOKUP(D233,[1]!Ejecución_Presupuestal_Gastos_C__2[#All],4,0),0)</f>
        <v>0</v>
      </c>
      <c r="H233" s="17">
        <f>IFERROR(VLOOKUP(D233,[1]!Ejecución_Presupuestal_Gastos_C__2[#All],5,0),0)</f>
        <v>0</v>
      </c>
      <c r="I233" s="17">
        <f>IFERROR(VLOOKUP(D233,[1]!Ejecución_Presupuestal_Gastos_C__2[#All],6,0),0)</f>
        <v>6000000</v>
      </c>
      <c r="J233" s="17">
        <f>IFERROR(VLOOKUP(D233,[1]!Ejecución_Presupuestal_Gastos_C__2[#All],7,0),0)</f>
        <v>0</v>
      </c>
      <c r="K233" s="17">
        <f>IFERROR(VLOOKUP(D233,[1]!Ejecución_Presupuestal_Gastos_C__2[#All],8,0),0)</f>
        <v>6000000</v>
      </c>
      <c r="L233" s="17">
        <f>IFERROR(VLOOKUP(D233,[1]!Ejecución_Presupuestal_Gastos_C__2[#All],9,0),0)</f>
        <v>0</v>
      </c>
      <c r="M233" s="17">
        <f>IFERROR(VLOOKUP(D233,[1]!Ejecución_Presupuestal_Gastos_C__2[#All],10,0),0)</f>
        <v>0</v>
      </c>
      <c r="N233" s="18">
        <f t="shared" si="155"/>
        <v>0</v>
      </c>
      <c r="O233" s="17">
        <f>IFERROR(VLOOKUP(D233,[1]!Ejecución_Presupuestal_Gastos_C__2[#All],12,0),0)</f>
        <v>0</v>
      </c>
      <c r="P233" s="17">
        <f>IFERROR(VLOOKUP(D233,[1]!Ejecución_Presupuestal_Gastos_C__2[#All],13,0),0)</f>
        <v>0</v>
      </c>
      <c r="Q233" s="18">
        <f t="shared" si="156"/>
        <v>0</v>
      </c>
      <c r="R233" s="14"/>
      <c r="S233" s="2"/>
    </row>
    <row r="234" spans="1:19" x14ac:dyDescent="0.25">
      <c r="C234" s="10" t="str">
        <f t="shared" ref="C234" si="157">LEFT(D234,2)&amp;"."&amp;MID(D234,3,1)&amp;"."&amp;MID(D234,4,1)&amp;"."&amp;MID(D234,5,2)&amp;"."&amp;MID(D234,7,2)&amp;"."&amp;MID(D234,9,3)&amp;"."&amp;MID(D234,12,2)</f>
        <v>O2.1.2.02.01.004.05</v>
      </c>
      <c r="D234" s="10" t="s">
        <v>445</v>
      </c>
      <c r="E234" s="11" t="s">
        <v>446</v>
      </c>
      <c r="F234" s="12">
        <f t="shared" ref="F234:M234" si="158">SUM(F235:F236)</f>
        <v>13985000</v>
      </c>
      <c r="G234" s="12">
        <f t="shared" si="158"/>
        <v>0</v>
      </c>
      <c r="H234" s="12">
        <f t="shared" si="158"/>
        <v>0</v>
      </c>
      <c r="I234" s="12">
        <f t="shared" si="158"/>
        <v>13985000</v>
      </c>
      <c r="J234" s="12">
        <f t="shared" si="158"/>
        <v>0</v>
      </c>
      <c r="K234" s="12">
        <f t="shared" si="158"/>
        <v>13985000</v>
      </c>
      <c r="L234" s="12">
        <f t="shared" si="158"/>
        <v>0</v>
      </c>
      <c r="M234" s="12">
        <f t="shared" si="158"/>
        <v>0</v>
      </c>
      <c r="N234" s="13">
        <f>IFERROR(M234/K234,"")</f>
        <v>0</v>
      </c>
      <c r="O234" s="12">
        <f>SUM(O235:O236)</f>
        <v>0</v>
      </c>
      <c r="P234" s="12">
        <f>SUM(P235:P236)</f>
        <v>0</v>
      </c>
      <c r="Q234" s="13">
        <f t="shared" si="156"/>
        <v>0</v>
      </c>
      <c r="R234" s="14"/>
      <c r="S234" s="2"/>
    </row>
    <row r="235" spans="1:19" x14ac:dyDescent="0.25">
      <c r="C235" s="15" t="str">
        <f t="shared" ref="C235:C236" si="159">LEFT(D235,2)&amp;"."&amp;MID(D235,3,1)&amp;"."&amp;MID(D235,4,1)&amp;"."&amp;MID(D235,5,2)&amp;"."&amp;MID(D235,7,2)&amp;"."&amp;MID(D235,9,3)&amp;"."&amp;MID(D235,12,2)&amp;"."&amp;MID(D235,14,50)</f>
        <v>O2.1.2.02.01.004.05.4517003</v>
      </c>
      <c r="D235" s="15" t="s">
        <v>447</v>
      </c>
      <c r="E235" s="16" t="s">
        <v>448</v>
      </c>
      <c r="F235" s="17">
        <f>IFERROR(VLOOKUP(D235,[1]!Ejecución_Presupuestal_Gastos_C__2[#All],3,0),0)</f>
        <v>3985000</v>
      </c>
      <c r="G235" s="17">
        <f>IFERROR(VLOOKUP(D235,[1]!Ejecución_Presupuestal_Gastos_C__2[#All],4,0),0)</f>
        <v>0</v>
      </c>
      <c r="H235" s="17">
        <f>IFERROR(VLOOKUP(D235,[1]!Ejecución_Presupuestal_Gastos_C__2[#All],5,0),0)</f>
        <v>0</v>
      </c>
      <c r="I235" s="17">
        <f>IFERROR(VLOOKUP(D235,[1]!Ejecución_Presupuestal_Gastos_C__2[#All],6,0),0)</f>
        <v>3985000</v>
      </c>
      <c r="J235" s="17">
        <f>IFERROR(VLOOKUP(D235,[1]!Ejecución_Presupuestal_Gastos_C__2[#All],7,0),0)</f>
        <v>0</v>
      </c>
      <c r="K235" s="17">
        <f>IFERROR(VLOOKUP(D235,[1]!Ejecución_Presupuestal_Gastos_C__2[#All],8,0),0)</f>
        <v>3985000</v>
      </c>
      <c r="L235" s="17">
        <f>IFERROR(VLOOKUP(D235,[1]!Ejecución_Presupuestal_Gastos_C__2[#All],9,0),0)</f>
        <v>0</v>
      </c>
      <c r="M235" s="17">
        <f>IFERROR(VLOOKUP(D235,[1]!Ejecución_Presupuestal_Gastos_C__2[#All],10,0),0)</f>
        <v>0</v>
      </c>
      <c r="N235" s="18">
        <f t="shared" ref="N235:N236" si="160">IFERROR(M235/K235,"")</f>
        <v>0</v>
      </c>
      <c r="O235" s="17">
        <f>IFERROR(VLOOKUP(D235,[1]!Ejecución_Presupuestal_Gastos_C__2[#All],12,0),0)</f>
        <v>0</v>
      </c>
      <c r="P235" s="17">
        <f>IFERROR(VLOOKUP(D235,[1]!Ejecución_Presupuestal_Gastos_C__2[#All],13,0),0)</f>
        <v>0</v>
      </c>
      <c r="Q235" s="18">
        <f t="shared" si="156"/>
        <v>0</v>
      </c>
      <c r="R235" s="14"/>
      <c r="S235" s="2"/>
    </row>
    <row r="236" spans="1:19" ht="25.5" x14ac:dyDescent="0.25">
      <c r="C236" s="15" t="str">
        <f t="shared" si="159"/>
        <v>O2.1.2.02.01.004.05.4529001</v>
      </c>
      <c r="D236" s="15" t="s">
        <v>449</v>
      </c>
      <c r="E236" s="16" t="s">
        <v>450</v>
      </c>
      <c r="F236" s="17">
        <f>IFERROR(VLOOKUP(D236,[1]!Ejecución_Presupuestal_Gastos_C__2[#All],3,0),0)</f>
        <v>10000000</v>
      </c>
      <c r="G236" s="17">
        <f>IFERROR(VLOOKUP(D236,[1]!Ejecución_Presupuestal_Gastos_C__2[#All],4,0),0)</f>
        <v>0</v>
      </c>
      <c r="H236" s="17">
        <f>IFERROR(VLOOKUP(D236,[1]!Ejecución_Presupuestal_Gastos_C__2[#All],5,0),0)</f>
        <v>0</v>
      </c>
      <c r="I236" s="17">
        <f>IFERROR(VLOOKUP(D236,[1]!Ejecución_Presupuestal_Gastos_C__2[#All],6,0),0)</f>
        <v>10000000</v>
      </c>
      <c r="J236" s="17">
        <f>IFERROR(VLOOKUP(D236,[1]!Ejecución_Presupuestal_Gastos_C__2[#All],7,0),0)</f>
        <v>0</v>
      </c>
      <c r="K236" s="17">
        <f>IFERROR(VLOOKUP(D236,[1]!Ejecución_Presupuestal_Gastos_C__2[#All],8,0),0)</f>
        <v>10000000</v>
      </c>
      <c r="L236" s="17">
        <f>IFERROR(VLOOKUP(D236,[1]!Ejecución_Presupuestal_Gastos_C__2[#All],9,0),0)</f>
        <v>0</v>
      </c>
      <c r="M236" s="17">
        <f>IFERROR(VLOOKUP(D236,[1]!Ejecución_Presupuestal_Gastos_C__2[#All],10,0),0)</f>
        <v>0</v>
      </c>
      <c r="N236" s="18">
        <f t="shared" si="160"/>
        <v>0</v>
      </c>
      <c r="O236" s="17">
        <f>IFERROR(VLOOKUP(D236,[1]!Ejecución_Presupuestal_Gastos_C__2[#All],12,0),0)</f>
        <v>0</v>
      </c>
      <c r="P236" s="17">
        <f>IFERROR(VLOOKUP(D236,[1]!Ejecución_Presupuestal_Gastos_C__2[#All],13,0),0)</f>
        <v>0</v>
      </c>
      <c r="Q236" s="18">
        <f t="shared" si="156"/>
        <v>0</v>
      </c>
      <c r="R236" s="14"/>
      <c r="S236" s="2"/>
    </row>
    <row r="237" spans="1:19" x14ac:dyDescent="0.25">
      <c r="A237" s="1">
        <f t="shared" ref="A237:A248" si="161">LEN(D237)</f>
        <v>13</v>
      </c>
      <c r="B237" s="1" t="s">
        <v>36</v>
      </c>
      <c r="C237" s="10" t="str">
        <f t="shared" ref="C237" si="162">LEFT(D237,2)&amp;"."&amp;MID(D237,3,1)&amp;"."&amp;MID(D237,4,1)&amp;"."&amp;MID(D237,5,2)&amp;"."&amp;MID(D237,7,2)&amp;"."&amp;MID(D237,9,3)&amp;"."&amp;MID(D237,12,2)</f>
        <v>O2.1.2.02.01.004.06</v>
      </c>
      <c r="D237" s="10" t="s">
        <v>451</v>
      </c>
      <c r="E237" s="11" t="s">
        <v>452</v>
      </c>
      <c r="F237" s="12">
        <f>SUM(F238:F240)</f>
        <v>8124000</v>
      </c>
      <c r="G237" s="12">
        <f t="shared" ref="G237:M237" si="163">SUM(G238:G240)</f>
        <v>0</v>
      </c>
      <c r="H237" s="12">
        <f t="shared" si="163"/>
        <v>0</v>
      </c>
      <c r="I237" s="12">
        <f t="shared" si="163"/>
        <v>8124000</v>
      </c>
      <c r="J237" s="12">
        <f t="shared" si="163"/>
        <v>0</v>
      </c>
      <c r="K237" s="12">
        <f t="shared" si="163"/>
        <v>8124000</v>
      </c>
      <c r="L237" s="12">
        <f t="shared" si="163"/>
        <v>0</v>
      </c>
      <c r="M237" s="12">
        <f t="shared" si="163"/>
        <v>0</v>
      </c>
      <c r="N237" s="13">
        <f>IFERROR(M237/K237,"")</f>
        <v>0</v>
      </c>
      <c r="O237" s="12">
        <f t="shared" ref="O237" si="164">SUM(O238:O240)</f>
        <v>0</v>
      </c>
      <c r="P237" s="12">
        <f t="shared" ref="P237" si="165">SUM(P238:P240)</f>
        <v>0</v>
      </c>
      <c r="Q237" s="13">
        <f t="shared" si="156"/>
        <v>0</v>
      </c>
      <c r="R237" s="14"/>
      <c r="S237" s="2"/>
    </row>
    <row r="238" spans="1:19" ht="25.5" x14ac:dyDescent="0.25">
      <c r="A238" s="1">
        <f t="shared" si="161"/>
        <v>20</v>
      </c>
      <c r="B238" s="1" t="s">
        <v>49</v>
      </c>
      <c r="C238" s="15" t="str">
        <f t="shared" ref="C238:C240" si="166">LEFT(D238,2)&amp;"."&amp;MID(D238,3,1)&amp;"."&amp;MID(D238,4,1)&amp;"."&amp;MID(D238,5,2)&amp;"."&amp;MID(D238,7,2)&amp;"."&amp;MID(D238,9,3)&amp;"."&amp;MID(D238,12,2)&amp;"."&amp;MID(D238,14,50)</f>
        <v>O2.1.2.02.01.004.06.4613105</v>
      </c>
      <c r="D238" s="15" t="s">
        <v>453</v>
      </c>
      <c r="E238" s="16" t="s">
        <v>454</v>
      </c>
      <c r="F238" s="17">
        <f>IFERROR(VLOOKUP(D238,[1]!Ejecución_Presupuestal_Gastos_C__2[#All],3,0),0)</f>
        <v>0</v>
      </c>
      <c r="G238" s="17">
        <f>IFERROR(VLOOKUP(D238,[1]!Ejecución_Presupuestal_Gastos_C__2[#All],4,0),0)</f>
        <v>0</v>
      </c>
      <c r="H238" s="17">
        <f>IFERROR(VLOOKUP(D238,[1]!Ejecución_Presupuestal_Gastos_C__2[#All],5,0),0)</f>
        <v>0</v>
      </c>
      <c r="I238" s="17">
        <f>IFERROR(VLOOKUP(D238,[1]!Ejecución_Presupuestal_Gastos_C__2[#All],6,0),0)</f>
        <v>0</v>
      </c>
      <c r="J238" s="17">
        <f>IFERROR(VLOOKUP(D238,[1]!Ejecución_Presupuestal_Gastos_C__2[#All],7,0),0)</f>
        <v>0</v>
      </c>
      <c r="K238" s="17">
        <f>IFERROR(VLOOKUP(D238,[1]!Ejecución_Presupuestal_Gastos_C__2[#All],8,0),0)</f>
        <v>0</v>
      </c>
      <c r="L238" s="17">
        <f>IFERROR(VLOOKUP(D238,[1]!Ejecución_Presupuestal_Gastos_C__2[#All],9,0),0)</f>
        <v>0</v>
      </c>
      <c r="M238" s="17">
        <f>IFERROR(VLOOKUP(D238,[1]!Ejecución_Presupuestal_Gastos_C__2[#All],10,0),0)</f>
        <v>0</v>
      </c>
      <c r="N238" s="18">
        <v>0</v>
      </c>
      <c r="O238" s="17">
        <f>IFERROR(VLOOKUP(D238,[1]!Ejecución_Presupuestal_Gastos_C__2[#All],12,0),0)</f>
        <v>0</v>
      </c>
      <c r="P238" s="17">
        <f>IFERROR(VLOOKUP(D238,[1]!Ejecución_Presupuestal_Gastos_C__2[#All],13,0),0)</f>
        <v>0</v>
      </c>
      <c r="Q238" s="18">
        <v>0</v>
      </c>
      <c r="R238" s="14"/>
      <c r="S238" s="2"/>
    </row>
    <row r="239" spans="1:19" x14ac:dyDescent="0.25">
      <c r="A239" s="1">
        <f t="shared" si="161"/>
        <v>20</v>
      </c>
      <c r="B239" s="1" t="s">
        <v>49</v>
      </c>
      <c r="C239" s="15" t="str">
        <f t="shared" si="166"/>
        <v>O2.1.2.02.01.004.06.4641007</v>
      </c>
      <c r="D239" s="15" t="s">
        <v>455</v>
      </c>
      <c r="E239" s="16" t="s">
        <v>456</v>
      </c>
      <c r="F239" s="20">
        <f>IFERROR(VLOOKUP(D239,[1]!Ejecución_Presupuestal_Gastos_C__2[#All],3,0),0)</f>
        <v>3960000</v>
      </c>
      <c r="G239" s="17">
        <f>IFERROR(VLOOKUP(D239,[1]!Ejecución_Presupuestal_Gastos_C__2[#All],4,0),0)</f>
        <v>0</v>
      </c>
      <c r="H239" s="17">
        <f>IFERROR(VLOOKUP(D239,[1]!Ejecución_Presupuestal_Gastos_C__2[#All],5,0),0)</f>
        <v>0</v>
      </c>
      <c r="I239" s="17">
        <f>IFERROR(VLOOKUP(D239,[1]!Ejecución_Presupuestal_Gastos_C__2[#All],6,0),0)</f>
        <v>3960000</v>
      </c>
      <c r="J239" s="17">
        <f>IFERROR(VLOOKUP(D239,[1]!Ejecución_Presupuestal_Gastos_C__2[#All],7,0),0)</f>
        <v>0</v>
      </c>
      <c r="K239" s="17">
        <f>IFERROR(VLOOKUP(D239,[1]!Ejecución_Presupuestal_Gastos_C__2[#All],8,0),0)</f>
        <v>3960000</v>
      </c>
      <c r="L239" s="17">
        <f>IFERROR(VLOOKUP(D239,[1]!Ejecución_Presupuestal_Gastos_C__2[#All],9,0),0)</f>
        <v>0</v>
      </c>
      <c r="M239" s="17">
        <f>IFERROR(VLOOKUP(D239,[1]!Ejecución_Presupuestal_Gastos_C__2[#All],10,0),0)</f>
        <v>0</v>
      </c>
      <c r="N239" s="18">
        <f t="shared" ref="N239:N240" si="167">IFERROR(M239/K239,"")</f>
        <v>0</v>
      </c>
      <c r="O239" s="17">
        <f>IFERROR(VLOOKUP(D239,[1]!Ejecución_Presupuestal_Gastos_C__2[#All],12,0),0)</f>
        <v>0</v>
      </c>
      <c r="P239" s="17">
        <f>IFERROR(VLOOKUP(D239,[1]!Ejecución_Presupuestal_Gastos_C__2[#All],13,0),0)</f>
        <v>0</v>
      </c>
      <c r="Q239" s="18">
        <f t="shared" si="156"/>
        <v>0</v>
      </c>
      <c r="R239" s="14"/>
      <c r="S239" s="2"/>
    </row>
    <row r="240" spans="1:19" x14ac:dyDescent="0.25">
      <c r="A240" s="1">
        <f t="shared" si="161"/>
        <v>20</v>
      </c>
      <c r="B240" s="1" t="s">
        <v>49</v>
      </c>
      <c r="C240" s="15" t="str">
        <f t="shared" si="166"/>
        <v>O2.1.2.02.01.004.06.4693999</v>
      </c>
      <c r="D240" s="15" t="s">
        <v>457</v>
      </c>
      <c r="E240" s="16" t="s">
        <v>458</v>
      </c>
      <c r="F240" s="17">
        <f>IFERROR(VLOOKUP(D240,[1]!Ejecución_Presupuestal_Gastos_C__2[#All],3,0),0)</f>
        <v>4164000</v>
      </c>
      <c r="G240" s="17">
        <f>IFERROR(VLOOKUP(D240,[1]!Ejecución_Presupuestal_Gastos_C__2[#All],4,0),0)</f>
        <v>0</v>
      </c>
      <c r="H240" s="17">
        <f>IFERROR(VLOOKUP(D240,[1]!Ejecución_Presupuestal_Gastos_C__2[#All],5,0),0)</f>
        <v>0</v>
      </c>
      <c r="I240" s="17">
        <f>IFERROR(VLOOKUP(D240,[1]!Ejecución_Presupuestal_Gastos_C__2[#All],6,0),0)</f>
        <v>4164000</v>
      </c>
      <c r="J240" s="17">
        <f>IFERROR(VLOOKUP(D240,[1]!Ejecución_Presupuestal_Gastos_C__2[#All],7,0),0)</f>
        <v>0</v>
      </c>
      <c r="K240" s="17">
        <f>IFERROR(VLOOKUP(D240,[1]!Ejecución_Presupuestal_Gastos_C__2[#All],8,0),0)</f>
        <v>4164000</v>
      </c>
      <c r="L240" s="17">
        <f>IFERROR(VLOOKUP(D240,[1]!Ejecución_Presupuestal_Gastos_C__2[#All],9,0),0)</f>
        <v>0</v>
      </c>
      <c r="M240" s="17">
        <f>IFERROR(VLOOKUP(D240,[1]!Ejecución_Presupuestal_Gastos_C__2[#All],10,0),0)</f>
        <v>0</v>
      </c>
      <c r="N240" s="18">
        <f t="shared" si="167"/>
        <v>0</v>
      </c>
      <c r="O240" s="17">
        <f>IFERROR(VLOOKUP(D240,[1]!Ejecución_Presupuestal_Gastos_C__2[#All],12,0),0)</f>
        <v>0</v>
      </c>
      <c r="P240" s="17">
        <f>IFERROR(VLOOKUP(D240,[1]!Ejecución_Presupuestal_Gastos_C__2[#All],13,0),0)</f>
        <v>0</v>
      </c>
      <c r="Q240" s="18">
        <f t="shared" si="156"/>
        <v>0</v>
      </c>
      <c r="R240" s="14"/>
      <c r="S240" s="2"/>
    </row>
    <row r="241" spans="1:19" ht="25.5" x14ac:dyDescent="0.25">
      <c r="A241" s="1">
        <f t="shared" si="161"/>
        <v>13</v>
      </c>
      <c r="B241" s="1" t="s">
        <v>36</v>
      </c>
      <c r="C241" s="10" t="str">
        <f t="shared" ref="C241" si="168">LEFT(D241,2)&amp;"."&amp;MID(D241,3,1)&amp;"."&amp;MID(D241,4,1)&amp;"."&amp;MID(D241,5,2)&amp;"."&amp;MID(D241,7,2)&amp;"."&amp;MID(D241,9,3)&amp;"."&amp;MID(D241,12,2)</f>
        <v>O2.1.2.02.01.004.07</v>
      </c>
      <c r="D241" s="10" t="s">
        <v>459</v>
      </c>
      <c r="E241" s="11" t="s">
        <v>460</v>
      </c>
      <c r="F241" s="12">
        <f t="shared" ref="F241:M241" si="169">SUM(F242:F242)</f>
        <v>0</v>
      </c>
      <c r="G241" s="12">
        <f t="shared" si="169"/>
        <v>0</v>
      </c>
      <c r="H241" s="12">
        <f t="shared" si="169"/>
        <v>0</v>
      </c>
      <c r="I241" s="12">
        <f t="shared" si="169"/>
        <v>0</v>
      </c>
      <c r="J241" s="12">
        <f t="shared" si="169"/>
        <v>0</v>
      </c>
      <c r="K241" s="12">
        <f t="shared" si="169"/>
        <v>0</v>
      </c>
      <c r="L241" s="12">
        <f t="shared" si="169"/>
        <v>0</v>
      </c>
      <c r="M241" s="12">
        <f t="shared" si="169"/>
        <v>0</v>
      </c>
      <c r="N241" s="13" t="str">
        <f>IFERROR(M241/K241,"")</f>
        <v/>
      </c>
      <c r="O241" s="12">
        <f>SUM(O242:O242)</f>
        <v>0</v>
      </c>
      <c r="P241" s="12">
        <f>SUM(P242:P242)</f>
        <v>0</v>
      </c>
      <c r="Q241" s="13" t="str">
        <f t="shared" si="156"/>
        <v/>
      </c>
      <c r="R241" s="14"/>
      <c r="S241" s="2"/>
    </row>
    <row r="242" spans="1:19" x14ac:dyDescent="0.25">
      <c r="A242" s="1">
        <f t="shared" si="161"/>
        <v>20</v>
      </c>
      <c r="B242" s="1" t="s">
        <v>49</v>
      </c>
      <c r="C242" s="15" t="str">
        <f t="shared" ref="C242" si="170">LEFT(D242,2)&amp;"."&amp;MID(D242,3,1)&amp;"."&amp;MID(D242,4,1)&amp;"."&amp;MID(D242,5,2)&amp;"."&amp;MID(D242,7,2)&amp;"."&amp;MID(D242,9,3)&amp;"."&amp;MID(D242,12,2)&amp;"."&amp;MID(D242,14,50)</f>
        <v>O2.1.2.02.01.004.07.4733006</v>
      </c>
      <c r="D242" s="15" t="s">
        <v>461</v>
      </c>
      <c r="E242" s="16" t="s">
        <v>462</v>
      </c>
      <c r="F242" s="17">
        <f>IFERROR(VLOOKUP(D242,[1]!Ejecución_Presupuestal_Gastos_C__2[#All],3,0),0)</f>
        <v>0</v>
      </c>
      <c r="G242" s="17">
        <f>IFERROR(VLOOKUP(D242,[1]!Ejecución_Presupuestal_Gastos_C__2[#All],4,0),0)</f>
        <v>0</v>
      </c>
      <c r="H242" s="17">
        <f>IFERROR(VLOOKUP(D242,[1]!Ejecución_Presupuestal_Gastos_C__2[#All],5,0),0)</f>
        <v>0</v>
      </c>
      <c r="I242" s="17">
        <f>IFERROR(VLOOKUP(D242,[1]!Ejecución_Presupuestal_Gastos_C__2[#All],6,0),0)</f>
        <v>0</v>
      </c>
      <c r="J242" s="17">
        <f>IFERROR(VLOOKUP(D242,[1]!Ejecución_Presupuestal_Gastos_C__2[#All],7,0),0)</f>
        <v>0</v>
      </c>
      <c r="K242" s="17">
        <f>IFERROR(VLOOKUP(D242,[1]!Ejecución_Presupuestal_Gastos_C__2[#All],8,0),0)</f>
        <v>0</v>
      </c>
      <c r="L242" s="17">
        <f>IFERROR(VLOOKUP(D242,[1]!Ejecución_Presupuestal_Gastos_C__2[#All],9,0),0)</f>
        <v>0</v>
      </c>
      <c r="M242" s="17">
        <f>IFERROR(VLOOKUP(D242,[1]!Ejecución_Presupuestal_Gastos_C__2[#All],10,0),0)</f>
        <v>0</v>
      </c>
      <c r="N242" s="18" t="str">
        <f t="shared" ref="N242" si="171">IFERROR(M242/K242,"")</f>
        <v/>
      </c>
      <c r="O242" s="17">
        <f>IFERROR(VLOOKUP(D242,[1]!Ejecución_Presupuestal_Gastos_C__2[#All],12,0),0)</f>
        <v>0</v>
      </c>
      <c r="P242" s="17">
        <f>IFERROR(VLOOKUP(D242,[1]!Ejecución_Presupuestal_Gastos_C__2[#All],13,0),0)</f>
        <v>0</v>
      </c>
      <c r="Q242" s="18" t="str">
        <f t="shared" si="156"/>
        <v/>
      </c>
      <c r="R242" s="14"/>
      <c r="S242" s="2"/>
    </row>
    <row r="243" spans="1:19" ht="25.5" x14ac:dyDescent="0.25">
      <c r="A243" s="1">
        <f t="shared" si="161"/>
        <v>13</v>
      </c>
      <c r="B243" s="1" t="s">
        <v>36</v>
      </c>
      <c r="C243" s="10" t="str">
        <f t="shared" ref="C243" si="172">LEFT(D243,2)&amp;"."&amp;MID(D243,3,1)&amp;"."&amp;MID(D243,4,1)&amp;"."&amp;MID(D243,5,2)&amp;"."&amp;MID(D243,7,2)&amp;"."&amp;MID(D243,9,3)&amp;"."&amp;MID(D243,12,2)</f>
        <v>O2.1.2.02.01.004.08</v>
      </c>
      <c r="D243" s="10" t="s">
        <v>463</v>
      </c>
      <c r="E243" s="11" t="s">
        <v>464</v>
      </c>
      <c r="F243" s="12">
        <f>SUM(F244:F246)</f>
        <v>44529000</v>
      </c>
      <c r="G243" s="12">
        <f t="shared" ref="G243:L243" si="173">SUM(G244:G246)</f>
        <v>0</v>
      </c>
      <c r="H243" s="12">
        <f t="shared" si="173"/>
        <v>0</v>
      </c>
      <c r="I243" s="12">
        <f t="shared" si="173"/>
        <v>44529000</v>
      </c>
      <c r="J243" s="12">
        <f t="shared" si="173"/>
        <v>0</v>
      </c>
      <c r="K243" s="12">
        <f t="shared" si="173"/>
        <v>44529000</v>
      </c>
      <c r="L243" s="12">
        <f t="shared" si="173"/>
        <v>0</v>
      </c>
      <c r="M243" s="12">
        <f>SUM(M244:M246)</f>
        <v>0</v>
      </c>
      <c r="N243" s="13">
        <f>IFERROR(M243/K243,"")</f>
        <v>0</v>
      </c>
      <c r="O243" s="12">
        <f t="shared" ref="O243:P243" si="174">SUM(O244:O246)</f>
        <v>0</v>
      </c>
      <c r="P243" s="12">
        <f t="shared" si="174"/>
        <v>0</v>
      </c>
      <c r="Q243" s="13">
        <f t="shared" si="156"/>
        <v>0</v>
      </c>
      <c r="R243" s="14"/>
      <c r="S243" s="2"/>
    </row>
    <row r="244" spans="1:19" x14ac:dyDescent="0.25">
      <c r="A244" s="1">
        <f t="shared" si="161"/>
        <v>20</v>
      </c>
      <c r="B244" s="1" t="s">
        <v>49</v>
      </c>
      <c r="C244" s="15" t="str">
        <f t="shared" ref="C244:C246" si="175">LEFT(D244,2)&amp;"."&amp;MID(D244,3,1)&amp;"."&amp;MID(D244,4,1)&amp;"."&amp;MID(D244,5,2)&amp;"."&amp;MID(D244,7,2)&amp;"."&amp;MID(D244,9,3)&amp;"."&amp;MID(D244,12,2)&amp;"."&amp;MID(D244,14,50)</f>
        <v>O2.1.2.02.01.004.08.4823206</v>
      </c>
      <c r="D244" s="15" t="s">
        <v>465</v>
      </c>
      <c r="E244" s="16" t="s">
        <v>466</v>
      </c>
      <c r="F244" s="17">
        <f>IFERROR(VLOOKUP(D244,[1]!Ejecución_Presupuestal_Gastos_C__2[#All],3,0),0)</f>
        <v>750000</v>
      </c>
      <c r="G244" s="17">
        <f>IFERROR(VLOOKUP(D244,[1]!Ejecución_Presupuestal_Gastos_C__2[#All],4,0),0)</f>
        <v>0</v>
      </c>
      <c r="H244" s="17">
        <f>IFERROR(VLOOKUP(D244,[1]!Ejecución_Presupuestal_Gastos_C__2[#All],5,0),0)</f>
        <v>0</v>
      </c>
      <c r="I244" s="17">
        <f>IFERROR(VLOOKUP(D244,[1]!Ejecución_Presupuestal_Gastos_C__2[#All],6,0),0)</f>
        <v>750000</v>
      </c>
      <c r="J244" s="17">
        <f>IFERROR(VLOOKUP(D244,[1]!Ejecución_Presupuestal_Gastos_C__2[#All],7,0),0)</f>
        <v>0</v>
      </c>
      <c r="K244" s="17">
        <f>IFERROR(VLOOKUP(D244,[1]!Ejecución_Presupuestal_Gastos_C__2[#All],8,0),0)</f>
        <v>750000</v>
      </c>
      <c r="L244" s="17">
        <f>IFERROR(VLOOKUP(D244,[1]!Ejecución_Presupuestal_Gastos_C__2[#All],9,0),0)</f>
        <v>0</v>
      </c>
      <c r="M244" s="17">
        <f>IFERROR(VLOOKUP(D244,[1]!Ejecución_Presupuestal_Gastos_C__2[#All],10,0),0)</f>
        <v>0</v>
      </c>
      <c r="N244" s="18">
        <f t="shared" ref="N244:N246" si="176">IFERROR(M244/K244,"")</f>
        <v>0</v>
      </c>
      <c r="O244" s="17">
        <f>IFERROR(VLOOKUP(D244,[1]!Ejecución_Presupuestal_Gastos_C__2[#All],12,0),0)</f>
        <v>0</v>
      </c>
      <c r="P244" s="17">
        <f>IFERROR(VLOOKUP(D244,[1]!Ejecución_Presupuestal_Gastos_C__2[#All],13,0),0)</f>
        <v>0</v>
      </c>
      <c r="Q244" s="18">
        <f t="shared" si="156"/>
        <v>0</v>
      </c>
      <c r="R244" s="14"/>
      <c r="S244" s="2"/>
    </row>
    <row r="245" spans="1:19" x14ac:dyDescent="0.25">
      <c r="A245" s="1">
        <f t="shared" si="161"/>
        <v>20</v>
      </c>
      <c r="B245" s="1" t="s">
        <v>49</v>
      </c>
      <c r="C245" s="15" t="str">
        <f t="shared" si="175"/>
        <v>O2.1.2.02.01.004.08.4825399</v>
      </c>
      <c r="D245" s="15" t="s">
        <v>467</v>
      </c>
      <c r="E245" s="16" t="s">
        <v>468</v>
      </c>
      <c r="F245" s="17">
        <f>IFERROR(VLOOKUP(D245,[1]!Ejecución_Presupuestal_Gastos_C__2[#All],3,0),0)</f>
        <v>43779000</v>
      </c>
      <c r="G245" s="17">
        <f>IFERROR(VLOOKUP(D245,[1]!Ejecución_Presupuestal_Gastos_C__2[#All],4,0),0)</f>
        <v>0</v>
      </c>
      <c r="H245" s="17">
        <f>IFERROR(VLOOKUP(D245,[1]!Ejecución_Presupuestal_Gastos_C__2[#All],5,0),0)</f>
        <v>0</v>
      </c>
      <c r="I245" s="17">
        <f>IFERROR(VLOOKUP(D245,[1]!Ejecución_Presupuestal_Gastos_C__2[#All],6,0),0)</f>
        <v>43779000</v>
      </c>
      <c r="J245" s="17">
        <f>IFERROR(VLOOKUP(D245,[1]!Ejecución_Presupuestal_Gastos_C__2[#All],7,0),0)</f>
        <v>0</v>
      </c>
      <c r="K245" s="17">
        <f>IFERROR(VLOOKUP(D245,[1]!Ejecución_Presupuestal_Gastos_C__2[#All],8,0),0)</f>
        <v>43779000</v>
      </c>
      <c r="L245" s="17">
        <f>IFERROR(VLOOKUP(D245,[1]!Ejecución_Presupuestal_Gastos_C__2[#All],9,0),0)</f>
        <v>0</v>
      </c>
      <c r="M245" s="17">
        <f>IFERROR(VLOOKUP(D245,[1]!Ejecución_Presupuestal_Gastos_C__2[#All],10,0),0)</f>
        <v>0</v>
      </c>
      <c r="N245" s="18">
        <f t="shared" si="176"/>
        <v>0</v>
      </c>
      <c r="O245" s="17">
        <f>IFERROR(VLOOKUP(D245,[1]!Ejecución_Presupuestal_Gastos_C__2[#All],12,0),0)</f>
        <v>0</v>
      </c>
      <c r="P245" s="17">
        <f>IFERROR(VLOOKUP(D245,[1]!Ejecución_Presupuestal_Gastos_C__2[#All],13,0),0)</f>
        <v>0</v>
      </c>
      <c r="Q245" s="18">
        <f t="shared" si="156"/>
        <v>0</v>
      </c>
      <c r="R245" s="14"/>
      <c r="S245" s="2"/>
    </row>
    <row r="246" spans="1:19" ht="25.5" x14ac:dyDescent="0.25">
      <c r="A246" s="1">
        <f t="shared" si="161"/>
        <v>20</v>
      </c>
      <c r="B246" s="1" t="s">
        <v>49</v>
      </c>
      <c r="C246" s="15" t="str">
        <f t="shared" si="175"/>
        <v>O2.1.2.02.01.004.08.4828302</v>
      </c>
      <c r="D246" s="15" t="s">
        <v>469</v>
      </c>
      <c r="E246" s="16" t="s">
        <v>470</v>
      </c>
      <c r="F246" s="17">
        <f>IFERROR(VLOOKUP(D246,[1]!Ejecución_Presupuestal_Gastos_C__2[#All],3,0),0)</f>
        <v>0</v>
      </c>
      <c r="G246" s="17">
        <f>IFERROR(VLOOKUP(D246,[1]!Ejecución_Presupuestal_Gastos_C__2[#All],4,0),0)</f>
        <v>0</v>
      </c>
      <c r="H246" s="17">
        <f>IFERROR(VLOOKUP(D246,[1]!Ejecución_Presupuestal_Gastos_C__2[#All],5,0),0)</f>
        <v>0</v>
      </c>
      <c r="I246" s="17">
        <f>IFERROR(VLOOKUP(D246,[1]!Ejecución_Presupuestal_Gastos_C__2[#All],6,0),0)</f>
        <v>0</v>
      </c>
      <c r="J246" s="17">
        <f>IFERROR(VLOOKUP(D246,[1]!Ejecución_Presupuestal_Gastos_C__2[#All],7,0),0)</f>
        <v>0</v>
      </c>
      <c r="K246" s="17">
        <f>IFERROR(VLOOKUP(D246,[1]!Ejecución_Presupuestal_Gastos_C__2[#All],8,0),0)</f>
        <v>0</v>
      </c>
      <c r="L246" s="17">
        <f>IFERROR(VLOOKUP(D246,[1]!Ejecución_Presupuestal_Gastos_C__2[#All],9,0),0)</f>
        <v>0</v>
      </c>
      <c r="M246" s="17">
        <f>IFERROR(VLOOKUP(D246,[1]!Ejecución_Presupuestal_Gastos_C__2[#All],10,0),0)</f>
        <v>0</v>
      </c>
      <c r="N246" s="18" t="str">
        <f t="shared" si="176"/>
        <v/>
      </c>
      <c r="O246" s="17">
        <f>IFERROR(VLOOKUP(D246,[1]!Ejecución_Presupuestal_Gastos_C__2[#All],12,0),0)</f>
        <v>0</v>
      </c>
      <c r="P246" s="17">
        <f>IFERROR(VLOOKUP(D246,[1]!Ejecución_Presupuestal_Gastos_C__2[#All],13,0),0)</f>
        <v>0</v>
      </c>
      <c r="Q246" s="18" t="str">
        <f t="shared" si="156"/>
        <v/>
      </c>
      <c r="R246" s="14"/>
      <c r="S246" s="2"/>
    </row>
    <row r="247" spans="1:19" x14ac:dyDescent="0.25">
      <c r="A247" s="1">
        <f t="shared" si="161"/>
        <v>13</v>
      </c>
      <c r="B247" s="1" t="s">
        <v>36</v>
      </c>
      <c r="C247" s="10" t="str">
        <f t="shared" ref="C247" si="177">LEFT(D247,2)&amp;"."&amp;MID(D247,3,1)&amp;"."&amp;MID(D247,4,1)&amp;"."&amp;MID(D247,5,2)&amp;"."&amp;MID(D247,7,2)&amp;"."&amp;MID(D247,9,3)&amp;"."&amp;MID(D247,12,2)</f>
        <v>O2.1.2.02.01.004.09</v>
      </c>
      <c r="D247" s="10" t="s">
        <v>471</v>
      </c>
      <c r="E247" s="11" t="s">
        <v>472</v>
      </c>
      <c r="F247" s="12">
        <f>+F248</f>
        <v>0</v>
      </c>
      <c r="G247" s="12">
        <f t="shared" ref="G247:M247" si="178">+G248</f>
        <v>0</v>
      </c>
      <c r="H247" s="12">
        <f t="shared" si="178"/>
        <v>0</v>
      </c>
      <c r="I247" s="12">
        <f t="shared" si="178"/>
        <v>0</v>
      </c>
      <c r="J247" s="12">
        <f t="shared" si="178"/>
        <v>0</v>
      </c>
      <c r="K247" s="12">
        <f t="shared" si="178"/>
        <v>0</v>
      </c>
      <c r="L247" s="12">
        <f t="shared" si="178"/>
        <v>0</v>
      </c>
      <c r="M247" s="12">
        <f t="shared" si="178"/>
        <v>0</v>
      </c>
      <c r="N247" s="13" t="str">
        <f>IFERROR(M247/K247,"")</f>
        <v/>
      </c>
      <c r="O247" s="12">
        <f>+O248</f>
        <v>0</v>
      </c>
      <c r="P247" s="12">
        <f>+P248</f>
        <v>0</v>
      </c>
      <c r="Q247" s="13" t="str">
        <f>IFERROR(P247/K247,"")</f>
        <v/>
      </c>
      <c r="R247" s="14"/>
      <c r="S247" s="2"/>
    </row>
    <row r="248" spans="1:19" x14ac:dyDescent="0.25">
      <c r="A248" s="1">
        <f t="shared" si="161"/>
        <v>20</v>
      </c>
      <c r="B248" s="1" t="s">
        <v>49</v>
      </c>
      <c r="C248" s="15" t="str">
        <f t="shared" ref="C248" si="179">LEFT(D248,2)&amp;"."&amp;MID(D248,3,1)&amp;"."&amp;MID(D248,4,1)&amp;"."&amp;MID(D248,5,2)&amp;"."&amp;MID(D248,7,2)&amp;"."&amp;MID(D248,9,3)&amp;"."&amp;MID(D248,12,2)&amp;"."&amp;MID(D248,14,50)</f>
        <v>O2.1.2.02.01.004.09.4912996</v>
      </c>
      <c r="D248" s="15" t="s">
        <v>473</v>
      </c>
      <c r="E248" s="16" t="s">
        <v>474</v>
      </c>
      <c r="F248" s="17">
        <f>IFERROR(VLOOKUP(D248,[1]!Ejecución_Presupuestal_Gastos_C__2[#All],3,0),0)</f>
        <v>0</v>
      </c>
      <c r="G248" s="17">
        <f>IFERROR(VLOOKUP(D248,[1]!Ejecución_Presupuestal_Gastos_C__2[#All],4,0),0)</f>
        <v>0</v>
      </c>
      <c r="H248" s="17">
        <f>IFERROR(VLOOKUP(D248,[1]!Ejecución_Presupuestal_Gastos_C__2[#All],5,0),0)</f>
        <v>0</v>
      </c>
      <c r="I248" s="17">
        <f>IFERROR(VLOOKUP(D248,[1]!Ejecución_Presupuestal_Gastos_C__2[#All],6,0),0)</f>
        <v>0</v>
      </c>
      <c r="J248" s="17">
        <f>IFERROR(VLOOKUP(D248,[1]!Ejecución_Presupuestal_Gastos_C__2[#All],7,0),0)</f>
        <v>0</v>
      </c>
      <c r="K248" s="17">
        <f>IFERROR(VLOOKUP(D248,[1]!Ejecución_Presupuestal_Gastos_C__2[#All],8,0),0)</f>
        <v>0</v>
      </c>
      <c r="L248" s="17">
        <f>IFERROR(VLOOKUP(D248,[1]!Ejecución_Presupuestal_Gastos_C__2[#All],9,0),0)</f>
        <v>0</v>
      </c>
      <c r="M248" s="17">
        <f>IFERROR(VLOOKUP(D248,[1]!Ejecución_Presupuestal_Gastos_C__2[#All],10,0),0)</f>
        <v>0</v>
      </c>
      <c r="N248" s="18" t="str">
        <f t="shared" ref="N248" si="180">IFERROR(M248/K248,"")</f>
        <v/>
      </c>
      <c r="O248" s="17">
        <f>IFERROR(VLOOKUP(D248,[1]!Ejecución_Presupuestal_Gastos_C__2[#All],12,0),0)</f>
        <v>0</v>
      </c>
      <c r="P248" s="17">
        <f>IFERROR(VLOOKUP(D248,[1]!Ejecución_Presupuestal_Gastos_C__2[#All],13,0),0)</f>
        <v>0</v>
      </c>
      <c r="Q248" s="18" t="str">
        <f t="shared" si="156"/>
        <v/>
      </c>
      <c r="R248" s="14"/>
      <c r="S248" s="2"/>
    </row>
    <row r="249" spans="1:19" x14ac:dyDescent="0.25">
      <c r="A249" s="1">
        <f t="shared" si="136"/>
        <v>8</v>
      </c>
      <c r="B249" s="1" t="s">
        <v>36</v>
      </c>
      <c r="C249" s="10" t="str">
        <f>LEFT(D249,2)&amp;"."&amp;MID(D249,3,1)&amp;"."&amp;MID(D249,4,1)&amp;"."&amp;MID(D249,5,2)&amp;"."&amp;MID(D249,7,2)</f>
        <v>O2.1.2.02.02</v>
      </c>
      <c r="D249" s="10" t="s">
        <v>475</v>
      </c>
      <c r="E249" s="11" t="s">
        <v>476</v>
      </c>
      <c r="F249" s="12">
        <f t="shared" ref="F249:M249" si="181">F250+F254+F270+F289+F351+F366</f>
        <v>52569575000</v>
      </c>
      <c r="G249" s="12">
        <f t="shared" si="181"/>
        <v>0</v>
      </c>
      <c r="H249" s="12">
        <f t="shared" si="181"/>
        <v>0</v>
      </c>
      <c r="I249" s="12">
        <f t="shared" si="181"/>
        <v>52569575000</v>
      </c>
      <c r="J249" s="12">
        <f t="shared" si="181"/>
        <v>0</v>
      </c>
      <c r="K249" s="12">
        <f t="shared" si="181"/>
        <v>52569575000</v>
      </c>
      <c r="L249" s="12">
        <f t="shared" si="181"/>
        <v>0</v>
      </c>
      <c r="M249" s="12">
        <f t="shared" si="181"/>
        <v>0</v>
      </c>
      <c r="N249" s="13">
        <f t="shared" si="137"/>
        <v>0</v>
      </c>
      <c r="O249" s="12">
        <f>O250+O254+O270+O289+O351+O366</f>
        <v>0</v>
      </c>
      <c r="P249" s="12">
        <f>P250+P254+P270+P289+P351+P366</f>
        <v>0</v>
      </c>
      <c r="Q249" s="13">
        <f t="shared" si="138"/>
        <v>0</v>
      </c>
      <c r="R249" s="14"/>
      <c r="S249" s="2"/>
    </row>
    <row r="250" spans="1:19" x14ac:dyDescent="0.25">
      <c r="A250" s="1">
        <f t="shared" si="136"/>
        <v>11</v>
      </c>
      <c r="B250" s="1" t="s">
        <v>36</v>
      </c>
      <c r="C250" s="10" t="str">
        <f t="shared" ref="C250" si="182">LEFT(D250,2)&amp;"."&amp;MID(D250,3,1)&amp;"."&amp;MID(D250,4,1)&amp;"."&amp;MID(D250,5,2)&amp;"."&amp;MID(D250,7,2)&amp;"."&amp;MID(D250,9,3)</f>
        <v>O2.1.2.02.02.005</v>
      </c>
      <c r="D250" s="10" t="s">
        <v>477</v>
      </c>
      <c r="E250" s="11" t="s">
        <v>478</v>
      </c>
      <c r="F250" s="12">
        <f t="shared" ref="F250:P252" si="183">F251</f>
        <v>136525000</v>
      </c>
      <c r="G250" s="12">
        <f t="shared" si="183"/>
        <v>0</v>
      </c>
      <c r="H250" s="12">
        <f t="shared" si="183"/>
        <v>0</v>
      </c>
      <c r="I250" s="12">
        <f t="shared" si="183"/>
        <v>136525000</v>
      </c>
      <c r="J250" s="12">
        <f t="shared" si="183"/>
        <v>0</v>
      </c>
      <c r="K250" s="12">
        <f>K251</f>
        <v>136525000</v>
      </c>
      <c r="L250" s="12">
        <f t="shared" si="183"/>
        <v>0</v>
      </c>
      <c r="M250" s="12">
        <f t="shared" si="183"/>
        <v>0</v>
      </c>
      <c r="N250" s="13">
        <f t="shared" si="137"/>
        <v>0</v>
      </c>
      <c r="O250" s="12">
        <f t="shared" si="183"/>
        <v>0</v>
      </c>
      <c r="P250" s="12">
        <f t="shared" si="183"/>
        <v>0</v>
      </c>
      <c r="Q250" s="13">
        <f t="shared" si="138"/>
        <v>0</v>
      </c>
      <c r="R250" s="14"/>
      <c r="S250" s="2"/>
    </row>
    <row r="251" spans="1:19" x14ac:dyDescent="0.25">
      <c r="A251" s="1">
        <f t="shared" si="136"/>
        <v>13</v>
      </c>
      <c r="B251" s="1" t="s">
        <v>36</v>
      </c>
      <c r="C251" s="10" t="str">
        <f t="shared" ref="C251" si="184">LEFT(D251,2)&amp;"."&amp;MID(D251,3,1)&amp;"."&amp;MID(D251,4,1)&amp;"."&amp;MID(D251,5,2)&amp;"."&amp;MID(D251,7,2)&amp;"."&amp;MID(D251,9,3)&amp;"."&amp;MID(D251,12,2)</f>
        <v>O2.1.2.02.02.005.04</v>
      </c>
      <c r="D251" s="10" t="s">
        <v>479</v>
      </c>
      <c r="E251" s="11" t="s">
        <v>480</v>
      </c>
      <c r="F251" s="12">
        <f t="shared" si="183"/>
        <v>136525000</v>
      </c>
      <c r="G251" s="12">
        <f t="shared" si="183"/>
        <v>0</v>
      </c>
      <c r="H251" s="12">
        <f t="shared" si="183"/>
        <v>0</v>
      </c>
      <c r="I251" s="12">
        <f t="shared" si="183"/>
        <v>136525000</v>
      </c>
      <c r="J251" s="12">
        <f t="shared" si="183"/>
        <v>0</v>
      </c>
      <c r="K251" s="12">
        <f t="shared" si="183"/>
        <v>136525000</v>
      </c>
      <c r="L251" s="12">
        <f t="shared" si="183"/>
        <v>0</v>
      </c>
      <c r="M251" s="12">
        <f t="shared" si="183"/>
        <v>0</v>
      </c>
      <c r="N251" s="13">
        <f t="shared" si="137"/>
        <v>0</v>
      </c>
      <c r="O251" s="12">
        <f t="shared" si="183"/>
        <v>0</v>
      </c>
      <c r="P251" s="12">
        <f t="shared" si="183"/>
        <v>0</v>
      </c>
      <c r="Q251" s="13">
        <f t="shared" si="138"/>
        <v>0</v>
      </c>
      <c r="R251" s="14"/>
      <c r="S251" s="2"/>
    </row>
    <row r="252" spans="1:19" x14ac:dyDescent="0.25">
      <c r="A252" s="1">
        <f t="shared" si="136"/>
        <v>15</v>
      </c>
      <c r="B252" s="1" t="s">
        <v>36</v>
      </c>
      <c r="C252" s="10" t="str">
        <f>LEFT(D252,2)&amp;"."&amp;MID(D252,3,1)&amp;"."&amp;MID(D252,4,1)&amp;"."&amp;MID(D252,5,2)&amp;"."&amp;MID(D252,7,2)&amp;"."&amp;MID(D252,9,3)&amp;"."&amp;MID(D252,12,2)&amp;"."&amp;MID(D252,14,2)</f>
        <v>O2.1.2.02.02.005.04.06</v>
      </c>
      <c r="D252" s="10" t="s">
        <v>481</v>
      </c>
      <c r="E252" s="11" t="s">
        <v>482</v>
      </c>
      <c r="F252" s="12">
        <f t="shared" si="183"/>
        <v>136525000</v>
      </c>
      <c r="G252" s="12">
        <f t="shared" si="183"/>
        <v>0</v>
      </c>
      <c r="H252" s="12">
        <f t="shared" si="183"/>
        <v>0</v>
      </c>
      <c r="I252" s="12">
        <f t="shared" si="183"/>
        <v>136525000</v>
      </c>
      <c r="J252" s="12">
        <f t="shared" si="183"/>
        <v>0</v>
      </c>
      <c r="K252" s="12">
        <f>K253</f>
        <v>136525000</v>
      </c>
      <c r="L252" s="12">
        <f t="shared" si="183"/>
        <v>0</v>
      </c>
      <c r="M252" s="12">
        <f t="shared" si="183"/>
        <v>0</v>
      </c>
      <c r="N252" s="13">
        <f t="shared" si="137"/>
        <v>0</v>
      </c>
      <c r="O252" s="12">
        <f t="shared" si="183"/>
        <v>0</v>
      </c>
      <c r="P252" s="12">
        <f t="shared" si="183"/>
        <v>0</v>
      </c>
      <c r="Q252" s="13">
        <f t="shared" si="138"/>
        <v>0</v>
      </c>
      <c r="R252" s="14"/>
      <c r="S252" s="2"/>
    </row>
    <row r="253" spans="1:19" ht="25.5" x14ac:dyDescent="0.25">
      <c r="A253" s="1">
        <f t="shared" si="136"/>
        <v>20</v>
      </c>
      <c r="B253" s="1" t="s">
        <v>49</v>
      </c>
      <c r="C253" s="15" t="str">
        <f>LEFT(D253,2)&amp;"."&amp;MID(D253,3,1)&amp;"."&amp;MID(D253,4,1)&amp;"."&amp;MID(D253,5,2)&amp;"."&amp;MID(D253,7,2)&amp;"."&amp;MID(D253,9,3)&amp;"."&amp;MID(D253,12,2)&amp;"."&amp;MID(D253,14,50)</f>
        <v>O2.1.2.02.02.005.04.0654611</v>
      </c>
      <c r="D253" s="15" t="s">
        <v>483</v>
      </c>
      <c r="E253" s="16" t="s">
        <v>484</v>
      </c>
      <c r="F253" s="17">
        <f>VLOOKUP(D253,[1]!Ejecución_Presupuestal_Gastos_C__2[#All],3,0)</f>
        <v>136525000</v>
      </c>
      <c r="G253" s="17">
        <f>VLOOKUP(D253,[1]!Ejecución_Presupuestal_Gastos_C__2[#All],4,0)</f>
        <v>0</v>
      </c>
      <c r="H253" s="17">
        <f>VLOOKUP(D253,[1]!Ejecución_Presupuestal_Gastos_C__2[#All],5,0)</f>
        <v>0</v>
      </c>
      <c r="I253" s="17">
        <f>VLOOKUP(D253,[1]!Ejecución_Presupuestal_Gastos_C__2[#All],6,0)</f>
        <v>136525000</v>
      </c>
      <c r="J253" s="17">
        <f>VLOOKUP(D253,[1]!Ejecución_Presupuestal_Gastos_C__2[#All],7,0)</f>
        <v>0</v>
      </c>
      <c r="K253" s="17">
        <f>VLOOKUP(D253,[1]!Ejecución_Presupuestal_Gastos_C__2[#All],8,0)</f>
        <v>136525000</v>
      </c>
      <c r="L253" s="17">
        <f>VLOOKUP(D253,[1]!Ejecución_Presupuestal_Gastos_C__2[#All],9,0)</f>
        <v>0</v>
      </c>
      <c r="M253" s="17">
        <f>VLOOKUP(D253,[1]!Ejecución_Presupuestal_Gastos_C__2[#All],10,0)</f>
        <v>0</v>
      </c>
      <c r="N253" s="18">
        <f t="shared" si="137"/>
        <v>0</v>
      </c>
      <c r="O253" s="17">
        <f>VLOOKUP(D253,[1]!Ejecución_Presupuestal_Gastos_C__2[#All],12,0)</f>
        <v>0</v>
      </c>
      <c r="P253" s="17">
        <f>VLOOKUP(D253,[1]!Ejecución_Presupuestal_Gastos_C__2[#All],13,0)</f>
        <v>0</v>
      </c>
      <c r="Q253" s="18">
        <f t="shared" si="138"/>
        <v>0</v>
      </c>
      <c r="R253" s="14"/>
      <c r="S253" s="2"/>
    </row>
    <row r="254" spans="1:19" ht="51" x14ac:dyDescent="0.25">
      <c r="A254" s="1">
        <f t="shared" si="136"/>
        <v>11</v>
      </c>
      <c r="B254" s="1" t="s">
        <v>36</v>
      </c>
      <c r="C254" s="10" t="str">
        <f t="shared" ref="C254" si="185">LEFT(D254,2)&amp;"."&amp;MID(D254,3,1)&amp;"."&amp;MID(D254,4,1)&amp;"."&amp;MID(D254,5,2)&amp;"."&amp;MID(D254,7,2)&amp;"."&amp;MID(D254,9,3)</f>
        <v>O2.1.2.02.02.006</v>
      </c>
      <c r="D254" s="10" t="s">
        <v>485</v>
      </c>
      <c r="E254" s="11" t="s">
        <v>486</v>
      </c>
      <c r="F254" s="12">
        <f t="shared" ref="F254:M254" si="186">F255+F260+F263+F267</f>
        <v>1603887000</v>
      </c>
      <c r="G254" s="12">
        <f t="shared" si="186"/>
        <v>0</v>
      </c>
      <c r="H254" s="12">
        <f t="shared" si="186"/>
        <v>0</v>
      </c>
      <c r="I254" s="12">
        <f t="shared" si="186"/>
        <v>1603887000</v>
      </c>
      <c r="J254" s="12">
        <f t="shared" si="186"/>
        <v>0</v>
      </c>
      <c r="K254" s="12">
        <f t="shared" si="186"/>
        <v>1603887000</v>
      </c>
      <c r="L254" s="12">
        <f t="shared" si="186"/>
        <v>0</v>
      </c>
      <c r="M254" s="12">
        <f t="shared" si="186"/>
        <v>0</v>
      </c>
      <c r="N254" s="13">
        <f t="shared" si="137"/>
        <v>0</v>
      </c>
      <c r="O254" s="12">
        <f>O255+O260+O263+O267</f>
        <v>0</v>
      </c>
      <c r="P254" s="12">
        <f>P255+P260+P263+P267</f>
        <v>0</v>
      </c>
      <c r="Q254" s="13">
        <f t="shared" si="138"/>
        <v>0</v>
      </c>
      <c r="R254" s="14"/>
      <c r="S254" s="2"/>
    </row>
    <row r="255" spans="1:19" ht="25.5" x14ac:dyDescent="0.25">
      <c r="A255" s="1">
        <f t="shared" si="136"/>
        <v>13</v>
      </c>
      <c r="B255" s="1" t="s">
        <v>36</v>
      </c>
      <c r="C255" s="10" t="str">
        <f t="shared" ref="C255" si="187">LEFT(D255,2)&amp;"."&amp;MID(D255,3,1)&amp;"."&amp;MID(D255,4,1)&amp;"."&amp;MID(D255,5,2)&amp;"."&amp;MID(D255,7,2)&amp;"."&amp;MID(D255,9,3)&amp;"."&amp;MID(D255,12,2)</f>
        <v>O2.1.2.02.02.006.03</v>
      </c>
      <c r="D255" s="10" t="s">
        <v>487</v>
      </c>
      <c r="E255" s="11" t="s">
        <v>488</v>
      </c>
      <c r="F255" s="12">
        <f t="shared" ref="F255:M255" si="188">SUM(F256:F259)</f>
        <v>207833000</v>
      </c>
      <c r="G255" s="12">
        <f t="shared" si="188"/>
        <v>0</v>
      </c>
      <c r="H255" s="12">
        <f t="shared" si="188"/>
        <v>0</v>
      </c>
      <c r="I255" s="12">
        <f t="shared" si="188"/>
        <v>207833000</v>
      </c>
      <c r="J255" s="12">
        <f t="shared" si="188"/>
        <v>0</v>
      </c>
      <c r="K255" s="12">
        <f t="shared" si="188"/>
        <v>207833000</v>
      </c>
      <c r="L255" s="12">
        <f t="shared" si="188"/>
        <v>0</v>
      </c>
      <c r="M255" s="12">
        <f t="shared" si="188"/>
        <v>0</v>
      </c>
      <c r="N255" s="13">
        <f t="shared" si="137"/>
        <v>0</v>
      </c>
      <c r="O255" s="12">
        <f>SUM(O256:O259)</f>
        <v>0</v>
      </c>
      <c r="P255" s="12">
        <f>SUM(P256:P259)</f>
        <v>0</v>
      </c>
      <c r="Q255" s="13">
        <f t="shared" si="138"/>
        <v>0</v>
      </c>
      <c r="R255" s="14"/>
      <c r="S255" s="2"/>
    </row>
    <row r="256" spans="1:19" x14ac:dyDescent="0.25">
      <c r="A256" s="1">
        <f t="shared" si="136"/>
        <v>18</v>
      </c>
      <c r="B256" s="1" t="s">
        <v>49</v>
      </c>
      <c r="C256" s="15" t="str">
        <f t="shared" ref="C256:C259" si="189">LEFT(D256,2)&amp;"."&amp;MID(D256,3,1)&amp;"."&amp;MID(D256,4,1)&amp;"."&amp;MID(D256,5,2)&amp;"."&amp;MID(D256,7,2)&amp;"."&amp;MID(D256,9,3)&amp;"."&amp;MID(D256,12,2)&amp;"."&amp;MID(D256,14,50)</f>
        <v>O2.1.2.02.02.006.03.63111</v>
      </c>
      <c r="D256" s="15" t="s">
        <v>489</v>
      </c>
      <c r="E256" s="16" t="s">
        <v>490</v>
      </c>
      <c r="F256" s="17">
        <f>VLOOKUP(D256,[1]!Ejecución_Presupuestal_Gastos_C__2[#All],3,0)</f>
        <v>9830000</v>
      </c>
      <c r="G256" s="17">
        <f>VLOOKUP(D256,[1]!Ejecución_Presupuestal_Gastos_C__2[#All],4,0)</f>
        <v>0</v>
      </c>
      <c r="H256" s="17">
        <f>VLOOKUP(D256,[1]!Ejecución_Presupuestal_Gastos_C__2[#All],5,0)</f>
        <v>0</v>
      </c>
      <c r="I256" s="17">
        <f>VLOOKUP(D256,[1]!Ejecución_Presupuestal_Gastos_C__2[#All],6,0)</f>
        <v>9830000</v>
      </c>
      <c r="J256" s="17">
        <f>VLOOKUP(D256,[1]!Ejecución_Presupuestal_Gastos_C__2[#All],7,0)</f>
        <v>0</v>
      </c>
      <c r="K256" s="17">
        <f>VLOOKUP(D256,[1]!Ejecución_Presupuestal_Gastos_C__2[#All],8,0)</f>
        <v>9830000</v>
      </c>
      <c r="L256" s="17">
        <f>VLOOKUP(D256,[1]!Ejecución_Presupuestal_Gastos_C__2[#All],9,0)</f>
        <v>0</v>
      </c>
      <c r="M256" s="17">
        <f>VLOOKUP(D256,[1]!Ejecución_Presupuestal_Gastos_C__2[#All],10,0)</f>
        <v>0</v>
      </c>
      <c r="N256" s="18">
        <f t="shared" si="137"/>
        <v>0</v>
      </c>
      <c r="O256" s="17">
        <f>VLOOKUP(D256,[1]!Ejecución_Presupuestal_Gastos_C__2[#All],12,0)</f>
        <v>0</v>
      </c>
      <c r="P256" s="17">
        <f>VLOOKUP(D256,[1]!Ejecución_Presupuestal_Gastos_C__2[#All],13,0)</f>
        <v>0</v>
      </c>
      <c r="Q256" s="18">
        <f t="shared" si="138"/>
        <v>0</v>
      </c>
      <c r="R256" s="14"/>
      <c r="S256" s="2"/>
    </row>
    <row r="257" spans="1:19" ht="25.5" x14ac:dyDescent="0.25">
      <c r="A257" s="1">
        <f t="shared" si="136"/>
        <v>18</v>
      </c>
      <c r="B257" s="1" t="s">
        <v>49</v>
      </c>
      <c r="C257" s="15" t="str">
        <f t="shared" si="189"/>
        <v>O2.1.2.02.02.006.03.63311</v>
      </c>
      <c r="D257" s="15" t="s">
        <v>491</v>
      </c>
      <c r="E257" s="16" t="s">
        <v>492</v>
      </c>
      <c r="F257" s="17">
        <f>VLOOKUP(D257,[1]!Ejecución_Presupuestal_Gastos_C__2[#All],3,0)</f>
        <v>6553000</v>
      </c>
      <c r="G257" s="17">
        <f>VLOOKUP(D257,[1]!Ejecución_Presupuestal_Gastos_C__2[#All],4,0)</f>
        <v>0</v>
      </c>
      <c r="H257" s="17">
        <f>VLOOKUP(D257,[1]!Ejecución_Presupuestal_Gastos_C__2[#All],5,0)</f>
        <v>0</v>
      </c>
      <c r="I257" s="17">
        <f>VLOOKUP(D257,[1]!Ejecución_Presupuestal_Gastos_C__2[#All],6,0)</f>
        <v>6553000</v>
      </c>
      <c r="J257" s="17">
        <f>VLOOKUP(D257,[1]!Ejecución_Presupuestal_Gastos_C__2[#All],7,0)</f>
        <v>0</v>
      </c>
      <c r="K257" s="17">
        <f>VLOOKUP(D257,[1]!Ejecución_Presupuestal_Gastos_C__2[#All],8,0)</f>
        <v>6553000</v>
      </c>
      <c r="L257" s="17">
        <f>VLOOKUP(D257,[1]!Ejecución_Presupuestal_Gastos_C__2[#All],9,0)</f>
        <v>0</v>
      </c>
      <c r="M257" s="17">
        <f>VLOOKUP(D257,[1]!Ejecución_Presupuestal_Gastos_C__2[#All],10,0)</f>
        <v>0</v>
      </c>
      <c r="N257" s="18">
        <f t="shared" si="137"/>
        <v>0</v>
      </c>
      <c r="O257" s="17">
        <f>VLOOKUP(D257,[1]!Ejecución_Presupuestal_Gastos_C__2[#All],12,0)</f>
        <v>0</v>
      </c>
      <c r="P257" s="17">
        <f>VLOOKUP(D257,[1]!Ejecución_Presupuestal_Gastos_C__2[#All],13,0)</f>
        <v>0</v>
      </c>
      <c r="Q257" s="18">
        <f t="shared" si="138"/>
        <v>0</v>
      </c>
      <c r="R257" s="14"/>
      <c r="S257" s="2"/>
    </row>
    <row r="258" spans="1:19" x14ac:dyDescent="0.25">
      <c r="A258" s="1">
        <f t="shared" si="136"/>
        <v>18</v>
      </c>
      <c r="B258" s="1" t="s">
        <v>49</v>
      </c>
      <c r="C258" s="15" t="str">
        <f t="shared" si="189"/>
        <v>O2.1.2.02.02.006.03.63391</v>
      </c>
      <c r="D258" s="15" t="s">
        <v>493</v>
      </c>
      <c r="E258" s="16" t="s">
        <v>494</v>
      </c>
      <c r="F258" s="17">
        <f>VLOOKUP(D258,[1]!Ejecución_Presupuestal_Gastos_C__2[#All],3,0)</f>
        <v>74038000</v>
      </c>
      <c r="G258" s="17">
        <f>VLOOKUP(D258,[1]!Ejecución_Presupuestal_Gastos_C__2[#All],4,0)</f>
        <v>0</v>
      </c>
      <c r="H258" s="17">
        <f>VLOOKUP(D258,[1]!Ejecución_Presupuestal_Gastos_C__2[#All],5,0)</f>
        <v>0</v>
      </c>
      <c r="I258" s="17">
        <f>VLOOKUP(D258,[1]!Ejecución_Presupuestal_Gastos_C__2[#All],6,0)</f>
        <v>74038000</v>
      </c>
      <c r="J258" s="17">
        <f>VLOOKUP(D258,[1]!Ejecución_Presupuestal_Gastos_C__2[#All],7,0)</f>
        <v>0</v>
      </c>
      <c r="K258" s="17">
        <f>VLOOKUP(D258,[1]!Ejecución_Presupuestal_Gastos_C__2[#All],8,0)</f>
        <v>74038000</v>
      </c>
      <c r="L258" s="17">
        <f>VLOOKUP(D258,[1]!Ejecución_Presupuestal_Gastos_C__2[#All],9,0)</f>
        <v>0</v>
      </c>
      <c r="M258" s="17">
        <f>VLOOKUP(D258,[1]!Ejecución_Presupuestal_Gastos_C__2[#All],10,0)</f>
        <v>0</v>
      </c>
      <c r="N258" s="18">
        <f t="shared" si="137"/>
        <v>0</v>
      </c>
      <c r="O258" s="17">
        <f>VLOOKUP(D258,[1]!Ejecución_Presupuestal_Gastos_C__2[#All],12,0)</f>
        <v>0</v>
      </c>
      <c r="P258" s="17">
        <f>VLOOKUP(D258,[1]!Ejecución_Presupuestal_Gastos_C__2[#All],13,0)</f>
        <v>0</v>
      </c>
      <c r="Q258" s="18">
        <f t="shared" si="138"/>
        <v>0</v>
      </c>
      <c r="R258" s="14"/>
      <c r="S258" s="2"/>
    </row>
    <row r="259" spans="1:19" x14ac:dyDescent="0.25">
      <c r="A259" s="1">
        <f t="shared" si="136"/>
        <v>18</v>
      </c>
      <c r="B259" s="1" t="s">
        <v>49</v>
      </c>
      <c r="C259" s="15" t="str">
        <f t="shared" si="189"/>
        <v>O2.1.2.02.02.006.03.63399</v>
      </c>
      <c r="D259" s="15" t="s">
        <v>495</v>
      </c>
      <c r="E259" s="16" t="s">
        <v>496</v>
      </c>
      <c r="F259" s="17">
        <f>VLOOKUP(D259,[1]!Ejecución_Presupuestal_Gastos_C__2[#All],3,0)</f>
        <v>117412000</v>
      </c>
      <c r="G259" s="17">
        <f>VLOOKUP(D259,[1]!Ejecución_Presupuestal_Gastos_C__2[#All],4,0)</f>
        <v>0</v>
      </c>
      <c r="H259" s="17">
        <f>VLOOKUP(D259,[1]!Ejecución_Presupuestal_Gastos_C__2[#All],5,0)</f>
        <v>0</v>
      </c>
      <c r="I259" s="17">
        <f>VLOOKUP(D259,[1]!Ejecución_Presupuestal_Gastos_C__2[#All],6,0)</f>
        <v>117412000</v>
      </c>
      <c r="J259" s="17">
        <f>VLOOKUP(D259,[1]!Ejecución_Presupuestal_Gastos_C__2[#All],7,0)</f>
        <v>0</v>
      </c>
      <c r="K259" s="17">
        <f>VLOOKUP(D259,[1]!Ejecución_Presupuestal_Gastos_C__2[#All],8,0)</f>
        <v>117412000</v>
      </c>
      <c r="L259" s="17">
        <f>VLOOKUP(D259,[1]!Ejecución_Presupuestal_Gastos_C__2[#All],9,0)</f>
        <v>0</v>
      </c>
      <c r="M259" s="17">
        <f>VLOOKUP(D259,[1]!Ejecución_Presupuestal_Gastos_C__2[#All],10,0)</f>
        <v>0</v>
      </c>
      <c r="N259" s="18">
        <f t="shared" si="137"/>
        <v>0</v>
      </c>
      <c r="O259" s="17">
        <f>VLOOKUP(D259,[1]!Ejecución_Presupuestal_Gastos_C__2[#All],12,0)</f>
        <v>0</v>
      </c>
      <c r="P259" s="17">
        <f>VLOOKUP(D259,[1]!Ejecución_Presupuestal_Gastos_C__2[#All],13,0)</f>
        <v>0</v>
      </c>
      <c r="Q259" s="18">
        <f t="shared" si="138"/>
        <v>0</v>
      </c>
      <c r="R259" s="14"/>
      <c r="S259" s="2"/>
    </row>
    <row r="260" spans="1:19" x14ac:dyDescent="0.25">
      <c r="A260" s="1">
        <f t="shared" si="136"/>
        <v>13</v>
      </c>
      <c r="B260" s="1" t="s">
        <v>36</v>
      </c>
      <c r="C260" s="10" t="str">
        <f t="shared" ref="C260" si="190">LEFT(D260,2)&amp;"."&amp;MID(D260,3,1)&amp;"."&amp;MID(D260,4,1)&amp;"."&amp;MID(D260,5,2)&amp;"."&amp;MID(D260,7,2)&amp;"."&amp;MID(D260,9,3)&amp;"."&amp;MID(D260,12,2)</f>
        <v>O2.1.2.02.02.006.04</v>
      </c>
      <c r="D260" s="10" t="s">
        <v>497</v>
      </c>
      <c r="E260" s="11" t="s">
        <v>498</v>
      </c>
      <c r="F260" s="12">
        <f>SUM(F261:F262)</f>
        <v>947730000</v>
      </c>
      <c r="G260" s="12">
        <f t="shared" ref="G260:M260" si="191">SUM(G261:G262)</f>
        <v>0</v>
      </c>
      <c r="H260" s="12">
        <f>SUM(H261:H262)</f>
        <v>0</v>
      </c>
      <c r="I260" s="12">
        <f t="shared" si="191"/>
        <v>947730000</v>
      </c>
      <c r="J260" s="12">
        <f t="shared" si="191"/>
        <v>0</v>
      </c>
      <c r="K260" s="12">
        <f t="shared" si="191"/>
        <v>947730000</v>
      </c>
      <c r="L260" s="12">
        <f t="shared" si="191"/>
        <v>0</v>
      </c>
      <c r="M260" s="12">
        <f t="shared" si="191"/>
        <v>0</v>
      </c>
      <c r="N260" s="13">
        <f t="shared" si="137"/>
        <v>0</v>
      </c>
      <c r="O260" s="12">
        <f t="shared" ref="O260:P260" si="192">SUM(O261:O262)</f>
        <v>0</v>
      </c>
      <c r="P260" s="12">
        <f t="shared" si="192"/>
        <v>0</v>
      </c>
      <c r="Q260" s="13">
        <f t="shared" si="138"/>
        <v>0</v>
      </c>
      <c r="R260" s="14"/>
      <c r="S260" s="2"/>
    </row>
    <row r="261" spans="1:19" ht="25.5" x14ac:dyDescent="0.25">
      <c r="A261" s="1">
        <f t="shared" si="136"/>
        <v>18</v>
      </c>
      <c r="B261" s="1" t="s">
        <v>49</v>
      </c>
      <c r="C261" s="15" t="str">
        <f t="shared" ref="C261:C262" si="193">LEFT(D261,2)&amp;"."&amp;MID(D261,3,1)&amp;"."&amp;MID(D261,4,1)&amp;"."&amp;MID(D261,5,2)&amp;"."&amp;MID(D261,7,2)&amp;"."&amp;MID(D261,9,3)&amp;"."&amp;MID(D261,12,2)&amp;"."&amp;MID(D261,14,50)</f>
        <v>O2.1.2.02.02.006.04.64114</v>
      </c>
      <c r="D261" s="15" t="s">
        <v>499</v>
      </c>
      <c r="E261" s="16" t="s">
        <v>500</v>
      </c>
      <c r="F261" s="17">
        <f>VLOOKUP(D261,[1]!Ejecución_Presupuestal_Gastos_C__2[#All],3,0)</f>
        <v>942584000</v>
      </c>
      <c r="G261" s="17">
        <f>VLOOKUP(D261,[1]!Ejecución_Presupuestal_Gastos_C__2[#All],4,0)</f>
        <v>0</v>
      </c>
      <c r="H261" s="17">
        <f>VLOOKUP(D261,[1]!Ejecución_Presupuestal_Gastos_C__2[#All],5,0)</f>
        <v>0</v>
      </c>
      <c r="I261" s="17">
        <f>VLOOKUP(D261,[1]!Ejecución_Presupuestal_Gastos_C__2[#All],6,0)</f>
        <v>942584000</v>
      </c>
      <c r="J261" s="17">
        <f>VLOOKUP(D261,[1]!Ejecución_Presupuestal_Gastos_C__2[#All],7,0)</f>
        <v>0</v>
      </c>
      <c r="K261" s="17">
        <f>VLOOKUP(D261,[1]!Ejecución_Presupuestal_Gastos_C__2[#All],8,0)</f>
        <v>942584000</v>
      </c>
      <c r="L261" s="17">
        <f>VLOOKUP(D261,[1]!Ejecución_Presupuestal_Gastos_C__2[#All],9,0)</f>
        <v>0</v>
      </c>
      <c r="M261" s="17">
        <f>VLOOKUP(D261,[1]!Ejecución_Presupuestal_Gastos_C__2[#All],10,0)</f>
        <v>0</v>
      </c>
      <c r="N261" s="18">
        <f t="shared" si="137"/>
        <v>0</v>
      </c>
      <c r="O261" s="17">
        <f>VLOOKUP(D261,[1]!Ejecución_Presupuestal_Gastos_C__2[#All],12,0)</f>
        <v>0</v>
      </c>
      <c r="P261" s="17">
        <f>VLOOKUP(D261,[1]!Ejecución_Presupuestal_Gastos_C__2[#All],13,0)</f>
        <v>0</v>
      </c>
      <c r="Q261" s="18">
        <f t="shared" si="138"/>
        <v>0</v>
      </c>
      <c r="R261" s="14"/>
      <c r="S261" s="2"/>
    </row>
    <row r="262" spans="1:19" x14ac:dyDescent="0.25">
      <c r="A262" s="1">
        <f t="shared" si="136"/>
        <v>18</v>
      </c>
      <c r="B262" s="1" t="s">
        <v>49</v>
      </c>
      <c r="C262" s="15" t="str">
        <f t="shared" si="193"/>
        <v>O2.1.2.02.02.006.04.64115</v>
      </c>
      <c r="D262" s="15" t="s">
        <v>501</v>
      </c>
      <c r="E262" s="16" t="s">
        <v>502</v>
      </c>
      <c r="F262" s="17">
        <f>VLOOKUP(D262,[1]!Ejecución_Presupuestal_Gastos_C__2[#All],3,0)</f>
        <v>5146000</v>
      </c>
      <c r="G262" s="17">
        <f>VLOOKUP(D262,[1]!Ejecución_Presupuestal_Gastos_C__2[#All],4,0)</f>
        <v>0</v>
      </c>
      <c r="H262" s="17">
        <f>VLOOKUP(D262,[1]!Ejecución_Presupuestal_Gastos_C__2[#All],5,0)</f>
        <v>0</v>
      </c>
      <c r="I262" s="17">
        <f>VLOOKUP(D262,[1]!Ejecución_Presupuestal_Gastos_C__2[#All],6,0)</f>
        <v>5146000</v>
      </c>
      <c r="J262" s="17">
        <f>VLOOKUP(D262,[1]!Ejecución_Presupuestal_Gastos_C__2[#All],7,0)</f>
        <v>0</v>
      </c>
      <c r="K262" s="17">
        <f>VLOOKUP(D262,[1]!Ejecución_Presupuestal_Gastos_C__2[#All],8,0)</f>
        <v>5146000</v>
      </c>
      <c r="L262" s="17">
        <f>VLOOKUP(D262,[1]!Ejecución_Presupuestal_Gastos_C__2[#All],9,0)</f>
        <v>0</v>
      </c>
      <c r="M262" s="17">
        <f>VLOOKUP(D262,[1]!Ejecución_Presupuestal_Gastos_C__2[#All],10,0)</f>
        <v>0</v>
      </c>
      <c r="N262" s="18">
        <f t="shared" si="137"/>
        <v>0</v>
      </c>
      <c r="O262" s="17">
        <f>VLOOKUP(D262,[1]!Ejecución_Presupuestal_Gastos_C__2[#All],12,0)</f>
        <v>0</v>
      </c>
      <c r="P262" s="17">
        <f>VLOOKUP(D262,[1]!Ejecución_Presupuestal_Gastos_C__2[#All],13,0)</f>
        <v>0</v>
      </c>
      <c r="Q262" s="18">
        <f t="shared" si="138"/>
        <v>0</v>
      </c>
      <c r="R262" s="14"/>
      <c r="S262" s="2"/>
    </row>
    <row r="263" spans="1:19" x14ac:dyDescent="0.25">
      <c r="A263" s="1">
        <f t="shared" si="136"/>
        <v>13</v>
      </c>
      <c r="B263" s="1" t="s">
        <v>36</v>
      </c>
      <c r="C263" s="10" t="str">
        <f t="shared" ref="C263" si="194">LEFT(D263,2)&amp;"."&amp;MID(D263,3,1)&amp;"."&amp;MID(D263,4,1)&amp;"."&amp;MID(D263,5,2)&amp;"."&amp;MID(D263,7,2)&amp;"."&amp;MID(D263,9,3)&amp;"."&amp;MID(D263,12,2)</f>
        <v>O2.1.2.02.02.006.07</v>
      </c>
      <c r="D263" s="10" t="s">
        <v>503</v>
      </c>
      <c r="E263" s="11" t="s">
        <v>504</v>
      </c>
      <c r="F263" s="12">
        <f>SUM(F264:F266)</f>
        <v>7253000</v>
      </c>
      <c r="G263" s="12">
        <f t="shared" ref="G263:L263" si="195">SUM(G264:G266)</f>
        <v>0</v>
      </c>
      <c r="H263" s="12">
        <f>SUM(H264:H266)</f>
        <v>0</v>
      </c>
      <c r="I263" s="12">
        <f t="shared" si="195"/>
        <v>7253000</v>
      </c>
      <c r="J263" s="12">
        <f t="shared" si="195"/>
        <v>0</v>
      </c>
      <c r="K263" s="12">
        <f>SUM(K264:K266)</f>
        <v>7253000</v>
      </c>
      <c r="L263" s="12">
        <f t="shared" si="195"/>
        <v>0</v>
      </c>
      <c r="M263" s="12">
        <f>SUM(M264:M266)</f>
        <v>0</v>
      </c>
      <c r="N263" s="13">
        <f t="shared" si="137"/>
        <v>0</v>
      </c>
      <c r="O263" s="12">
        <f t="shared" ref="O263" si="196">SUM(O264:O266)</f>
        <v>0</v>
      </c>
      <c r="P263" s="12">
        <f>SUM(P264:P266)</f>
        <v>0</v>
      </c>
      <c r="Q263" s="13">
        <f t="shared" si="138"/>
        <v>0</v>
      </c>
      <c r="R263" s="14"/>
      <c r="S263" s="2"/>
    </row>
    <row r="264" spans="1:19" x14ac:dyDescent="0.25">
      <c r="A264" s="1">
        <f t="shared" si="136"/>
        <v>18</v>
      </c>
      <c r="B264" s="1" t="s">
        <v>49</v>
      </c>
      <c r="C264" s="15" t="str">
        <f t="shared" ref="C264:C266" si="197">LEFT(D264,2)&amp;"."&amp;MID(D264,3,1)&amp;"."&amp;MID(D264,4,1)&amp;"."&amp;MID(D264,5,2)&amp;"."&amp;MID(D264,7,2)&amp;"."&amp;MID(D264,9,3)&amp;"."&amp;MID(D264,12,2)&amp;"."&amp;MID(D264,14,50)</f>
        <v>O2.1.2.02.02.006.07.67430</v>
      </c>
      <c r="D264" s="15" t="s">
        <v>505</v>
      </c>
      <c r="E264" s="16" t="s">
        <v>506</v>
      </c>
      <c r="F264" s="17">
        <f>VLOOKUP(D264,[1]!Ejecución_Presupuestal_Gastos_C__2[#All],3,0)</f>
        <v>1685000</v>
      </c>
      <c r="G264" s="17">
        <f>VLOOKUP(D264,[1]!Ejecución_Presupuestal_Gastos_C__2[#All],4,0)</f>
        <v>0</v>
      </c>
      <c r="H264" s="17">
        <f>VLOOKUP(D264,[1]!Ejecución_Presupuestal_Gastos_C__2[#All],5,0)</f>
        <v>0</v>
      </c>
      <c r="I264" s="17">
        <f>VLOOKUP(D264,[1]!Ejecución_Presupuestal_Gastos_C__2[#All],6,0)</f>
        <v>1685000</v>
      </c>
      <c r="J264" s="17">
        <f>VLOOKUP(D264,[1]!Ejecución_Presupuestal_Gastos_C__2[#All],7,0)</f>
        <v>0</v>
      </c>
      <c r="K264" s="17">
        <f>VLOOKUP(D264,[1]!Ejecución_Presupuestal_Gastos_C__2[#All],8,0)</f>
        <v>1685000</v>
      </c>
      <c r="L264" s="17">
        <f>VLOOKUP(D264,[1]!Ejecución_Presupuestal_Gastos_C__2[#All],9,0)</f>
        <v>0</v>
      </c>
      <c r="M264" s="17">
        <f>VLOOKUP(D264,[1]!Ejecución_Presupuestal_Gastos_C__2[#All],10,0)</f>
        <v>0</v>
      </c>
      <c r="N264" s="18">
        <f t="shared" si="137"/>
        <v>0</v>
      </c>
      <c r="O264" s="17">
        <f>VLOOKUP(D264,[1]!Ejecución_Presupuestal_Gastos_C__2[#All],12,0)</f>
        <v>0</v>
      </c>
      <c r="P264" s="17">
        <f>VLOOKUP(D264,[1]!Ejecución_Presupuestal_Gastos_C__2[#All],13,0)</f>
        <v>0</v>
      </c>
      <c r="Q264" s="18">
        <f t="shared" si="138"/>
        <v>0</v>
      </c>
      <c r="R264" s="14"/>
      <c r="S264" s="2"/>
    </row>
    <row r="265" spans="1:19" ht="25.5" x14ac:dyDescent="0.25">
      <c r="A265" s="1">
        <f t="shared" si="136"/>
        <v>18</v>
      </c>
      <c r="B265" s="1" t="s">
        <v>49</v>
      </c>
      <c r="C265" s="15" t="str">
        <f t="shared" si="197"/>
        <v>O2.1.2.02.02.006.07.67490</v>
      </c>
      <c r="D265" s="15" t="s">
        <v>507</v>
      </c>
      <c r="E265" s="16" t="s">
        <v>508</v>
      </c>
      <c r="F265" s="17">
        <f>VLOOKUP(D265,[1]!Ejecución_Presupuestal_Gastos_C__2[#All],3,0)</f>
        <v>546000</v>
      </c>
      <c r="G265" s="17">
        <f>VLOOKUP(D265,[1]!Ejecución_Presupuestal_Gastos_C__2[#All],4,0)</f>
        <v>0</v>
      </c>
      <c r="H265" s="17">
        <f>VLOOKUP(D265,[1]!Ejecución_Presupuestal_Gastos_C__2[#All],5,0)</f>
        <v>0</v>
      </c>
      <c r="I265" s="17">
        <f>VLOOKUP(D265,[1]!Ejecución_Presupuestal_Gastos_C__2[#All],6,0)</f>
        <v>546000</v>
      </c>
      <c r="J265" s="17">
        <f>VLOOKUP(D265,[1]!Ejecución_Presupuestal_Gastos_C__2[#All],7,0)</f>
        <v>0</v>
      </c>
      <c r="K265" s="17">
        <f>VLOOKUP(D265,[1]!Ejecución_Presupuestal_Gastos_C__2[#All],8,0)</f>
        <v>546000</v>
      </c>
      <c r="L265" s="17">
        <f>VLOOKUP(D265,[1]!Ejecución_Presupuestal_Gastos_C__2[#All],9,0)</f>
        <v>0</v>
      </c>
      <c r="M265" s="17">
        <f>VLOOKUP(D265,[1]!Ejecución_Presupuestal_Gastos_C__2[#All],10,0)</f>
        <v>0</v>
      </c>
      <c r="N265" s="18">
        <f t="shared" si="137"/>
        <v>0</v>
      </c>
      <c r="O265" s="17">
        <f>VLOOKUP(D265,[1]!Ejecución_Presupuestal_Gastos_C__2[#All],12,0)</f>
        <v>0</v>
      </c>
      <c r="P265" s="17">
        <f>VLOOKUP(D265,[1]!Ejecución_Presupuestal_Gastos_C__2[#All],13,0)</f>
        <v>0</v>
      </c>
      <c r="Q265" s="18">
        <f t="shared" si="138"/>
        <v>0</v>
      </c>
      <c r="R265" s="14"/>
      <c r="S265" s="2"/>
    </row>
    <row r="266" spans="1:19" x14ac:dyDescent="0.25">
      <c r="A266" s="1">
        <f t="shared" si="136"/>
        <v>18</v>
      </c>
      <c r="B266" s="1" t="s">
        <v>49</v>
      </c>
      <c r="C266" s="15" t="str">
        <f t="shared" si="197"/>
        <v>O2.1.2.02.02.006.07.67990</v>
      </c>
      <c r="D266" s="15" t="s">
        <v>509</v>
      </c>
      <c r="E266" s="16" t="s">
        <v>510</v>
      </c>
      <c r="F266" s="17">
        <f>VLOOKUP(D266,[1]!Ejecución_Presupuestal_Gastos_C__2[#All],3,0)</f>
        <v>5022000</v>
      </c>
      <c r="G266" s="17">
        <f>VLOOKUP(D266,[1]!Ejecución_Presupuestal_Gastos_C__2[#All],4,0)</f>
        <v>0</v>
      </c>
      <c r="H266" s="17">
        <f>VLOOKUP(D266,[1]!Ejecución_Presupuestal_Gastos_C__2[#All],5,0)</f>
        <v>0</v>
      </c>
      <c r="I266" s="17">
        <f>VLOOKUP(D266,[1]!Ejecución_Presupuestal_Gastos_C__2[#All],6,0)</f>
        <v>5022000</v>
      </c>
      <c r="J266" s="17">
        <f>VLOOKUP(D266,[1]!Ejecución_Presupuestal_Gastos_C__2[#All],7,0)</f>
        <v>0</v>
      </c>
      <c r="K266" s="17">
        <f>VLOOKUP(D266,[1]!Ejecución_Presupuestal_Gastos_C__2[#All],8,0)</f>
        <v>5022000</v>
      </c>
      <c r="L266" s="17">
        <f>VLOOKUP(D266,[1]!Ejecución_Presupuestal_Gastos_C__2[#All],9,0)</f>
        <v>0</v>
      </c>
      <c r="M266" s="17">
        <f>VLOOKUP(D266,[1]!Ejecución_Presupuestal_Gastos_C__2[#All],10,0)</f>
        <v>0</v>
      </c>
      <c r="N266" s="18">
        <f t="shared" si="137"/>
        <v>0</v>
      </c>
      <c r="O266" s="17">
        <f>VLOOKUP(D266,[1]!Ejecución_Presupuestal_Gastos_C__2[#All],12,0)</f>
        <v>0</v>
      </c>
      <c r="P266" s="17">
        <f>VLOOKUP(D266,[1]!Ejecución_Presupuestal_Gastos_C__2[#All],13,0)</f>
        <v>0</v>
      </c>
      <c r="Q266" s="18">
        <f t="shared" si="138"/>
        <v>0</v>
      </c>
      <c r="R266" s="14"/>
      <c r="S266" s="2"/>
    </row>
    <row r="267" spans="1:19" x14ac:dyDescent="0.25">
      <c r="A267" s="1">
        <f t="shared" si="136"/>
        <v>13</v>
      </c>
      <c r="B267" s="1" t="s">
        <v>36</v>
      </c>
      <c r="C267" s="10" t="str">
        <f t="shared" ref="C267" si="198">LEFT(D267,2)&amp;"."&amp;MID(D267,3,1)&amp;"."&amp;MID(D267,4,1)&amp;"."&amp;MID(D267,5,2)&amp;"."&amp;MID(D267,7,2)&amp;"."&amp;MID(D267,9,3)&amp;"."&amp;MID(D267,12,2)</f>
        <v>O2.1.2.02.02.006.08</v>
      </c>
      <c r="D267" s="10" t="s">
        <v>511</v>
      </c>
      <c r="E267" s="11" t="s">
        <v>512</v>
      </c>
      <c r="F267" s="12">
        <f>SUM(F268:F269)</f>
        <v>441071000</v>
      </c>
      <c r="G267" s="12">
        <f>SUM(G268:G269)</f>
        <v>0</v>
      </c>
      <c r="H267" s="12">
        <f>SUM(H268:H269)</f>
        <v>0</v>
      </c>
      <c r="I267" s="12">
        <f>SUM(I268:I269)</f>
        <v>441071000</v>
      </c>
      <c r="J267" s="12">
        <f t="shared" ref="J267:M267" si="199">SUM(J268:J269)</f>
        <v>0</v>
      </c>
      <c r="K267" s="12">
        <f t="shared" si="199"/>
        <v>441071000</v>
      </c>
      <c r="L267" s="12">
        <f t="shared" si="199"/>
        <v>0</v>
      </c>
      <c r="M267" s="12">
        <f t="shared" si="199"/>
        <v>0</v>
      </c>
      <c r="N267" s="13">
        <f t="shared" si="137"/>
        <v>0</v>
      </c>
      <c r="O267" s="12">
        <f t="shared" ref="O267:P267" si="200">SUM(O268:O269)</f>
        <v>0</v>
      </c>
      <c r="P267" s="12">
        <f t="shared" si="200"/>
        <v>0</v>
      </c>
      <c r="Q267" s="13">
        <f t="shared" si="138"/>
        <v>0</v>
      </c>
      <c r="R267" s="14"/>
      <c r="S267" s="2"/>
    </row>
    <row r="268" spans="1:19" x14ac:dyDescent="0.25">
      <c r="A268" s="1">
        <f t="shared" si="136"/>
        <v>18</v>
      </c>
      <c r="B268" s="1" t="s">
        <v>49</v>
      </c>
      <c r="C268" s="15" t="str">
        <f>LEFT(D268,2)&amp;"."&amp;MID(D268,3,1)&amp;"."&amp;MID(D268,4,1)&amp;"."&amp;MID(D268,5,2)&amp;"."&amp;MID(D268,7,2)&amp;"."&amp;MID(D268,9,3)&amp;"."&amp;MID(D268,12,2)&amp;"."&amp;MID(D268,14,50)</f>
        <v>O2.1.2.02.02.006.08.68014</v>
      </c>
      <c r="D268" s="15" t="s">
        <v>513</v>
      </c>
      <c r="E268" s="16" t="s">
        <v>514</v>
      </c>
      <c r="F268" s="17">
        <f>VLOOKUP(D268,[1]!Ejecución_Presupuestal_Gastos_C__2[#All],3,0)</f>
        <v>62896000</v>
      </c>
      <c r="G268" s="17">
        <f>VLOOKUP(D268,[1]!Ejecución_Presupuestal_Gastos_C__2[#All],4,0)</f>
        <v>0</v>
      </c>
      <c r="H268" s="17">
        <f>VLOOKUP(D268,[1]!Ejecución_Presupuestal_Gastos_C__2[#All],5,0)</f>
        <v>0</v>
      </c>
      <c r="I268" s="17">
        <f>VLOOKUP(D268,[1]!Ejecución_Presupuestal_Gastos_C__2[#All],6,0)</f>
        <v>62896000</v>
      </c>
      <c r="J268" s="17">
        <f>VLOOKUP(D268,[1]!Ejecución_Presupuestal_Gastos_C__2[#All],7,0)</f>
        <v>0</v>
      </c>
      <c r="K268" s="17">
        <f>VLOOKUP(D268,[1]!Ejecución_Presupuestal_Gastos_C__2[#All],8,0)</f>
        <v>62896000</v>
      </c>
      <c r="L268" s="17">
        <f>VLOOKUP(D268,[1]!Ejecución_Presupuestal_Gastos_C__2[#All],9,0)</f>
        <v>0</v>
      </c>
      <c r="M268" s="17">
        <f>VLOOKUP(D268,[1]!Ejecución_Presupuestal_Gastos_C__2[#All],10,0)</f>
        <v>0</v>
      </c>
      <c r="N268" s="18">
        <f t="shared" si="137"/>
        <v>0</v>
      </c>
      <c r="O268" s="17">
        <f>VLOOKUP(D268,[1]!Ejecución_Presupuestal_Gastos_C__2[#All],12,0)</f>
        <v>0</v>
      </c>
      <c r="P268" s="17">
        <f>VLOOKUP(D268,[1]!Ejecución_Presupuestal_Gastos_C__2[#All],13,0)</f>
        <v>0</v>
      </c>
      <c r="Q268" s="18">
        <f t="shared" si="138"/>
        <v>0</v>
      </c>
      <c r="R268" s="14"/>
      <c r="S268" s="2"/>
    </row>
    <row r="269" spans="1:19" x14ac:dyDescent="0.25">
      <c r="A269" s="1">
        <f t="shared" si="136"/>
        <v>18</v>
      </c>
      <c r="B269" s="1" t="s">
        <v>49</v>
      </c>
      <c r="C269" s="15" t="str">
        <f>LEFT(D269,2)&amp;"."&amp;MID(D269,3,1)&amp;"."&amp;MID(D269,4,1)&amp;"."&amp;MID(D269,5,2)&amp;"."&amp;MID(D269,7,2)&amp;"."&amp;MID(D269,9,3)&amp;"."&amp;MID(D269,12,2)&amp;"."&amp;MID(D269,14,50)</f>
        <v>O2.1.2.02.02.006.08.68019</v>
      </c>
      <c r="D269" s="15" t="s">
        <v>515</v>
      </c>
      <c r="E269" s="16" t="s">
        <v>516</v>
      </c>
      <c r="F269" s="17">
        <f>VLOOKUP(D269,[1]!Ejecución_Presupuestal_Gastos_C__2[#All],3,0)</f>
        <v>378175000</v>
      </c>
      <c r="G269" s="17">
        <f>VLOOKUP(D269,[1]!Ejecución_Presupuestal_Gastos_C__2[#All],4,0)</f>
        <v>0</v>
      </c>
      <c r="H269" s="17">
        <f>VLOOKUP(D269,[1]!Ejecución_Presupuestal_Gastos_C__2[#All],5,0)</f>
        <v>0</v>
      </c>
      <c r="I269" s="17">
        <f>VLOOKUP(D269,[1]!Ejecución_Presupuestal_Gastos_C__2[#All],6,0)</f>
        <v>378175000</v>
      </c>
      <c r="J269" s="17">
        <f>VLOOKUP(D269,[1]!Ejecución_Presupuestal_Gastos_C__2[#All],7,0)</f>
        <v>0</v>
      </c>
      <c r="K269" s="17">
        <f>VLOOKUP(D269,[1]!Ejecución_Presupuestal_Gastos_C__2[#All],8,0)</f>
        <v>378175000</v>
      </c>
      <c r="L269" s="17">
        <f>VLOOKUP(D269,[1]!Ejecución_Presupuestal_Gastos_C__2[#All],9,0)</f>
        <v>0</v>
      </c>
      <c r="M269" s="17">
        <f>VLOOKUP(D269,[1]!Ejecución_Presupuestal_Gastos_C__2[#All],10,0)</f>
        <v>0</v>
      </c>
      <c r="N269" s="18">
        <f t="shared" si="137"/>
        <v>0</v>
      </c>
      <c r="O269" s="17">
        <f>VLOOKUP(D269,[1]!Ejecución_Presupuestal_Gastos_C__2[#All],12,0)</f>
        <v>0</v>
      </c>
      <c r="P269" s="17">
        <f>VLOOKUP(D269,[1]!Ejecución_Presupuestal_Gastos_C__2[#All],13,0)</f>
        <v>0</v>
      </c>
      <c r="Q269" s="18">
        <f t="shared" si="138"/>
        <v>0</v>
      </c>
      <c r="R269" s="14"/>
      <c r="S269" s="2"/>
    </row>
    <row r="270" spans="1:19" ht="25.5" x14ac:dyDescent="0.25">
      <c r="A270" s="1">
        <f t="shared" si="136"/>
        <v>11</v>
      </c>
      <c r="B270" s="1" t="s">
        <v>36</v>
      </c>
      <c r="C270" s="10" t="str">
        <f t="shared" ref="C270" si="201">LEFT(D270,2)&amp;"."&amp;MID(D270,3,1)&amp;"."&amp;MID(D270,4,1)&amp;"."&amp;MID(D270,5,2)&amp;"."&amp;MID(D270,7,2)&amp;"."&amp;MID(D270,9,3)</f>
        <v>O2.1.2.02.02.007</v>
      </c>
      <c r="D270" s="10" t="s">
        <v>517</v>
      </c>
      <c r="E270" s="11" t="s">
        <v>518</v>
      </c>
      <c r="F270" s="12">
        <f t="shared" ref="F270:M270" si="202">F271+F284+F286</f>
        <v>4338646000</v>
      </c>
      <c r="G270" s="12">
        <f t="shared" si="202"/>
        <v>0</v>
      </c>
      <c r="H270" s="12">
        <f t="shared" si="202"/>
        <v>0</v>
      </c>
      <c r="I270" s="12">
        <f t="shared" si="202"/>
        <v>4338646000</v>
      </c>
      <c r="J270" s="12">
        <f t="shared" si="202"/>
        <v>0</v>
      </c>
      <c r="K270" s="12">
        <f t="shared" si="202"/>
        <v>4338646000</v>
      </c>
      <c r="L270" s="12">
        <f t="shared" si="202"/>
        <v>0</v>
      </c>
      <c r="M270" s="12">
        <f t="shared" si="202"/>
        <v>0</v>
      </c>
      <c r="N270" s="13">
        <f t="shared" si="137"/>
        <v>0</v>
      </c>
      <c r="O270" s="12">
        <f>O271+O284+O286</f>
        <v>0</v>
      </c>
      <c r="P270" s="12">
        <f>P271+P284+P286</f>
        <v>0</v>
      </c>
      <c r="Q270" s="13">
        <f t="shared" si="138"/>
        <v>0</v>
      </c>
      <c r="R270" s="14"/>
      <c r="S270" s="2"/>
    </row>
    <row r="271" spans="1:19" x14ac:dyDescent="0.25">
      <c r="A271" s="1">
        <f t="shared" si="136"/>
        <v>13</v>
      </c>
      <c r="B271" s="1" t="s">
        <v>36</v>
      </c>
      <c r="C271" s="10" t="str">
        <f t="shared" ref="C271" si="203">LEFT(D271,2)&amp;"."&amp;MID(D271,3,1)&amp;"."&amp;MID(D271,4,1)&amp;"."&amp;MID(D271,5,2)&amp;"."&amp;MID(D271,7,2)&amp;"."&amp;MID(D271,9,3)&amp;"."&amp;MID(D271,12,2)</f>
        <v>O2.1.2.02.02.007.01</v>
      </c>
      <c r="D271" s="10" t="s">
        <v>519</v>
      </c>
      <c r="E271" s="11" t="s">
        <v>520</v>
      </c>
      <c r="F271" s="12">
        <f t="shared" ref="F271:M271" si="204">F272+F282</f>
        <v>3649451000</v>
      </c>
      <c r="G271" s="12">
        <f t="shared" si="204"/>
        <v>0</v>
      </c>
      <c r="H271" s="12">
        <f t="shared" si="204"/>
        <v>0</v>
      </c>
      <c r="I271" s="12">
        <f t="shared" si="204"/>
        <v>3649451000</v>
      </c>
      <c r="J271" s="12">
        <f t="shared" si="204"/>
        <v>0</v>
      </c>
      <c r="K271" s="12">
        <f t="shared" si="204"/>
        <v>3649451000</v>
      </c>
      <c r="L271" s="12">
        <f t="shared" si="204"/>
        <v>0</v>
      </c>
      <c r="M271" s="12">
        <f t="shared" si="204"/>
        <v>0</v>
      </c>
      <c r="N271" s="13">
        <f t="shared" si="137"/>
        <v>0</v>
      </c>
      <c r="O271" s="12">
        <f>O272+O282</f>
        <v>0</v>
      </c>
      <c r="P271" s="12">
        <f>P272+P282</f>
        <v>0</v>
      </c>
      <c r="Q271" s="13">
        <f t="shared" si="138"/>
        <v>0</v>
      </c>
      <c r="R271" s="14"/>
      <c r="S271" s="2"/>
    </row>
    <row r="272" spans="1:19" ht="38.25" x14ac:dyDescent="0.25">
      <c r="A272" s="1">
        <f t="shared" si="136"/>
        <v>15</v>
      </c>
      <c r="B272" s="1" t="s">
        <v>36</v>
      </c>
      <c r="C272" s="10" t="str">
        <f>LEFT(D272,2)&amp;"."&amp;MID(D272,3,1)&amp;"."&amp;MID(D272,4,1)&amp;"."&amp;MID(D272,5,2)&amp;"."&amp;MID(D272,7,2)&amp;"."&amp;MID(D272,9,3)&amp;"."&amp;MID(D272,12,2)&amp;"."&amp;MID(D272,14,2)</f>
        <v>O2.1.2.02.02.007.01.03</v>
      </c>
      <c r="D272" s="10" t="s">
        <v>521</v>
      </c>
      <c r="E272" s="11" t="s">
        <v>522</v>
      </c>
      <c r="F272" s="12">
        <f t="shared" ref="F272:M272" si="205">F277+F275+F273</f>
        <v>3643934000</v>
      </c>
      <c r="G272" s="12">
        <f t="shared" si="205"/>
        <v>0</v>
      </c>
      <c r="H272" s="12">
        <f t="shared" si="205"/>
        <v>0</v>
      </c>
      <c r="I272" s="12">
        <f t="shared" si="205"/>
        <v>3643934000</v>
      </c>
      <c r="J272" s="12">
        <f t="shared" si="205"/>
        <v>0</v>
      </c>
      <c r="K272" s="12">
        <f t="shared" si="205"/>
        <v>3643934000</v>
      </c>
      <c r="L272" s="12">
        <f t="shared" si="205"/>
        <v>0</v>
      </c>
      <c r="M272" s="12">
        <f t="shared" si="205"/>
        <v>0</v>
      </c>
      <c r="N272" s="13">
        <f t="shared" si="137"/>
        <v>0</v>
      </c>
      <c r="O272" s="12">
        <f>O277+O275+O273</f>
        <v>0</v>
      </c>
      <c r="P272" s="12">
        <f>P277+P275+P273</f>
        <v>0</v>
      </c>
      <c r="Q272" s="13">
        <f t="shared" si="138"/>
        <v>0</v>
      </c>
      <c r="R272" s="14"/>
      <c r="S272" s="2"/>
    </row>
    <row r="273" spans="1:19" ht="38.25" x14ac:dyDescent="0.25">
      <c r="A273" s="1">
        <f t="shared" si="136"/>
        <v>17</v>
      </c>
      <c r="B273" s="1" t="s">
        <v>36</v>
      </c>
      <c r="C273" s="10" t="str">
        <f>LEFT(D273,2)&amp;"."&amp;MID(D273,3,1)&amp;"."&amp;MID(D273,4,1)&amp;"."&amp;MID(D273,5,2)&amp;"."&amp;MID(D273,7,2)&amp;"."&amp;MID(D273,9,3)&amp;"."&amp;MID(D273,12,2)&amp;"."&amp;MID(D273,14,2)</f>
        <v>O2.1.2.02.02.007.01.03</v>
      </c>
      <c r="D273" s="10" t="s">
        <v>523</v>
      </c>
      <c r="E273" s="11" t="s">
        <v>524</v>
      </c>
      <c r="F273" s="12">
        <f>F274</f>
        <v>2445000</v>
      </c>
      <c r="G273" s="12">
        <f t="shared" ref="G273:L275" si="206">G274</f>
        <v>0</v>
      </c>
      <c r="H273" s="12">
        <f>H274</f>
        <v>0</v>
      </c>
      <c r="I273" s="12">
        <f t="shared" si="206"/>
        <v>2445000</v>
      </c>
      <c r="J273" s="12">
        <f t="shared" si="206"/>
        <v>0</v>
      </c>
      <c r="K273" s="12">
        <f t="shared" si="206"/>
        <v>2445000</v>
      </c>
      <c r="L273" s="12">
        <f t="shared" si="206"/>
        <v>0</v>
      </c>
      <c r="M273" s="12">
        <f>M274</f>
        <v>0</v>
      </c>
      <c r="N273" s="13">
        <f t="shared" si="137"/>
        <v>0</v>
      </c>
      <c r="O273" s="12">
        <f>O274</f>
        <v>0</v>
      </c>
      <c r="P273" s="12">
        <f>P274</f>
        <v>0</v>
      </c>
      <c r="Q273" s="13">
        <f t="shared" si="138"/>
        <v>0</v>
      </c>
      <c r="R273" s="14"/>
      <c r="S273" s="2"/>
    </row>
    <row r="274" spans="1:19" x14ac:dyDescent="0.25">
      <c r="A274" s="1">
        <f t="shared" si="136"/>
        <v>22</v>
      </c>
      <c r="B274" s="1" t="s">
        <v>49</v>
      </c>
      <c r="C274" s="15" t="str">
        <f>LEFT(D274,2)&amp;"."&amp;MID(D274,3,1)&amp;"."&amp;MID(D274,4,1)&amp;"."&amp;MID(D274,5,2)&amp;"."&amp;MID(D274,7,2)&amp;"."&amp;MID(D274,9,3)&amp;"."&amp;MID(D274,12,2)&amp;"."&amp;MID(D274,14,50)</f>
        <v>O2.1.2.02.02.007.01.030371332</v>
      </c>
      <c r="D274" s="15" t="s">
        <v>525</v>
      </c>
      <c r="E274" s="16" t="s">
        <v>526</v>
      </c>
      <c r="F274" s="17">
        <f>IFERROR(VLOOKUP(D274,[1]!Ejecución_Presupuestal_Gastos_C__2[#All],3,0),0)</f>
        <v>2445000</v>
      </c>
      <c r="G274" s="17">
        <f>IFERROR(VLOOKUP(D274,[1]!Ejecución_Presupuestal_Gastos_C__2[#All],4,0),0)</f>
        <v>0</v>
      </c>
      <c r="H274" s="17">
        <f>IFERROR(VLOOKUP(D274,[1]!Ejecución_Presupuestal_Gastos_C__2[#All],5,0),0)</f>
        <v>0</v>
      </c>
      <c r="I274" s="17">
        <f>IFERROR(VLOOKUP(D274,[1]!Ejecución_Presupuestal_Gastos_C__2[#All],6,0),0)</f>
        <v>2445000</v>
      </c>
      <c r="J274" s="17">
        <f>IFERROR(VLOOKUP(D274,[1]!Ejecución_Presupuestal_Gastos_C__2[#All],7,0),0)</f>
        <v>0</v>
      </c>
      <c r="K274" s="17">
        <f>IFERROR(VLOOKUP(D274,[1]!Ejecución_Presupuestal_Gastos_C__2[#All],8,0),0)</f>
        <v>2445000</v>
      </c>
      <c r="L274" s="17">
        <f>IFERROR(VLOOKUP(D274,[1]!Ejecución_Presupuestal_Gastos_C__2[#All],9,0),0)</f>
        <v>0</v>
      </c>
      <c r="M274" s="17">
        <f>IFERROR(VLOOKUP(D274,[1]!Ejecución_Presupuestal_Gastos_C__2[#All],10,0),0)</f>
        <v>0</v>
      </c>
      <c r="N274" s="18">
        <f t="shared" si="137"/>
        <v>0</v>
      </c>
      <c r="O274" s="17">
        <f>IFERROR(VLOOKUP(D274,[1]!Ejecución_Presupuestal_Gastos_C__2[#All],12,0),0)</f>
        <v>0</v>
      </c>
      <c r="P274" s="17">
        <f>IFERROR(VLOOKUP(D274,[1]!Ejecución_Presupuestal_Gastos_C__2[#All],13,0),0)</f>
        <v>0</v>
      </c>
      <c r="Q274" s="18">
        <f t="shared" si="138"/>
        <v>0</v>
      </c>
      <c r="R274" s="14"/>
      <c r="S274" s="2"/>
    </row>
    <row r="275" spans="1:19" x14ac:dyDescent="0.25">
      <c r="A275" s="1">
        <f t="shared" si="136"/>
        <v>17</v>
      </c>
      <c r="B275" s="1" t="s">
        <v>36</v>
      </c>
      <c r="C275" s="10" t="str">
        <f>LEFT(D275,2)&amp;"."&amp;MID(D275,3,1)&amp;"."&amp;MID(D275,4,1)&amp;"."&amp;MID(D275,5,2)&amp;"."&amp;MID(D275,7,2)&amp;"."&amp;MID(D275,9,3)&amp;"."&amp;MID(D275,12,2)&amp;"."&amp;MID(D275,14,2)&amp;"."&amp;MID(D275,16,2)</f>
        <v>O2.1.2.02.02.007.01.03.04</v>
      </c>
      <c r="D275" s="10" t="s">
        <v>527</v>
      </c>
      <c r="E275" s="11"/>
      <c r="F275" s="12">
        <f>F276</f>
        <v>16042000</v>
      </c>
      <c r="G275" s="12">
        <f t="shared" si="206"/>
        <v>0</v>
      </c>
      <c r="H275" s="12">
        <f>H276</f>
        <v>0</v>
      </c>
      <c r="I275" s="12">
        <f t="shared" si="206"/>
        <v>16042000</v>
      </c>
      <c r="J275" s="12">
        <f t="shared" si="206"/>
        <v>0</v>
      </c>
      <c r="K275" s="12">
        <f t="shared" si="206"/>
        <v>16042000</v>
      </c>
      <c r="L275" s="12">
        <f t="shared" si="206"/>
        <v>0</v>
      </c>
      <c r="M275" s="12">
        <f>M276</f>
        <v>0</v>
      </c>
      <c r="N275" s="13">
        <f t="shared" si="137"/>
        <v>0</v>
      </c>
      <c r="O275" s="12">
        <f>O276</f>
        <v>0</v>
      </c>
      <c r="P275" s="12">
        <f>P276</f>
        <v>0</v>
      </c>
      <c r="Q275" s="13">
        <f t="shared" si="138"/>
        <v>0</v>
      </c>
      <c r="R275" s="14"/>
      <c r="S275" s="2"/>
    </row>
    <row r="276" spans="1:19" x14ac:dyDescent="0.25">
      <c r="A276" s="1">
        <f t="shared" si="136"/>
        <v>22</v>
      </c>
      <c r="B276" s="1" t="s">
        <v>49</v>
      </c>
      <c r="C276" s="15" t="str">
        <f>LEFT(D276,2)&amp;"."&amp;MID(D276,3,1)&amp;"."&amp;MID(D276,4,1)&amp;"."&amp;MID(D276,5,2)&amp;"."&amp;MID(D276,7,2)&amp;"."&amp;MID(D276,9,3)&amp;"."&amp;MID(D276,12,2)&amp;"."&amp;MID(D276,14,50)</f>
        <v>O2.1.2.02.02.007.01.030471347</v>
      </c>
      <c r="D276" s="15" t="s">
        <v>528</v>
      </c>
      <c r="E276" s="16" t="s">
        <v>529</v>
      </c>
      <c r="F276" s="17">
        <f>IFERROR(VLOOKUP(D276,[1]!Ejecución_Presupuestal_Gastos_C__2[#All],3,0),0)</f>
        <v>16042000</v>
      </c>
      <c r="G276" s="17">
        <f>IFERROR(VLOOKUP(D276,[1]!Ejecución_Presupuestal_Gastos_C__2[#All],4,0),0)</f>
        <v>0</v>
      </c>
      <c r="H276" s="17">
        <f>IFERROR(VLOOKUP(D276,[1]!Ejecución_Presupuestal_Gastos_C__2[#All],5,0),0)</f>
        <v>0</v>
      </c>
      <c r="I276" s="17">
        <f>IFERROR(VLOOKUP(D276,[1]!Ejecución_Presupuestal_Gastos_C__2[#All],6,0),0)</f>
        <v>16042000</v>
      </c>
      <c r="J276" s="17">
        <f>IFERROR(VLOOKUP(D276,[1]!Ejecución_Presupuestal_Gastos_C__2[#All],7,0),0)</f>
        <v>0</v>
      </c>
      <c r="K276" s="17">
        <f>IFERROR(VLOOKUP(D276,[1]!Ejecución_Presupuestal_Gastos_C__2[#All],8,0),0)</f>
        <v>16042000</v>
      </c>
      <c r="L276" s="17">
        <f>IFERROR(VLOOKUP(D276,[1]!Ejecución_Presupuestal_Gastos_C__2[#All],9,0),0)</f>
        <v>0</v>
      </c>
      <c r="M276" s="17">
        <f>IFERROR(VLOOKUP(D276,[1]!Ejecución_Presupuestal_Gastos_C__2[#All],10,0),0)</f>
        <v>0</v>
      </c>
      <c r="N276" s="18">
        <f t="shared" si="137"/>
        <v>0</v>
      </c>
      <c r="O276" s="17">
        <f>IFERROR(VLOOKUP(D276,[1]!Ejecución_Presupuestal_Gastos_C__2[#All],12,0),0)</f>
        <v>0</v>
      </c>
      <c r="P276" s="17">
        <f>IFERROR(VLOOKUP(D276,[1]!Ejecución_Presupuestal_Gastos_C__2[#All],13,0),0)</f>
        <v>0</v>
      </c>
      <c r="Q276" s="18">
        <f t="shared" si="138"/>
        <v>0</v>
      </c>
      <c r="R276" s="14"/>
      <c r="S276" s="2"/>
    </row>
    <row r="277" spans="1:19" ht="25.5" x14ac:dyDescent="0.25">
      <c r="A277" s="1">
        <f t="shared" si="136"/>
        <v>17</v>
      </c>
      <c r="B277" s="1" t="s">
        <v>36</v>
      </c>
      <c r="C277" s="10" t="str">
        <f>LEFT(D277,2)&amp;"."&amp;MID(D277,3,1)&amp;"."&amp;MID(D277,4,1)&amp;"."&amp;MID(D277,5,2)&amp;"."&amp;MID(D277,7,2)&amp;"."&amp;MID(D277,9,3)&amp;"."&amp;MID(D277,12,2)&amp;"."&amp;MID(D277,14,2)&amp;"."&amp;MID(D277,16,2)</f>
        <v>O2.1.2.02.02.007.01.03.05</v>
      </c>
      <c r="D277" s="10" t="s">
        <v>530</v>
      </c>
      <c r="E277" s="11" t="s">
        <v>531</v>
      </c>
      <c r="F277" s="12">
        <f t="shared" ref="F277:M277" si="207">SUM(F278:F281)</f>
        <v>3625447000</v>
      </c>
      <c r="G277" s="12">
        <f t="shared" si="207"/>
        <v>0</v>
      </c>
      <c r="H277" s="12">
        <f t="shared" si="207"/>
        <v>0</v>
      </c>
      <c r="I277" s="12">
        <f t="shared" si="207"/>
        <v>3625447000</v>
      </c>
      <c r="J277" s="12">
        <f t="shared" si="207"/>
        <v>0</v>
      </c>
      <c r="K277" s="12">
        <f t="shared" si="207"/>
        <v>3625447000</v>
      </c>
      <c r="L277" s="12">
        <f t="shared" si="207"/>
        <v>0</v>
      </c>
      <c r="M277" s="12">
        <f t="shared" si="207"/>
        <v>0</v>
      </c>
      <c r="N277" s="13">
        <f t="shared" si="137"/>
        <v>0</v>
      </c>
      <c r="O277" s="12">
        <f>SUM(O278:O281)</f>
        <v>0</v>
      </c>
      <c r="P277" s="12">
        <f>SUM(P278:P281)</f>
        <v>0</v>
      </c>
      <c r="Q277" s="13">
        <f t="shared" si="138"/>
        <v>0</v>
      </c>
      <c r="R277" s="14"/>
      <c r="S277" s="2"/>
    </row>
    <row r="278" spans="1:19" x14ac:dyDescent="0.25">
      <c r="A278" s="1">
        <f t="shared" si="136"/>
        <v>22</v>
      </c>
      <c r="B278" s="1" t="s">
        <v>49</v>
      </c>
      <c r="C278" s="15" t="str">
        <f>LEFT(D278,2)&amp;"."&amp;MID(D278,3,1)&amp;"."&amp;MID(D278,4,1)&amp;"."&amp;MID(D278,5,2)&amp;"."&amp;MID(D278,7,2)&amp;"."&amp;MID(D278,9,3)&amp;"."&amp;MID(D278,12,2)&amp;"."&amp;MID(D278,14,2)&amp;"."&amp;MID(D278,16,2)&amp;"."&amp;MID(D278,18,50)</f>
        <v>O2.1.2.02.02.007.01.03.05.71351</v>
      </c>
      <c r="D278" s="15" t="s">
        <v>532</v>
      </c>
      <c r="E278" s="16" t="s">
        <v>533</v>
      </c>
      <c r="F278" s="17">
        <f>VLOOKUP(D278,[1]!Ejecución_Presupuestal_Gastos_C__2[#All],3,0)</f>
        <v>77644000</v>
      </c>
      <c r="G278" s="17">
        <f>VLOOKUP(D278,[1]!Ejecución_Presupuestal_Gastos_C__2[#All],4,0)</f>
        <v>0</v>
      </c>
      <c r="H278" s="17">
        <f>VLOOKUP(D278,[1]!Ejecución_Presupuestal_Gastos_C__2[#All],5,0)</f>
        <v>0</v>
      </c>
      <c r="I278" s="17">
        <f>VLOOKUP(D278,[1]!Ejecución_Presupuestal_Gastos_C__2[#All],6,0)</f>
        <v>77644000</v>
      </c>
      <c r="J278" s="17">
        <f>VLOOKUP(D278,[1]!Ejecución_Presupuestal_Gastos_C__2[#All],7,0)</f>
        <v>0</v>
      </c>
      <c r="K278" s="17">
        <f>VLOOKUP(D278,[1]!Ejecución_Presupuestal_Gastos_C__2[#All],8,0)</f>
        <v>77644000</v>
      </c>
      <c r="L278" s="17">
        <f>VLOOKUP(D278,[1]!Ejecución_Presupuestal_Gastos_C__2[#All],9,0)</f>
        <v>0</v>
      </c>
      <c r="M278" s="17">
        <f>VLOOKUP(D278,[1]!Ejecución_Presupuestal_Gastos_C__2[#All],10,0)</f>
        <v>0</v>
      </c>
      <c r="N278" s="18">
        <f t="shared" si="137"/>
        <v>0</v>
      </c>
      <c r="O278" s="17">
        <f>VLOOKUP(D278,[1]!Ejecución_Presupuestal_Gastos_C__2[#All],12,0)</f>
        <v>0</v>
      </c>
      <c r="P278" s="17">
        <f>VLOOKUP(D278,[1]!Ejecución_Presupuestal_Gastos_C__2[#All],13,0)</f>
        <v>0</v>
      </c>
      <c r="Q278" s="18">
        <f t="shared" si="138"/>
        <v>0</v>
      </c>
      <c r="R278" s="14"/>
      <c r="S278" s="2"/>
    </row>
    <row r="279" spans="1:19" ht="25.5" x14ac:dyDescent="0.25">
      <c r="A279" s="1">
        <f t="shared" si="136"/>
        <v>22</v>
      </c>
      <c r="B279" s="1" t="s">
        <v>49</v>
      </c>
      <c r="C279" s="15" t="str">
        <f t="shared" ref="C279:C281" si="208">LEFT(D279,2)&amp;"."&amp;MID(D279,3,1)&amp;"."&amp;MID(D279,4,1)&amp;"."&amp;MID(D279,5,2)&amp;"."&amp;MID(D279,7,2)&amp;"."&amp;MID(D279,9,3)&amp;"."&amp;MID(D279,12,2)&amp;"."&amp;MID(D279,14,2)&amp;"."&amp;MID(D279,16,2)&amp;"."&amp;MID(D279,18,50)</f>
        <v>O2.1.2.02.02.007.01.03.05.71354</v>
      </c>
      <c r="D279" s="15" t="s">
        <v>534</v>
      </c>
      <c r="E279" s="16" t="s">
        <v>535</v>
      </c>
      <c r="F279" s="17">
        <f>VLOOKUP(D279,[1]!Ejecución_Presupuestal_Gastos_C__2[#All],3,0)</f>
        <v>300000000</v>
      </c>
      <c r="G279" s="17">
        <f>VLOOKUP(D279,[1]!Ejecución_Presupuestal_Gastos_C__2[#All],4,0)</f>
        <v>0</v>
      </c>
      <c r="H279" s="17">
        <f>VLOOKUP(D279,[1]!Ejecución_Presupuestal_Gastos_C__2[#All],5,0)</f>
        <v>0</v>
      </c>
      <c r="I279" s="17">
        <f>VLOOKUP(D279,[1]!Ejecución_Presupuestal_Gastos_C__2[#All],6,0)</f>
        <v>300000000</v>
      </c>
      <c r="J279" s="17">
        <f>VLOOKUP(D279,[1]!Ejecución_Presupuestal_Gastos_C__2[#All],7,0)</f>
        <v>0</v>
      </c>
      <c r="K279" s="17">
        <f>VLOOKUP(D279,[1]!Ejecución_Presupuestal_Gastos_C__2[#All],8,0)</f>
        <v>300000000</v>
      </c>
      <c r="L279" s="17">
        <f>VLOOKUP(D279,[1]!Ejecución_Presupuestal_Gastos_C__2[#All],9,0)</f>
        <v>0</v>
      </c>
      <c r="M279" s="17">
        <f>VLOOKUP(D279,[1]!Ejecución_Presupuestal_Gastos_C__2[#All],10,0)</f>
        <v>0</v>
      </c>
      <c r="N279" s="18">
        <f t="shared" si="137"/>
        <v>0</v>
      </c>
      <c r="O279" s="17">
        <f>VLOOKUP(D279,[1]!Ejecución_Presupuestal_Gastos_C__2[#All],12,0)</f>
        <v>0</v>
      </c>
      <c r="P279" s="17">
        <f>VLOOKUP(D279,[1]!Ejecución_Presupuestal_Gastos_C__2[#All],13,0)</f>
        <v>0</v>
      </c>
      <c r="Q279" s="18">
        <f t="shared" si="138"/>
        <v>0</v>
      </c>
      <c r="R279" s="14"/>
      <c r="S279" s="2"/>
    </row>
    <row r="280" spans="1:19" ht="25.5" x14ac:dyDescent="0.25">
      <c r="A280" s="1">
        <f t="shared" si="136"/>
        <v>22</v>
      </c>
      <c r="B280" s="1" t="s">
        <v>49</v>
      </c>
      <c r="C280" s="15" t="str">
        <f t="shared" si="208"/>
        <v>O2.1.2.02.02.007.01.03.05.71355</v>
      </c>
      <c r="D280" s="15" t="s">
        <v>536</v>
      </c>
      <c r="E280" s="16" t="s">
        <v>537</v>
      </c>
      <c r="F280" s="17">
        <f>VLOOKUP(D280,[1]!Ejecución_Presupuestal_Gastos_C__2[#All],3,0)</f>
        <v>3100000000</v>
      </c>
      <c r="G280" s="17">
        <f>VLOOKUP(D280,[1]!Ejecución_Presupuestal_Gastos_C__2[#All],4,0)</f>
        <v>0</v>
      </c>
      <c r="H280" s="17">
        <f>VLOOKUP(D280,[1]!Ejecución_Presupuestal_Gastos_C__2[#All],5,0)</f>
        <v>0</v>
      </c>
      <c r="I280" s="17">
        <f>VLOOKUP(D280,[1]!Ejecución_Presupuestal_Gastos_C__2[#All],6,0)</f>
        <v>3100000000</v>
      </c>
      <c r="J280" s="17">
        <f>VLOOKUP(D280,[1]!Ejecución_Presupuestal_Gastos_C__2[#All],7,0)</f>
        <v>0</v>
      </c>
      <c r="K280" s="17">
        <f>VLOOKUP(D280,[1]!Ejecución_Presupuestal_Gastos_C__2[#All],8,0)</f>
        <v>3100000000</v>
      </c>
      <c r="L280" s="17">
        <f>VLOOKUP(D280,[1]!Ejecución_Presupuestal_Gastos_C__2[#All],9,0)</f>
        <v>0</v>
      </c>
      <c r="M280" s="17">
        <f>VLOOKUP(D280,[1]!Ejecución_Presupuestal_Gastos_C__2[#All],10,0)</f>
        <v>0</v>
      </c>
      <c r="N280" s="18">
        <f t="shared" si="137"/>
        <v>0</v>
      </c>
      <c r="O280" s="17">
        <f>VLOOKUP(D280,[1]!Ejecución_Presupuestal_Gastos_C__2[#All],12,0)</f>
        <v>0</v>
      </c>
      <c r="P280" s="17">
        <f>VLOOKUP(D280,[1]!Ejecución_Presupuestal_Gastos_C__2[#All],13,0)</f>
        <v>0</v>
      </c>
      <c r="Q280" s="18">
        <f t="shared" si="138"/>
        <v>0</v>
      </c>
      <c r="R280" s="14"/>
      <c r="S280" s="2"/>
    </row>
    <row r="281" spans="1:19" ht="25.5" x14ac:dyDescent="0.25">
      <c r="A281" s="1">
        <f t="shared" si="136"/>
        <v>22</v>
      </c>
      <c r="B281" s="1" t="s">
        <v>49</v>
      </c>
      <c r="C281" s="15" t="str">
        <f t="shared" si="208"/>
        <v>O2.1.2.02.02.007.01.03.05.71359</v>
      </c>
      <c r="D281" s="15" t="s">
        <v>538</v>
      </c>
      <c r="E281" s="16" t="s">
        <v>539</v>
      </c>
      <c r="F281" s="20">
        <f>VLOOKUP(D281,[1]!Ejecución_Presupuestal_Gastos_C__2[#All],3,0)</f>
        <v>147803000</v>
      </c>
      <c r="G281" s="17">
        <f>VLOOKUP(D281,[1]!Ejecución_Presupuestal_Gastos_C__2[#All],4,0)</f>
        <v>0</v>
      </c>
      <c r="H281" s="17">
        <f>VLOOKUP(D281,[1]!Ejecución_Presupuestal_Gastos_C__2[#All],5,0)</f>
        <v>0</v>
      </c>
      <c r="I281" s="17">
        <f>VLOOKUP(D281,[1]!Ejecución_Presupuestal_Gastos_C__2[#All],6,0)</f>
        <v>147803000</v>
      </c>
      <c r="J281" s="17">
        <f>VLOOKUP(D281,[1]!Ejecución_Presupuestal_Gastos_C__2[#All],7,0)</f>
        <v>0</v>
      </c>
      <c r="K281" s="17">
        <f>VLOOKUP(D281,[1]!Ejecución_Presupuestal_Gastos_C__2[#All],8,0)</f>
        <v>147803000</v>
      </c>
      <c r="L281" s="17">
        <f>VLOOKUP(D281,[1]!Ejecución_Presupuestal_Gastos_C__2[#All],9,0)</f>
        <v>0</v>
      </c>
      <c r="M281" s="17">
        <f>VLOOKUP(D281,[1]!Ejecución_Presupuestal_Gastos_C__2[#All],10,0)</f>
        <v>0</v>
      </c>
      <c r="N281" s="18">
        <f t="shared" si="137"/>
        <v>0</v>
      </c>
      <c r="O281" s="17">
        <f>VLOOKUP(D281,[1]!Ejecución_Presupuestal_Gastos_C__2[#All],12,0)</f>
        <v>0</v>
      </c>
      <c r="P281" s="17">
        <f>VLOOKUP(D281,[1]!Ejecución_Presupuestal_Gastos_C__2[#All],13,0)</f>
        <v>0</v>
      </c>
      <c r="Q281" s="18">
        <f t="shared" si="138"/>
        <v>0</v>
      </c>
      <c r="R281" s="14"/>
      <c r="S281" s="2"/>
    </row>
    <row r="282" spans="1:19" ht="25.5" x14ac:dyDescent="0.25">
      <c r="A282" s="1">
        <f t="shared" si="136"/>
        <v>15</v>
      </c>
      <c r="B282" s="1" t="s">
        <v>36</v>
      </c>
      <c r="C282" s="10" t="str">
        <f>LEFT(D282,2)&amp;"."&amp;MID(D282,3,1)&amp;"."&amp;MID(D282,4,1)&amp;"."&amp;MID(D282,5,2)&amp;"."&amp;MID(D282,7,2)&amp;"."&amp;MID(D282,9,3)&amp;"."&amp;MID(D282,12,2)&amp;"."&amp;MID(D282,14,2)</f>
        <v>O2.1.2.02.02.007.01.06</v>
      </c>
      <c r="D282" s="10" t="s">
        <v>540</v>
      </c>
      <c r="E282" s="11" t="s">
        <v>541</v>
      </c>
      <c r="F282" s="12">
        <f>F283</f>
        <v>5517000</v>
      </c>
      <c r="G282" s="12">
        <f t="shared" ref="G282:M282" si="209">G283</f>
        <v>0</v>
      </c>
      <c r="H282" s="12">
        <f t="shared" si="209"/>
        <v>0</v>
      </c>
      <c r="I282" s="12">
        <f>I283</f>
        <v>5517000</v>
      </c>
      <c r="J282" s="12">
        <f t="shared" si="209"/>
        <v>0</v>
      </c>
      <c r="K282" s="12">
        <f t="shared" si="209"/>
        <v>5517000</v>
      </c>
      <c r="L282" s="12">
        <f t="shared" si="209"/>
        <v>0</v>
      </c>
      <c r="M282" s="12">
        <f t="shared" si="209"/>
        <v>0</v>
      </c>
      <c r="N282" s="13">
        <f t="shared" si="137"/>
        <v>0</v>
      </c>
      <c r="O282" s="12">
        <f t="shared" ref="O282" si="210">O283</f>
        <v>0</v>
      </c>
      <c r="P282" s="12">
        <f>P283</f>
        <v>0</v>
      </c>
      <c r="Q282" s="13">
        <f t="shared" si="138"/>
        <v>0</v>
      </c>
      <c r="R282" s="14"/>
      <c r="S282" s="2"/>
    </row>
    <row r="283" spans="1:19" ht="25.5" x14ac:dyDescent="0.25">
      <c r="A283" s="1">
        <f t="shared" si="136"/>
        <v>20</v>
      </c>
      <c r="B283" s="1" t="s">
        <v>49</v>
      </c>
      <c r="C283" s="15" t="str">
        <f>LEFT(D283,2)&amp;"."&amp;MID(D283,3,1)&amp;"."&amp;MID(D283,4,1)&amp;"."&amp;MID(D283,5,2)&amp;"."&amp;MID(D283,7,2)&amp;"."&amp;MID(D283,9,3)&amp;"."&amp;MID(D283,12,2)&amp;"."&amp;MID(D283,14,50)</f>
        <v>O2.1.2.02.02.007.01.0671640</v>
      </c>
      <c r="D283" s="15" t="s">
        <v>542</v>
      </c>
      <c r="E283" s="16" t="s">
        <v>543</v>
      </c>
      <c r="F283" s="17">
        <f>VLOOKUP(D283,[1]!Ejecución_Presupuestal_Gastos_C__2[#All],3,0)</f>
        <v>5517000</v>
      </c>
      <c r="G283" s="17">
        <f>VLOOKUP(D283,[1]!Ejecución_Presupuestal_Gastos_C__2[#All],4,0)</f>
        <v>0</v>
      </c>
      <c r="H283" s="17">
        <f>VLOOKUP(D283,[1]!Ejecución_Presupuestal_Gastos_C__2[#All],5,0)</f>
        <v>0</v>
      </c>
      <c r="I283" s="17">
        <f>VLOOKUP(D283,[1]!Ejecución_Presupuestal_Gastos_C__2[#All],6,0)</f>
        <v>5517000</v>
      </c>
      <c r="J283" s="17">
        <f>VLOOKUP(D283,[1]!Ejecución_Presupuestal_Gastos_C__2[#All],7,0)</f>
        <v>0</v>
      </c>
      <c r="K283" s="17">
        <f>VLOOKUP(D283,[1]!Ejecución_Presupuestal_Gastos_C__2[#All],8,0)</f>
        <v>5517000</v>
      </c>
      <c r="L283" s="17">
        <f>VLOOKUP(D283,[1]!Ejecución_Presupuestal_Gastos_C__2[#All],9,0)</f>
        <v>0</v>
      </c>
      <c r="M283" s="17">
        <f>VLOOKUP(D283,[1]!Ejecución_Presupuestal_Gastos_C__2[#All],10,0)</f>
        <v>0</v>
      </c>
      <c r="N283" s="18">
        <f t="shared" si="137"/>
        <v>0</v>
      </c>
      <c r="O283" s="17">
        <f>VLOOKUP(D283,[1]!Ejecución_Presupuestal_Gastos_C__2[#All],12,0)</f>
        <v>0</v>
      </c>
      <c r="P283" s="17">
        <f>VLOOKUP(D283,[1]!Ejecución_Presupuestal_Gastos_C__2[#All],13,0)</f>
        <v>0</v>
      </c>
      <c r="Q283" s="18">
        <f t="shared" si="138"/>
        <v>0</v>
      </c>
      <c r="R283" s="14"/>
      <c r="S283" s="2"/>
    </row>
    <row r="284" spans="1:19" x14ac:dyDescent="0.25">
      <c r="A284" s="1">
        <f t="shared" si="136"/>
        <v>13</v>
      </c>
      <c r="B284" s="1" t="s">
        <v>36</v>
      </c>
      <c r="C284" s="10" t="str">
        <f t="shared" ref="C284" si="211">LEFT(D284,2)&amp;"."&amp;MID(D284,3,1)&amp;"."&amp;MID(D284,4,1)&amp;"."&amp;MID(D284,5,2)&amp;"."&amp;MID(D284,7,2)&amp;"."&amp;MID(D284,9,3)&amp;"."&amp;MID(D284,12,2)</f>
        <v>O2.1.2.02.02.007.02</v>
      </c>
      <c r="D284" s="10" t="s">
        <v>544</v>
      </c>
      <c r="E284" s="11" t="s">
        <v>545</v>
      </c>
      <c r="F284" s="12">
        <f>F285</f>
        <v>313849000</v>
      </c>
      <c r="G284" s="12">
        <f t="shared" ref="G284:M284" si="212">G285</f>
        <v>0</v>
      </c>
      <c r="H284" s="12">
        <f t="shared" si="212"/>
        <v>0</v>
      </c>
      <c r="I284" s="12">
        <f>I285</f>
        <v>313849000</v>
      </c>
      <c r="J284" s="12">
        <f t="shared" si="212"/>
        <v>0</v>
      </c>
      <c r="K284" s="12">
        <f t="shared" si="212"/>
        <v>313849000</v>
      </c>
      <c r="L284" s="12">
        <f t="shared" si="212"/>
        <v>0</v>
      </c>
      <c r="M284" s="12">
        <f t="shared" si="212"/>
        <v>0</v>
      </c>
      <c r="N284" s="13">
        <f t="shared" si="137"/>
        <v>0</v>
      </c>
      <c r="O284" s="12">
        <f t="shared" ref="O284" si="213">O285</f>
        <v>0</v>
      </c>
      <c r="P284" s="12">
        <f>P285</f>
        <v>0</v>
      </c>
      <c r="Q284" s="13">
        <f t="shared" si="138"/>
        <v>0</v>
      </c>
      <c r="R284" s="14"/>
      <c r="S284" s="2"/>
    </row>
    <row r="285" spans="1:19" ht="51" x14ac:dyDescent="0.25">
      <c r="A285" s="1">
        <f t="shared" si="136"/>
        <v>18</v>
      </c>
      <c r="B285" s="1" t="s">
        <v>49</v>
      </c>
      <c r="C285" s="15" t="str">
        <f>LEFT(D285,2)&amp;"."&amp;MID(D285,3,1)&amp;"."&amp;MID(D285,4,1)&amp;"."&amp;MID(D285,5,2)&amp;"."&amp;MID(D285,7,2)&amp;"."&amp;MID(D285,9,3)&amp;"."&amp;MID(D285,12,2)&amp;"."&amp;MID(D285,14,50)</f>
        <v>O2.1.2.02.02.007.02.72112</v>
      </c>
      <c r="D285" s="15" t="s">
        <v>546</v>
      </c>
      <c r="E285" s="16" t="s">
        <v>547</v>
      </c>
      <c r="F285" s="17">
        <f>VLOOKUP(D285,[1]!Ejecución_Presupuestal_Gastos_C__2[#All],3,0)</f>
        <v>313849000</v>
      </c>
      <c r="G285" s="17">
        <f>VLOOKUP(D285,[1]!Ejecución_Presupuestal_Gastos_C__2[#All],4,0)</f>
        <v>0</v>
      </c>
      <c r="H285" s="17">
        <f>VLOOKUP(D285,[1]!Ejecución_Presupuestal_Gastos_C__2[#All],5,0)</f>
        <v>0</v>
      </c>
      <c r="I285" s="17">
        <f>VLOOKUP(D285,[1]!Ejecución_Presupuestal_Gastos_C__2[#All],6,0)</f>
        <v>313849000</v>
      </c>
      <c r="J285" s="17">
        <f>VLOOKUP(D285,[1]!Ejecución_Presupuestal_Gastos_C__2[#All],7,0)</f>
        <v>0</v>
      </c>
      <c r="K285" s="17">
        <f>VLOOKUP(D285,[1]!Ejecución_Presupuestal_Gastos_C__2[#All],8,0)</f>
        <v>313849000</v>
      </c>
      <c r="L285" s="17">
        <f>VLOOKUP(D285,[1]!Ejecución_Presupuestal_Gastos_C__2[#All],9,0)</f>
        <v>0</v>
      </c>
      <c r="M285" s="17">
        <f>VLOOKUP(D285,[1]!Ejecución_Presupuestal_Gastos_C__2[#All],10,0)</f>
        <v>0</v>
      </c>
      <c r="N285" s="18">
        <f t="shared" si="137"/>
        <v>0</v>
      </c>
      <c r="O285" s="17">
        <f>VLOOKUP(D285,[1]!Ejecución_Presupuestal_Gastos_C__2[#All],12,0)</f>
        <v>0</v>
      </c>
      <c r="P285" s="17">
        <f>VLOOKUP(D285,[1]!Ejecución_Presupuestal_Gastos_C__2[#All],13,0)</f>
        <v>0</v>
      </c>
      <c r="Q285" s="18">
        <f t="shared" si="138"/>
        <v>0</v>
      </c>
      <c r="R285" s="14"/>
      <c r="S285" s="2"/>
    </row>
    <row r="286" spans="1:19" x14ac:dyDescent="0.25">
      <c r="A286" s="1">
        <f t="shared" si="136"/>
        <v>13</v>
      </c>
      <c r="B286" s="1" t="s">
        <v>36</v>
      </c>
      <c r="C286" s="10" t="str">
        <f t="shared" ref="C286" si="214">LEFT(D286,2)&amp;"."&amp;MID(D286,3,1)&amp;"."&amp;MID(D286,4,1)&amp;"."&amp;MID(D286,5,2)&amp;"."&amp;MID(D286,7,2)&amp;"."&amp;MID(D286,9,3)&amp;"."&amp;MID(D286,12,2)</f>
        <v>O2.1.2.02.02.007.03</v>
      </c>
      <c r="D286" s="10" t="s">
        <v>548</v>
      </c>
      <c r="E286" s="11" t="s">
        <v>549</v>
      </c>
      <c r="F286" s="12">
        <f>SUM(F287:F288)</f>
        <v>375346000</v>
      </c>
      <c r="G286" s="12">
        <f t="shared" ref="G286:M286" si="215">SUM(G287:G288)</f>
        <v>0</v>
      </c>
      <c r="H286" s="12">
        <f>SUM(H287:H288)</f>
        <v>0</v>
      </c>
      <c r="I286" s="12">
        <f>SUM(I287:I288)</f>
        <v>375346000</v>
      </c>
      <c r="J286" s="12">
        <f t="shared" si="215"/>
        <v>0</v>
      </c>
      <c r="K286" s="12">
        <f t="shared" si="215"/>
        <v>375346000</v>
      </c>
      <c r="L286" s="12">
        <f t="shared" si="215"/>
        <v>0</v>
      </c>
      <c r="M286" s="12">
        <f t="shared" si="215"/>
        <v>0</v>
      </c>
      <c r="N286" s="13">
        <f t="shared" si="137"/>
        <v>0</v>
      </c>
      <c r="O286" s="12">
        <f t="shared" ref="O286" si="216">SUM(O287:O288)</f>
        <v>0</v>
      </c>
      <c r="P286" s="12">
        <f>SUM(P287:P288)</f>
        <v>0</v>
      </c>
      <c r="Q286" s="13">
        <f t="shared" si="138"/>
        <v>0</v>
      </c>
      <c r="R286" s="14"/>
      <c r="S286" s="2"/>
    </row>
    <row r="287" spans="1:19" ht="25.5" x14ac:dyDescent="0.25">
      <c r="A287" s="1">
        <f t="shared" si="136"/>
        <v>18</v>
      </c>
      <c r="B287" s="1" t="s">
        <v>49</v>
      </c>
      <c r="C287" s="15" t="str">
        <f t="shared" ref="C287:C288" si="217">LEFT(D287,2)&amp;"."&amp;MID(D287,3,1)&amp;"."&amp;MID(D287,4,1)&amp;"."&amp;MID(D287,5,2)&amp;"."&amp;MID(D287,7,2)&amp;"."&amp;MID(D287,9,3)&amp;"."&amp;MID(D287,12,2)&amp;"."&amp;MID(D287,14,50)</f>
        <v>O2.1.2.02.02.007.03.73122</v>
      </c>
      <c r="D287" s="15" t="s">
        <v>550</v>
      </c>
      <c r="E287" s="16" t="s">
        <v>551</v>
      </c>
      <c r="F287" s="17">
        <f>VLOOKUP(D287,[1]!Ejecución_Presupuestal_Gastos_C__2[#All],3,0)</f>
        <v>267136000</v>
      </c>
      <c r="G287" s="17">
        <f>VLOOKUP(D287,[1]!Ejecución_Presupuestal_Gastos_C__2[#All],4,0)</f>
        <v>0</v>
      </c>
      <c r="H287" s="17">
        <f>VLOOKUP(D287,[1]!Ejecución_Presupuestal_Gastos_C__2[#All],5,0)</f>
        <v>0</v>
      </c>
      <c r="I287" s="17">
        <f>VLOOKUP(D287,[1]!Ejecución_Presupuestal_Gastos_C__2[#All],6,0)</f>
        <v>267136000</v>
      </c>
      <c r="J287" s="17">
        <f>VLOOKUP(D287,[1]!Ejecución_Presupuestal_Gastos_C__2[#All],7,0)</f>
        <v>0</v>
      </c>
      <c r="K287" s="17">
        <f>VLOOKUP(D287,[1]!Ejecución_Presupuestal_Gastos_C__2[#All],8,0)</f>
        <v>267136000</v>
      </c>
      <c r="L287" s="17">
        <f>VLOOKUP(D287,[1]!Ejecución_Presupuestal_Gastos_C__2[#All],9,0)</f>
        <v>0</v>
      </c>
      <c r="M287" s="17">
        <f>VLOOKUP(D287,[1]!Ejecución_Presupuestal_Gastos_C__2[#All],10,0)</f>
        <v>0</v>
      </c>
      <c r="N287" s="18">
        <f t="shared" si="137"/>
        <v>0</v>
      </c>
      <c r="O287" s="17">
        <f>VLOOKUP(D287,[1]!Ejecución_Presupuestal_Gastos_C__2[#All],12,0)</f>
        <v>0</v>
      </c>
      <c r="P287" s="17">
        <f>VLOOKUP(D287,[1]!Ejecución_Presupuestal_Gastos_C__2[#All],13,0)</f>
        <v>0</v>
      </c>
      <c r="Q287" s="18">
        <f t="shared" si="138"/>
        <v>0</v>
      </c>
      <c r="R287" s="14"/>
      <c r="S287" s="2"/>
    </row>
    <row r="288" spans="1:19" ht="25.5" x14ac:dyDescent="0.25">
      <c r="A288" s="1">
        <f t="shared" si="136"/>
        <v>18</v>
      </c>
      <c r="B288" s="1" t="s">
        <v>49</v>
      </c>
      <c r="C288" s="15" t="str">
        <f t="shared" si="217"/>
        <v>O2.1.2.02.02.007.03.73230</v>
      </c>
      <c r="D288" s="15" t="s">
        <v>552</v>
      </c>
      <c r="E288" s="16" t="s">
        <v>553</v>
      </c>
      <c r="F288" s="17">
        <f>VLOOKUP(D288,[1]!Ejecución_Presupuestal_Gastos_C__2[#All],3,0)</f>
        <v>108210000</v>
      </c>
      <c r="G288" s="17">
        <f>VLOOKUP(D288,[1]!Ejecución_Presupuestal_Gastos_C__2[#All],4,0)</f>
        <v>0</v>
      </c>
      <c r="H288" s="17">
        <f>VLOOKUP(D288,[1]!Ejecución_Presupuestal_Gastos_C__2[#All],5,0)</f>
        <v>0</v>
      </c>
      <c r="I288" s="17">
        <f>VLOOKUP(D288,[1]!Ejecución_Presupuestal_Gastos_C__2[#All],6,0)</f>
        <v>108210000</v>
      </c>
      <c r="J288" s="17">
        <f>VLOOKUP(D288,[1]!Ejecución_Presupuestal_Gastos_C__2[#All],7,0)</f>
        <v>0</v>
      </c>
      <c r="K288" s="17">
        <f>VLOOKUP(D288,[1]!Ejecución_Presupuestal_Gastos_C__2[#All],8,0)</f>
        <v>108210000</v>
      </c>
      <c r="L288" s="17">
        <f>VLOOKUP(D288,[1]!Ejecución_Presupuestal_Gastos_C__2[#All],9,0)</f>
        <v>0</v>
      </c>
      <c r="M288" s="17">
        <f>VLOOKUP(D288,[1]!Ejecución_Presupuestal_Gastos_C__2[#All],10,0)</f>
        <v>0</v>
      </c>
      <c r="N288" s="18">
        <f t="shared" si="137"/>
        <v>0</v>
      </c>
      <c r="O288" s="17">
        <f>VLOOKUP(D288,[1]!Ejecución_Presupuestal_Gastos_C__2[#All],12,0)</f>
        <v>0</v>
      </c>
      <c r="P288" s="17">
        <f>VLOOKUP(D288,[1]!Ejecución_Presupuestal_Gastos_C__2[#All],13,0)</f>
        <v>0</v>
      </c>
      <c r="Q288" s="18">
        <f t="shared" si="138"/>
        <v>0</v>
      </c>
      <c r="R288" s="14"/>
      <c r="S288" s="2"/>
    </row>
    <row r="289" spans="1:19" ht="25.5" x14ac:dyDescent="0.25">
      <c r="A289" s="1">
        <f t="shared" si="136"/>
        <v>11</v>
      </c>
      <c r="B289" s="1" t="s">
        <v>36</v>
      </c>
      <c r="C289" s="10" t="str">
        <f t="shared" ref="C289" si="218">LEFT(D289,2)&amp;"."&amp;MID(D289,3,1)&amp;"."&amp;MID(D289,4,1)&amp;"."&amp;MID(D289,5,2)&amp;"."&amp;MID(D289,7,2)&amp;"."&amp;MID(D289,9,3)</f>
        <v>O2.1.2.02.02.008</v>
      </c>
      <c r="D289" s="10" t="s">
        <v>554</v>
      </c>
      <c r="E289" s="11" t="s">
        <v>555</v>
      </c>
      <c r="F289" s="12">
        <f t="shared" ref="F289:M289" si="219">F290+F294+F309+F314+F324+F328+F348</f>
        <v>44569194000</v>
      </c>
      <c r="G289" s="12">
        <f t="shared" si="219"/>
        <v>0</v>
      </c>
      <c r="H289" s="12">
        <f t="shared" si="219"/>
        <v>0</v>
      </c>
      <c r="I289" s="12">
        <f t="shared" si="219"/>
        <v>44569194000</v>
      </c>
      <c r="J289" s="12">
        <f t="shared" si="219"/>
        <v>0</v>
      </c>
      <c r="K289" s="12">
        <f t="shared" si="219"/>
        <v>44569194000</v>
      </c>
      <c r="L289" s="12">
        <f t="shared" si="219"/>
        <v>0</v>
      </c>
      <c r="M289" s="12">
        <f t="shared" si="219"/>
        <v>0</v>
      </c>
      <c r="N289" s="13">
        <f t="shared" si="137"/>
        <v>0</v>
      </c>
      <c r="O289" s="12">
        <f>O290+O294+O309+O314+O324+O328+O348</f>
        <v>0</v>
      </c>
      <c r="P289" s="12">
        <f>P290+P294+P309+P314+P324+P328+P348</f>
        <v>0</v>
      </c>
      <c r="Q289" s="13">
        <f t="shared" si="138"/>
        <v>0</v>
      </c>
      <c r="R289" s="14"/>
      <c r="S289" s="2"/>
    </row>
    <row r="290" spans="1:19" x14ac:dyDescent="0.25">
      <c r="A290" s="1">
        <f t="shared" si="136"/>
        <v>13</v>
      </c>
      <c r="B290" s="1" t="s">
        <v>36</v>
      </c>
      <c r="C290" s="10" t="str">
        <f t="shared" ref="C290" si="220">LEFT(D290,2)&amp;"."&amp;MID(D290,3,1)&amp;"."&amp;MID(D290,4,1)&amp;"."&amp;MID(D290,5,2)&amp;"."&amp;MID(D290,7,2)&amp;"."&amp;MID(D290,9,3)&amp;"."&amp;MID(D290,12,2)</f>
        <v>O2.1.2.02.02.008.02</v>
      </c>
      <c r="D290" s="10" t="s">
        <v>556</v>
      </c>
      <c r="E290" s="11" t="s">
        <v>557</v>
      </c>
      <c r="F290" s="12">
        <f t="shared" ref="F290:M290" si="221">SUM(F291:F293)</f>
        <v>3030188000</v>
      </c>
      <c r="G290" s="12">
        <f t="shared" si="221"/>
        <v>0</v>
      </c>
      <c r="H290" s="12">
        <f t="shared" si="221"/>
        <v>0</v>
      </c>
      <c r="I290" s="12">
        <f t="shared" si="221"/>
        <v>3030188000</v>
      </c>
      <c r="J290" s="12">
        <f t="shared" si="221"/>
        <v>0</v>
      </c>
      <c r="K290" s="12">
        <f t="shared" si="221"/>
        <v>3030188000</v>
      </c>
      <c r="L290" s="12">
        <f t="shared" si="221"/>
        <v>0</v>
      </c>
      <c r="M290" s="12">
        <f t="shared" si="221"/>
        <v>0</v>
      </c>
      <c r="N290" s="13">
        <f t="shared" si="137"/>
        <v>0</v>
      </c>
      <c r="O290" s="12">
        <f>SUM(O291:O293)</f>
        <v>0</v>
      </c>
      <c r="P290" s="12">
        <f>SUM(P291:P293)</f>
        <v>0</v>
      </c>
      <c r="Q290" s="13">
        <f t="shared" si="138"/>
        <v>0</v>
      </c>
      <c r="R290" s="14"/>
      <c r="S290" s="2"/>
    </row>
    <row r="291" spans="1:19" ht="25.5" x14ac:dyDescent="0.25">
      <c r="A291" s="1">
        <f t="shared" si="136"/>
        <v>18</v>
      </c>
      <c r="B291" s="1" t="s">
        <v>49</v>
      </c>
      <c r="C291" s="15" t="str">
        <f t="shared" ref="C291:C293" si="222">LEFT(D291,2)&amp;"."&amp;MID(D291,3,1)&amp;"."&amp;MID(D291,4,1)&amp;"."&amp;MID(D291,5,2)&amp;"."&amp;MID(D291,7,2)&amp;"."&amp;MID(D291,9,3)&amp;"."&amp;MID(D291,12,2)&amp;"."&amp;MID(D291,14,50)</f>
        <v>O2.1.2.02.02.008.02.82120</v>
      </c>
      <c r="D291" s="15" t="s">
        <v>558</v>
      </c>
      <c r="E291" s="16" t="s">
        <v>559</v>
      </c>
      <c r="F291" s="17">
        <f>VLOOKUP(D291,[1]!Ejecución_Presupuestal_Gastos_C__2[#All],3,0)</f>
        <v>2586347000</v>
      </c>
      <c r="G291" s="17">
        <f>VLOOKUP(D291,[1]!Ejecución_Presupuestal_Gastos_C__2[#All],4,0)</f>
        <v>0</v>
      </c>
      <c r="H291" s="17">
        <f>VLOOKUP(D291,[1]!Ejecución_Presupuestal_Gastos_C__2[#All],5,0)</f>
        <v>0</v>
      </c>
      <c r="I291" s="17">
        <f>VLOOKUP(D291,[1]!Ejecución_Presupuestal_Gastos_C__2[#All],6,0)</f>
        <v>2586347000</v>
      </c>
      <c r="J291" s="17">
        <f>VLOOKUP(D291,[1]!Ejecución_Presupuestal_Gastos_C__2[#All],7,0)</f>
        <v>0</v>
      </c>
      <c r="K291" s="17">
        <f>VLOOKUP(D291,[1]!Ejecución_Presupuestal_Gastos_C__2[#All],8,0)</f>
        <v>2586347000</v>
      </c>
      <c r="L291" s="17">
        <f>VLOOKUP(D291,[1]!Ejecución_Presupuestal_Gastos_C__2[#All],9,0)</f>
        <v>0</v>
      </c>
      <c r="M291" s="17">
        <f>VLOOKUP(D291,[1]!Ejecución_Presupuestal_Gastos_C__2[#All],10,0)</f>
        <v>0</v>
      </c>
      <c r="N291" s="18">
        <f t="shared" si="137"/>
        <v>0</v>
      </c>
      <c r="O291" s="17">
        <f>VLOOKUP(D291,[1]!Ejecución_Presupuestal_Gastos_C__2[#All],12,0)</f>
        <v>0</v>
      </c>
      <c r="P291" s="17">
        <f>VLOOKUP(D291,[1]!Ejecución_Presupuestal_Gastos_C__2[#All],13,0)</f>
        <v>0</v>
      </c>
      <c r="Q291" s="18">
        <f t="shared" si="138"/>
        <v>0</v>
      </c>
      <c r="R291" s="14"/>
      <c r="S291" s="2"/>
    </row>
    <row r="292" spans="1:19" x14ac:dyDescent="0.25">
      <c r="A292" s="1">
        <f t="shared" si="136"/>
        <v>18</v>
      </c>
      <c r="B292" s="1" t="s">
        <v>49</v>
      </c>
      <c r="C292" s="15" t="str">
        <f t="shared" si="222"/>
        <v>O2.1.2.02.02.008.02.82130</v>
      </c>
      <c r="D292" s="15" t="s">
        <v>560</v>
      </c>
      <c r="E292" s="16" t="s">
        <v>561</v>
      </c>
      <c r="F292" s="17">
        <f>VLOOKUP(D292,[1]!Ejecución_Presupuestal_Gastos_C__2[#All],3,0)</f>
        <v>3573000</v>
      </c>
      <c r="G292" s="17">
        <f>VLOOKUP(D292,[1]!Ejecución_Presupuestal_Gastos_C__2[#All],4,0)</f>
        <v>0</v>
      </c>
      <c r="H292" s="17">
        <f>VLOOKUP(D292,[1]!Ejecución_Presupuestal_Gastos_C__2[#All],5,0)</f>
        <v>0</v>
      </c>
      <c r="I292" s="17">
        <f>VLOOKUP(D292,[1]!Ejecución_Presupuestal_Gastos_C__2[#All],6,0)</f>
        <v>3573000</v>
      </c>
      <c r="J292" s="17">
        <f>VLOOKUP(D292,[1]!Ejecución_Presupuestal_Gastos_C__2[#All],7,0)</f>
        <v>0</v>
      </c>
      <c r="K292" s="17">
        <f>VLOOKUP(D292,[1]!Ejecución_Presupuestal_Gastos_C__2[#All],8,0)</f>
        <v>3573000</v>
      </c>
      <c r="L292" s="17">
        <f>VLOOKUP(D292,[1]!Ejecución_Presupuestal_Gastos_C__2[#All],9,0)</f>
        <v>0</v>
      </c>
      <c r="M292" s="17">
        <f>VLOOKUP(D292,[1]!Ejecución_Presupuestal_Gastos_C__2[#All],10,0)</f>
        <v>0</v>
      </c>
      <c r="N292" s="18">
        <f t="shared" si="137"/>
        <v>0</v>
      </c>
      <c r="O292" s="17">
        <f>VLOOKUP(D292,[1]!Ejecución_Presupuestal_Gastos_C__2[#All],12,0)</f>
        <v>0</v>
      </c>
      <c r="P292" s="17">
        <f>VLOOKUP(D292,[1]!Ejecución_Presupuestal_Gastos_C__2[#All],13,0)</f>
        <v>0</v>
      </c>
      <c r="Q292" s="18">
        <f t="shared" si="138"/>
        <v>0</v>
      </c>
      <c r="R292" s="14"/>
      <c r="S292" s="2"/>
    </row>
    <row r="293" spans="1:19" x14ac:dyDescent="0.25">
      <c r="A293" s="1">
        <f t="shared" si="136"/>
        <v>18</v>
      </c>
      <c r="B293" s="1" t="s">
        <v>49</v>
      </c>
      <c r="C293" s="15" t="str">
        <f t="shared" si="222"/>
        <v>O2.1.2.02.02.008.02.82221</v>
      </c>
      <c r="D293" s="15" t="s">
        <v>562</v>
      </c>
      <c r="E293" s="16" t="s">
        <v>563</v>
      </c>
      <c r="F293" s="17">
        <f>VLOOKUP(D293,[1]!Ejecución_Presupuestal_Gastos_C__2[#All],3,0)</f>
        <v>440268000</v>
      </c>
      <c r="G293" s="17">
        <f>VLOOKUP(D293,[1]!Ejecución_Presupuestal_Gastos_C__2[#All],4,0)</f>
        <v>0</v>
      </c>
      <c r="H293" s="17">
        <f>VLOOKUP(D293,[1]!Ejecución_Presupuestal_Gastos_C__2[#All],5,0)</f>
        <v>0</v>
      </c>
      <c r="I293" s="17">
        <f>VLOOKUP(D293,[1]!Ejecución_Presupuestal_Gastos_C__2[#All],6,0)</f>
        <v>440268000</v>
      </c>
      <c r="J293" s="17">
        <f>VLOOKUP(D293,[1]!Ejecución_Presupuestal_Gastos_C__2[#All],7,0)</f>
        <v>0</v>
      </c>
      <c r="K293" s="17">
        <f>VLOOKUP(D293,[1]!Ejecución_Presupuestal_Gastos_C__2[#All],8,0)</f>
        <v>440268000</v>
      </c>
      <c r="L293" s="17">
        <f>VLOOKUP(D293,[1]!Ejecución_Presupuestal_Gastos_C__2[#All],9,0)</f>
        <v>0</v>
      </c>
      <c r="M293" s="17">
        <f>VLOOKUP(D293,[1]!Ejecución_Presupuestal_Gastos_C__2[#All],10,0)</f>
        <v>0</v>
      </c>
      <c r="N293" s="18">
        <f t="shared" ref="N293:N356" si="223">IFERROR(M293/K293,"")</f>
        <v>0</v>
      </c>
      <c r="O293" s="17">
        <f>VLOOKUP(D293,[1]!Ejecución_Presupuestal_Gastos_C__2[#All],12,0)</f>
        <v>0</v>
      </c>
      <c r="P293" s="17">
        <f>VLOOKUP(D293,[1]!Ejecución_Presupuestal_Gastos_C__2[#All],13,0)</f>
        <v>0</v>
      </c>
      <c r="Q293" s="18">
        <f t="shared" ref="Q293:Q356" si="224">IFERROR(P293/K293,"")</f>
        <v>0</v>
      </c>
      <c r="R293" s="14"/>
      <c r="S293" s="2"/>
    </row>
    <row r="294" spans="1:19" ht="38.25" x14ac:dyDescent="0.25">
      <c r="A294" s="1">
        <f t="shared" si="136"/>
        <v>13</v>
      </c>
      <c r="B294" s="1" t="s">
        <v>36</v>
      </c>
      <c r="C294" s="10" t="str">
        <f t="shared" ref="C294" si="225">LEFT(D294,2)&amp;"."&amp;MID(D294,3,1)&amp;"."&amp;MID(D294,4,1)&amp;"."&amp;MID(D294,5,2)&amp;"."&amp;MID(D294,7,2)&amp;"."&amp;MID(D294,9,3)&amp;"."&amp;MID(D294,12,2)</f>
        <v>O2.1.2.02.02.008.03</v>
      </c>
      <c r="D294" s="10" t="s">
        <v>564</v>
      </c>
      <c r="E294" s="11" t="s">
        <v>565</v>
      </c>
      <c r="F294" s="12">
        <f t="shared" ref="F294:M294" si="226">SUM(F295:F308)</f>
        <v>2600309000</v>
      </c>
      <c r="G294" s="12">
        <f t="shared" si="226"/>
        <v>0</v>
      </c>
      <c r="H294" s="12">
        <f t="shared" si="226"/>
        <v>0</v>
      </c>
      <c r="I294" s="12">
        <f t="shared" si="226"/>
        <v>2600309000</v>
      </c>
      <c r="J294" s="12">
        <f t="shared" si="226"/>
        <v>0</v>
      </c>
      <c r="K294" s="12">
        <f t="shared" si="226"/>
        <v>2600309000</v>
      </c>
      <c r="L294" s="12">
        <f t="shared" si="226"/>
        <v>0</v>
      </c>
      <c r="M294" s="12">
        <f t="shared" si="226"/>
        <v>0</v>
      </c>
      <c r="N294" s="13">
        <f>IFERROR(M294/K294,"")</f>
        <v>0</v>
      </c>
      <c r="O294" s="12">
        <f>SUM(O295:O308)</f>
        <v>0</v>
      </c>
      <c r="P294" s="12">
        <f>SUM(P295:P308)</f>
        <v>0</v>
      </c>
      <c r="Q294" s="13">
        <f t="shared" si="224"/>
        <v>0</v>
      </c>
      <c r="R294" s="14"/>
      <c r="S294" s="2"/>
    </row>
    <row r="295" spans="1:19" x14ac:dyDescent="0.25">
      <c r="A295" s="1">
        <f t="shared" si="136"/>
        <v>18</v>
      </c>
      <c r="B295" s="1" t="s">
        <v>49</v>
      </c>
      <c r="C295" s="15" t="str">
        <f t="shared" ref="C295:C308" si="227">LEFT(D295,2)&amp;"."&amp;MID(D295,3,1)&amp;"."&amp;MID(D295,4,1)&amp;"."&amp;MID(D295,5,2)&amp;"."&amp;MID(D295,7,2)&amp;"."&amp;MID(D295,9,3)&amp;"."&amp;MID(D295,12,2)&amp;"."&amp;MID(D295,14,50)</f>
        <v>O2.1.2.02.02.008.03.83111</v>
      </c>
      <c r="D295" s="15" t="s">
        <v>566</v>
      </c>
      <c r="E295" s="16" t="s">
        <v>567</v>
      </c>
      <c r="F295" s="17">
        <f>IFERROR(VLOOKUP(D295,[1]!Ejecución_Presupuestal_Gastos_C__2[#All],3,0),0)</f>
        <v>19942000</v>
      </c>
      <c r="G295" s="17">
        <f>IFERROR(VLOOKUP(D295,[1]!Ejecución_Presupuestal_Gastos_C__2[#All],4,0),0)</f>
        <v>0</v>
      </c>
      <c r="H295" s="17">
        <f>IFERROR(VLOOKUP(D295,[1]!Ejecución_Presupuestal_Gastos_C__2[#All],5,0),0)</f>
        <v>0</v>
      </c>
      <c r="I295" s="17">
        <f>IFERROR(VLOOKUP(D295,[1]!Ejecución_Presupuestal_Gastos_C__2[#All],6,0),0)</f>
        <v>19942000</v>
      </c>
      <c r="J295" s="17">
        <f>IFERROR(VLOOKUP(D295,[1]!Ejecución_Presupuestal_Gastos_C__2[#All],7,0),0)</f>
        <v>0</v>
      </c>
      <c r="K295" s="17">
        <f>IFERROR(VLOOKUP(D295,[1]!Ejecución_Presupuestal_Gastos_C__2[#All],8,0),0)</f>
        <v>19942000</v>
      </c>
      <c r="L295" s="17">
        <f>IFERROR(VLOOKUP(D295,[1]!Ejecución_Presupuestal_Gastos_C__2[#All],9,0),0)</f>
        <v>0</v>
      </c>
      <c r="M295" s="17">
        <f>IFERROR(VLOOKUP(D295,[1]!Ejecución_Presupuestal_Gastos_C__2[#All],10,0),0)</f>
        <v>0</v>
      </c>
      <c r="N295" s="18">
        <f t="shared" si="223"/>
        <v>0</v>
      </c>
      <c r="O295" s="17">
        <f>IFERROR(VLOOKUP(D295,[1]!Ejecución_Presupuestal_Gastos_C__2[#All],12,0),0)</f>
        <v>0</v>
      </c>
      <c r="P295" s="17">
        <f>IFERROR(VLOOKUP(D295,[1]!Ejecución_Presupuestal_Gastos_C__2[#All],13,0),0)</f>
        <v>0</v>
      </c>
      <c r="Q295" s="18">
        <f t="shared" si="224"/>
        <v>0</v>
      </c>
      <c r="R295" s="14"/>
      <c r="S295" s="2"/>
    </row>
    <row r="296" spans="1:19" x14ac:dyDescent="0.25">
      <c r="A296" s="1">
        <f t="shared" si="136"/>
        <v>18</v>
      </c>
      <c r="B296" s="1" t="s">
        <v>49</v>
      </c>
      <c r="C296" s="15" t="str">
        <f t="shared" si="227"/>
        <v>O2.1.2.02.02.008.03.83112</v>
      </c>
      <c r="D296" s="15" t="s">
        <v>568</v>
      </c>
      <c r="E296" s="16" t="s">
        <v>569</v>
      </c>
      <c r="F296" s="17">
        <f>IFERROR(VLOOKUP(D296,[1]!Ejecución_Presupuestal_Gastos_C__2[#All],3,0),0)</f>
        <v>251582000</v>
      </c>
      <c r="G296" s="17">
        <f>IFERROR(VLOOKUP(D296,[1]!Ejecución_Presupuestal_Gastos_C__2[#All],4,0),0)</f>
        <v>0</v>
      </c>
      <c r="H296" s="17">
        <f>IFERROR(VLOOKUP(D296,[1]!Ejecución_Presupuestal_Gastos_C__2[#All],5,0),0)</f>
        <v>0</v>
      </c>
      <c r="I296" s="17">
        <f>IFERROR(VLOOKUP(D296,[1]!Ejecución_Presupuestal_Gastos_C__2[#All],6,0),0)</f>
        <v>251582000</v>
      </c>
      <c r="J296" s="17">
        <f>IFERROR(VLOOKUP(D296,[1]!Ejecución_Presupuestal_Gastos_C__2[#All],7,0),0)</f>
        <v>0</v>
      </c>
      <c r="K296" s="17">
        <f>IFERROR(VLOOKUP(D296,[1]!Ejecución_Presupuestal_Gastos_C__2[#All],8,0),0)</f>
        <v>251582000</v>
      </c>
      <c r="L296" s="17">
        <f>IFERROR(VLOOKUP(D296,[1]!Ejecución_Presupuestal_Gastos_C__2[#All],9,0),0)</f>
        <v>0</v>
      </c>
      <c r="M296" s="17">
        <f>IFERROR(VLOOKUP(D296,[1]!Ejecución_Presupuestal_Gastos_C__2[#All],10,0),0)</f>
        <v>0</v>
      </c>
      <c r="N296" s="18">
        <f t="shared" si="223"/>
        <v>0</v>
      </c>
      <c r="O296" s="17">
        <f>IFERROR(VLOOKUP(D296,[1]!Ejecución_Presupuestal_Gastos_C__2[#All],12,0),0)</f>
        <v>0</v>
      </c>
      <c r="P296" s="17">
        <f>IFERROR(VLOOKUP(D296,[1]!Ejecución_Presupuestal_Gastos_C__2[#All],13,0),0)</f>
        <v>0</v>
      </c>
      <c r="Q296" s="18">
        <f t="shared" si="224"/>
        <v>0</v>
      </c>
      <c r="R296" s="14"/>
      <c r="S296" s="2"/>
    </row>
    <row r="297" spans="1:19" ht="25.5" x14ac:dyDescent="0.25">
      <c r="A297" s="1">
        <f t="shared" si="136"/>
        <v>18</v>
      </c>
      <c r="B297" s="1" t="s">
        <v>49</v>
      </c>
      <c r="C297" s="15" t="str">
        <f t="shared" si="227"/>
        <v>O2.1.2.02.02.008.03.83113</v>
      </c>
      <c r="D297" s="15" t="s">
        <v>570</v>
      </c>
      <c r="E297" s="16" t="s">
        <v>571</v>
      </c>
      <c r="F297" s="17">
        <f>IFERROR(VLOOKUP(D297,[1]!Ejecución_Presupuestal_Gastos_C__2[#All],3,0),0)</f>
        <v>1123024000</v>
      </c>
      <c r="G297" s="17">
        <f>IFERROR(VLOOKUP(D297,[1]!Ejecución_Presupuestal_Gastos_C__2[#All],4,0),0)</f>
        <v>0</v>
      </c>
      <c r="H297" s="17">
        <f>IFERROR(VLOOKUP(D297,[1]!Ejecución_Presupuestal_Gastos_C__2[#All],5,0),0)</f>
        <v>0</v>
      </c>
      <c r="I297" s="17">
        <f>IFERROR(VLOOKUP(D297,[1]!Ejecución_Presupuestal_Gastos_C__2[#All],6,0),0)</f>
        <v>1123024000</v>
      </c>
      <c r="J297" s="17">
        <f>IFERROR(VLOOKUP(D297,[1]!Ejecución_Presupuestal_Gastos_C__2[#All],7,0),0)</f>
        <v>0</v>
      </c>
      <c r="K297" s="17">
        <f>IFERROR(VLOOKUP(D297,[1]!Ejecución_Presupuestal_Gastos_C__2[#All],8,0),0)</f>
        <v>1123024000</v>
      </c>
      <c r="L297" s="17">
        <f>IFERROR(VLOOKUP(D297,[1]!Ejecución_Presupuestal_Gastos_C__2[#All],9,0),0)</f>
        <v>0</v>
      </c>
      <c r="M297" s="17">
        <f>IFERROR(VLOOKUP(D297,[1]!Ejecución_Presupuestal_Gastos_C__2[#All],10,0),0)</f>
        <v>0</v>
      </c>
      <c r="N297" s="18">
        <f t="shared" si="223"/>
        <v>0</v>
      </c>
      <c r="O297" s="17">
        <f>IFERROR(VLOOKUP(D297,[1]!Ejecución_Presupuestal_Gastos_C__2[#All],12,0),0)</f>
        <v>0</v>
      </c>
      <c r="P297" s="17">
        <f>IFERROR(VLOOKUP(D297,[1]!Ejecución_Presupuestal_Gastos_C__2[#All],13,0),0)</f>
        <v>0</v>
      </c>
      <c r="Q297" s="18">
        <f t="shared" si="224"/>
        <v>0</v>
      </c>
      <c r="R297" s="14"/>
      <c r="S297" s="2"/>
    </row>
    <row r="298" spans="1:19" x14ac:dyDescent="0.25">
      <c r="A298" s="1">
        <f t="shared" si="136"/>
        <v>18</v>
      </c>
      <c r="B298" s="1" t="s">
        <v>49</v>
      </c>
      <c r="C298" s="15" t="str">
        <f t="shared" si="227"/>
        <v>O2.1.2.02.02.008.03.83115</v>
      </c>
      <c r="D298" s="15" t="s">
        <v>572</v>
      </c>
      <c r="E298" s="16" t="s">
        <v>573</v>
      </c>
      <c r="F298" s="17">
        <f>IFERROR(VLOOKUP(D298,[1]!Ejecución_Presupuestal_Gastos_C__2[#All],3,0),0)</f>
        <v>413313000</v>
      </c>
      <c r="G298" s="17">
        <f>IFERROR(VLOOKUP(D298,[1]!Ejecución_Presupuestal_Gastos_C__2[#All],4,0),0)</f>
        <v>0</v>
      </c>
      <c r="H298" s="17">
        <f>IFERROR(VLOOKUP(D298,[1]!Ejecución_Presupuestal_Gastos_C__2[#All],5,0),0)</f>
        <v>0</v>
      </c>
      <c r="I298" s="17">
        <f>IFERROR(VLOOKUP(D298,[1]!Ejecución_Presupuestal_Gastos_C__2[#All],6,0),0)</f>
        <v>413313000</v>
      </c>
      <c r="J298" s="17">
        <f>IFERROR(VLOOKUP(D298,[1]!Ejecución_Presupuestal_Gastos_C__2[#All],7,0),0)</f>
        <v>0</v>
      </c>
      <c r="K298" s="17">
        <f>IFERROR(VLOOKUP(D298,[1]!Ejecución_Presupuestal_Gastos_C__2[#All],8,0),0)</f>
        <v>413313000</v>
      </c>
      <c r="L298" s="17">
        <f>IFERROR(VLOOKUP(D298,[1]!Ejecución_Presupuestal_Gastos_C__2[#All],9,0),0)</f>
        <v>0</v>
      </c>
      <c r="M298" s="17">
        <f>IFERROR(VLOOKUP(D298,[1]!Ejecución_Presupuestal_Gastos_C__2[#All],10,0),0)</f>
        <v>0</v>
      </c>
      <c r="N298" s="18">
        <f t="shared" si="223"/>
        <v>0</v>
      </c>
      <c r="O298" s="17">
        <f>IFERROR(VLOOKUP(D298,[1]!Ejecución_Presupuestal_Gastos_C__2[#All],12,0),0)</f>
        <v>0</v>
      </c>
      <c r="P298" s="17">
        <f>IFERROR(VLOOKUP(D298,[1]!Ejecución_Presupuestal_Gastos_C__2[#All],13,0),0)</f>
        <v>0</v>
      </c>
      <c r="Q298" s="18">
        <f t="shared" si="224"/>
        <v>0</v>
      </c>
      <c r="R298" s="14"/>
      <c r="S298" s="2"/>
    </row>
    <row r="299" spans="1:19" ht="25.5" x14ac:dyDescent="0.25">
      <c r="A299" s="1">
        <f t="shared" si="136"/>
        <v>18</v>
      </c>
      <c r="B299" s="1" t="s">
        <v>49</v>
      </c>
      <c r="C299" s="15" t="str">
        <f t="shared" si="227"/>
        <v>O2.1.2.02.02.008.03.83116</v>
      </c>
      <c r="D299" s="15" t="s">
        <v>574</v>
      </c>
      <c r="E299" s="16" t="s">
        <v>575</v>
      </c>
      <c r="F299" s="17">
        <f>IFERROR(VLOOKUP(D299,[1]!Ejecución_Presupuestal_Gastos_C__2[#All],3,0),0)</f>
        <v>62896000</v>
      </c>
      <c r="G299" s="17">
        <f>IFERROR(VLOOKUP(D299,[1]!Ejecución_Presupuestal_Gastos_C__2[#All],4,0),0)</f>
        <v>0</v>
      </c>
      <c r="H299" s="17">
        <f>IFERROR(VLOOKUP(D299,[1]!Ejecución_Presupuestal_Gastos_C__2[#All],5,0),0)</f>
        <v>0</v>
      </c>
      <c r="I299" s="17">
        <f>IFERROR(VLOOKUP(D299,[1]!Ejecución_Presupuestal_Gastos_C__2[#All],6,0),0)</f>
        <v>62896000</v>
      </c>
      <c r="J299" s="17">
        <f>IFERROR(VLOOKUP(D299,[1]!Ejecución_Presupuestal_Gastos_C__2[#All],7,0),0)</f>
        <v>0</v>
      </c>
      <c r="K299" s="17">
        <f>IFERROR(VLOOKUP(D299,[1]!Ejecución_Presupuestal_Gastos_C__2[#All],8,0),0)</f>
        <v>62896000</v>
      </c>
      <c r="L299" s="17">
        <f>IFERROR(VLOOKUP(D299,[1]!Ejecución_Presupuestal_Gastos_C__2[#All],9,0),0)</f>
        <v>0</v>
      </c>
      <c r="M299" s="17">
        <f>IFERROR(VLOOKUP(D299,[1]!Ejecución_Presupuestal_Gastos_C__2[#All],10,0),0)</f>
        <v>0</v>
      </c>
      <c r="N299" s="18">
        <f t="shared" si="223"/>
        <v>0</v>
      </c>
      <c r="O299" s="17">
        <f>IFERROR(VLOOKUP(D299,[1]!Ejecución_Presupuestal_Gastos_C__2[#All],12,0),0)</f>
        <v>0</v>
      </c>
      <c r="P299" s="17">
        <f>IFERROR(VLOOKUP(D299,[1]!Ejecución_Presupuestal_Gastos_C__2[#All],13,0),0)</f>
        <v>0</v>
      </c>
      <c r="Q299" s="18">
        <f t="shared" si="224"/>
        <v>0</v>
      </c>
      <c r="R299" s="14"/>
      <c r="S299" s="2"/>
    </row>
    <row r="300" spans="1:19" x14ac:dyDescent="0.25">
      <c r="A300" s="1">
        <f t="shared" si="136"/>
        <v>18</v>
      </c>
      <c r="B300" s="1" t="s">
        <v>49</v>
      </c>
      <c r="C300" s="15" t="str">
        <f t="shared" si="227"/>
        <v>O2.1.2.02.02.008.03.83121</v>
      </c>
      <c r="D300" s="15" t="s">
        <v>576</v>
      </c>
      <c r="E300" s="16" t="s">
        <v>577</v>
      </c>
      <c r="F300" s="17">
        <f>IFERROR(VLOOKUP(D300,[1]!Ejecución_Presupuestal_Gastos_C__2[#All],3,0),0)</f>
        <v>71881000</v>
      </c>
      <c r="G300" s="17">
        <f>IFERROR(VLOOKUP(D300,[1]!Ejecución_Presupuestal_Gastos_C__2[#All],4,0),0)</f>
        <v>0</v>
      </c>
      <c r="H300" s="17">
        <f>IFERROR(VLOOKUP(D300,[1]!Ejecución_Presupuestal_Gastos_C__2[#All],5,0),0)</f>
        <v>0</v>
      </c>
      <c r="I300" s="17">
        <f>IFERROR(VLOOKUP(D300,[1]!Ejecución_Presupuestal_Gastos_C__2[#All],6,0),0)</f>
        <v>71881000</v>
      </c>
      <c r="J300" s="17">
        <f>IFERROR(VLOOKUP(D300,[1]!Ejecución_Presupuestal_Gastos_C__2[#All],7,0),0)</f>
        <v>0</v>
      </c>
      <c r="K300" s="17">
        <f>IFERROR(VLOOKUP(D300,[1]!Ejecución_Presupuestal_Gastos_C__2[#All],8,0),0)</f>
        <v>71881000</v>
      </c>
      <c r="L300" s="17">
        <f>IFERROR(VLOOKUP(D300,[1]!Ejecución_Presupuestal_Gastos_C__2[#All],9,0),0)</f>
        <v>0</v>
      </c>
      <c r="M300" s="17">
        <f>IFERROR(VLOOKUP(D300,[1]!Ejecución_Presupuestal_Gastos_C__2[#All],10,0),0)</f>
        <v>0</v>
      </c>
      <c r="N300" s="18">
        <f t="shared" si="223"/>
        <v>0</v>
      </c>
      <c r="O300" s="17">
        <f>IFERROR(VLOOKUP(D300,[1]!Ejecución_Presupuestal_Gastos_C__2[#All],12,0),0)</f>
        <v>0</v>
      </c>
      <c r="P300" s="17">
        <f>IFERROR(VLOOKUP(D300,[1]!Ejecución_Presupuestal_Gastos_C__2[#All],13,0),0)</f>
        <v>0</v>
      </c>
      <c r="Q300" s="18">
        <f t="shared" si="224"/>
        <v>0</v>
      </c>
      <c r="R300" s="14"/>
      <c r="S300" s="2"/>
    </row>
    <row r="301" spans="1:19" ht="25.5" x14ac:dyDescent="0.25">
      <c r="A301" s="1">
        <f t="shared" si="136"/>
        <v>18</v>
      </c>
      <c r="B301" s="1" t="s">
        <v>49</v>
      </c>
      <c r="C301" s="15" t="str">
        <f t="shared" si="227"/>
        <v>O2.1.2.02.02.008.03.83131</v>
      </c>
      <c r="D301" s="15" t="s">
        <v>578</v>
      </c>
      <c r="E301" s="16" t="s">
        <v>579</v>
      </c>
      <c r="F301" s="17">
        <f>IFERROR(VLOOKUP(D301,[1]!Ejecución_Presupuestal_Gastos_C__2[#All],3,0),0)</f>
        <v>0</v>
      </c>
      <c r="G301" s="17">
        <f>IFERROR(VLOOKUP(D301,[1]!Ejecución_Presupuestal_Gastos_C__2[#All],4,0),0)</f>
        <v>0</v>
      </c>
      <c r="H301" s="17">
        <f>IFERROR(VLOOKUP(D301,[1]!Ejecución_Presupuestal_Gastos_C__2[#All],5,0),0)</f>
        <v>0</v>
      </c>
      <c r="I301" s="17">
        <f>IFERROR(VLOOKUP(D301,[1]!Ejecución_Presupuestal_Gastos_C__2[#All],6,0),0)</f>
        <v>0</v>
      </c>
      <c r="J301" s="17">
        <f>IFERROR(VLOOKUP(D301,[1]!Ejecución_Presupuestal_Gastos_C__2[#All],7,0),0)</f>
        <v>0</v>
      </c>
      <c r="K301" s="17">
        <f>IFERROR(VLOOKUP(D301,[1]!Ejecución_Presupuestal_Gastos_C__2[#All],8,0),0)</f>
        <v>0</v>
      </c>
      <c r="L301" s="17">
        <f>IFERROR(VLOOKUP(D301,[1]!Ejecución_Presupuestal_Gastos_C__2[#All],9,0),0)</f>
        <v>0</v>
      </c>
      <c r="M301" s="17">
        <f>IFERROR(VLOOKUP(D301,[1]!Ejecución_Presupuestal_Gastos_C__2[#All],10,0),0)</f>
        <v>0</v>
      </c>
      <c r="N301" s="18" t="str">
        <f t="shared" si="223"/>
        <v/>
      </c>
      <c r="O301" s="17">
        <f>IFERROR(VLOOKUP(D301,[1]!Ejecución_Presupuestal_Gastos_C__2[#All],12,0),0)</f>
        <v>0</v>
      </c>
      <c r="P301" s="17">
        <f>IFERROR(VLOOKUP(D301,[1]!Ejecución_Presupuestal_Gastos_C__2[#All],13,0),0)</f>
        <v>0</v>
      </c>
      <c r="Q301" s="18" t="str">
        <f t="shared" si="224"/>
        <v/>
      </c>
      <c r="R301" s="14"/>
      <c r="S301" s="2"/>
    </row>
    <row r="302" spans="1:19" ht="25.5" x14ac:dyDescent="0.25">
      <c r="A302" s="1">
        <f t="shared" si="136"/>
        <v>18</v>
      </c>
      <c r="B302" s="1" t="s">
        <v>49</v>
      </c>
      <c r="C302" s="15" t="str">
        <f t="shared" si="227"/>
        <v>O2.1.2.02.02.008.03.83132</v>
      </c>
      <c r="D302" s="15" t="s">
        <v>580</v>
      </c>
      <c r="E302" s="16" t="s">
        <v>581</v>
      </c>
      <c r="F302" s="17">
        <f>IFERROR(VLOOKUP(D302,[1]!Ejecución_Presupuestal_Gastos_C__2[#All],3,0),0)</f>
        <v>12626000</v>
      </c>
      <c r="G302" s="17">
        <f>IFERROR(VLOOKUP(D302,[1]!Ejecución_Presupuestal_Gastos_C__2[#All],4,0),0)</f>
        <v>0</v>
      </c>
      <c r="H302" s="17">
        <f>IFERROR(VLOOKUP(D302,[1]!Ejecución_Presupuestal_Gastos_C__2[#All],5,0),0)</f>
        <v>0</v>
      </c>
      <c r="I302" s="17">
        <f>IFERROR(VLOOKUP(D302,[1]!Ejecución_Presupuestal_Gastos_C__2[#All],6,0),0)</f>
        <v>12626000</v>
      </c>
      <c r="J302" s="17">
        <f>IFERROR(VLOOKUP(D302,[1]!Ejecución_Presupuestal_Gastos_C__2[#All],7,0),0)</f>
        <v>0</v>
      </c>
      <c r="K302" s="17">
        <f>IFERROR(VLOOKUP(D302,[1]!Ejecución_Presupuestal_Gastos_C__2[#All],8,0),0)</f>
        <v>12626000</v>
      </c>
      <c r="L302" s="17">
        <f>IFERROR(VLOOKUP(D302,[1]!Ejecución_Presupuestal_Gastos_C__2[#All],9,0),0)</f>
        <v>0</v>
      </c>
      <c r="M302" s="17">
        <f>IFERROR(VLOOKUP(D302,[1]!Ejecución_Presupuestal_Gastos_C__2[#All],10,0),0)</f>
        <v>0</v>
      </c>
      <c r="N302" s="18">
        <f t="shared" si="223"/>
        <v>0</v>
      </c>
      <c r="O302" s="17">
        <f>IFERROR(VLOOKUP(D302,[1]!Ejecución_Presupuestal_Gastos_C__2[#All],12,0),0)</f>
        <v>0</v>
      </c>
      <c r="P302" s="17">
        <f>IFERROR(VLOOKUP(D302,[1]!Ejecución_Presupuestal_Gastos_C__2[#All],13,0),0)</f>
        <v>0</v>
      </c>
      <c r="Q302" s="18">
        <f t="shared" si="224"/>
        <v>0</v>
      </c>
      <c r="R302" s="14"/>
      <c r="S302" s="2"/>
    </row>
    <row r="303" spans="1:19" x14ac:dyDescent="0.25">
      <c r="A303" s="1">
        <f t="shared" si="136"/>
        <v>18</v>
      </c>
      <c r="B303" s="1" t="s">
        <v>49</v>
      </c>
      <c r="C303" s="15" t="str">
        <f t="shared" si="227"/>
        <v>O2.1.2.02.02.008.03.83152</v>
      </c>
      <c r="D303" s="15" t="s">
        <v>582</v>
      </c>
      <c r="E303" s="16" t="s">
        <v>583</v>
      </c>
      <c r="F303" s="17">
        <f>IFERROR(VLOOKUP(D303,[1]!Ejecución_Presupuestal_Gastos_C__2[#All],3,0),0)</f>
        <v>188996000</v>
      </c>
      <c r="G303" s="17">
        <f>IFERROR(VLOOKUP(D303,[1]!Ejecución_Presupuestal_Gastos_C__2[#All],4,0),0)</f>
        <v>0</v>
      </c>
      <c r="H303" s="17">
        <f>IFERROR(VLOOKUP(D303,[1]!Ejecución_Presupuestal_Gastos_C__2[#All],5,0),0)</f>
        <v>0</v>
      </c>
      <c r="I303" s="17">
        <f>IFERROR(VLOOKUP(D303,[1]!Ejecución_Presupuestal_Gastos_C__2[#All],6,0),0)</f>
        <v>188996000</v>
      </c>
      <c r="J303" s="17">
        <f>IFERROR(VLOOKUP(D303,[1]!Ejecución_Presupuestal_Gastos_C__2[#All],7,0),0)</f>
        <v>0</v>
      </c>
      <c r="K303" s="17">
        <f>IFERROR(VLOOKUP(D303,[1]!Ejecución_Presupuestal_Gastos_C__2[#All],8,0),0)</f>
        <v>188996000</v>
      </c>
      <c r="L303" s="17">
        <f>IFERROR(VLOOKUP(D303,[1]!Ejecución_Presupuestal_Gastos_C__2[#All],9,0),0)</f>
        <v>0</v>
      </c>
      <c r="M303" s="17">
        <f>IFERROR(VLOOKUP(D303,[1]!Ejecución_Presupuestal_Gastos_C__2[#All],10,0),0)</f>
        <v>0</v>
      </c>
      <c r="N303" s="18">
        <f t="shared" si="223"/>
        <v>0</v>
      </c>
      <c r="O303" s="17">
        <f>IFERROR(VLOOKUP(D303,[1]!Ejecución_Presupuestal_Gastos_C__2[#All],12,0),0)</f>
        <v>0</v>
      </c>
      <c r="P303" s="17">
        <f>IFERROR(VLOOKUP(D303,[1]!Ejecución_Presupuestal_Gastos_C__2[#All],13,0),0)</f>
        <v>0</v>
      </c>
      <c r="Q303" s="18">
        <f t="shared" si="224"/>
        <v>0</v>
      </c>
      <c r="R303" s="14"/>
      <c r="S303" s="2"/>
    </row>
    <row r="304" spans="1:19" ht="25.5" x14ac:dyDescent="0.25">
      <c r="A304" s="1">
        <f t="shared" si="136"/>
        <v>18</v>
      </c>
      <c r="B304" s="1" t="s">
        <v>49</v>
      </c>
      <c r="C304" s="15" t="str">
        <f t="shared" si="227"/>
        <v>O2.1.2.02.02.008.03.83159</v>
      </c>
      <c r="D304" s="15" t="s">
        <v>584</v>
      </c>
      <c r="E304" s="16" t="s">
        <v>585</v>
      </c>
      <c r="F304" s="17">
        <f>IFERROR(VLOOKUP(D304,[1]!Ejecución_Presupuestal_Gastos_C__2[#All],3,0),0)</f>
        <v>10801000</v>
      </c>
      <c r="G304" s="17">
        <f>IFERROR(VLOOKUP(D304,[1]!Ejecución_Presupuestal_Gastos_C__2[#All],4,0),0)</f>
        <v>0</v>
      </c>
      <c r="H304" s="17">
        <f>IFERROR(VLOOKUP(D304,[1]!Ejecución_Presupuestal_Gastos_C__2[#All],5,0),0)</f>
        <v>0</v>
      </c>
      <c r="I304" s="17">
        <f>IFERROR(VLOOKUP(D304,[1]!Ejecución_Presupuestal_Gastos_C__2[#All],6,0),0)</f>
        <v>10801000</v>
      </c>
      <c r="J304" s="17">
        <f>IFERROR(VLOOKUP(D304,[1]!Ejecución_Presupuestal_Gastos_C__2[#All],7,0),0)</f>
        <v>0</v>
      </c>
      <c r="K304" s="17">
        <f>IFERROR(VLOOKUP(D304,[1]!Ejecución_Presupuestal_Gastos_C__2[#All],8,0),0)</f>
        <v>10801000</v>
      </c>
      <c r="L304" s="17">
        <f>IFERROR(VLOOKUP(D304,[1]!Ejecución_Presupuestal_Gastos_C__2[#All],9,0),0)</f>
        <v>0</v>
      </c>
      <c r="M304" s="17">
        <f>IFERROR(VLOOKUP(D304,[1]!Ejecución_Presupuestal_Gastos_C__2[#All],10,0),0)</f>
        <v>0</v>
      </c>
      <c r="N304" s="18">
        <f t="shared" si="223"/>
        <v>0</v>
      </c>
      <c r="O304" s="17">
        <f>IFERROR(VLOOKUP(D304,[1]!Ejecución_Presupuestal_Gastos_C__2[#All],12,0),0)</f>
        <v>0</v>
      </c>
      <c r="P304" s="17">
        <f>IFERROR(VLOOKUP(D304,[1]!Ejecución_Presupuestal_Gastos_C__2[#All],13,0),0)</f>
        <v>0</v>
      </c>
      <c r="Q304" s="18">
        <f t="shared" si="224"/>
        <v>0</v>
      </c>
      <c r="R304" s="14"/>
      <c r="S304" s="2"/>
    </row>
    <row r="305" spans="1:19" ht="25.5" x14ac:dyDescent="0.25">
      <c r="A305" s="1">
        <f t="shared" si="136"/>
        <v>18</v>
      </c>
      <c r="B305" s="1" t="s">
        <v>49</v>
      </c>
      <c r="C305" s="15" t="str">
        <f t="shared" si="227"/>
        <v>O2.1.2.02.02.008.03.83326</v>
      </c>
      <c r="D305" s="15" t="s">
        <v>586</v>
      </c>
      <c r="E305" s="16" t="s">
        <v>587</v>
      </c>
      <c r="F305" s="17">
        <f>IFERROR(VLOOKUP(D305,[1]!Ejecución_Presupuestal_Gastos_C__2[#All],3,0),0)</f>
        <v>8922000</v>
      </c>
      <c r="G305" s="17">
        <f>IFERROR(VLOOKUP(D305,[1]!Ejecución_Presupuestal_Gastos_C__2[#All],4,0),0)</f>
        <v>0</v>
      </c>
      <c r="H305" s="17">
        <f>IFERROR(VLOOKUP(D305,[1]!Ejecución_Presupuestal_Gastos_C__2[#All],5,0),0)</f>
        <v>0</v>
      </c>
      <c r="I305" s="17">
        <f>IFERROR(VLOOKUP(D305,[1]!Ejecución_Presupuestal_Gastos_C__2[#All],6,0),0)</f>
        <v>8922000</v>
      </c>
      <c r="J305" s="17">
        <f>IFERROR(VLOOKUP(D305,[1]!Ejecución_Presupuestal_Gastos_C__2[#All],7,0),0)</f>
        <v>0</v>
      </c>
      <c r="K305" s="17">
        <f>IFERROR(VLOOKUP(D305,[1]!Ejecución_Presupuestal_Gastos_C__2[#All],8,0),0)</f>
        <v>8922000</v>
      </c>
      <c r="L305" s="17">
        <f>IFERROR(VLOOKUP(D305,[1]!Ejecución_Presupuestal_Gastos_C__2[#All],9,0),0)</f>
        <v>0</v>
      </c>
      <c r="M305" s="17">
        <f>IFERROR(VLOOKUP(D305,[1]!Ejecución_Presupuestal_Gastos_C__2[#All],10,0),0)</f>
        <v>0</v>
      </c>
      <c r="N305" s="18">
        <f t="shared" si="223"/>
        <v>0</v>
      </c>
      <c r="O305" s="17">
        <f>IFERROR(VLOOKUP(D305,[1]!Ejecución_Presupuestal_Gastos_C__2[#All],12,0),0)</f>
        <v>0</v>
      </c>
      <c r="P305" s="17">
        <f>IFERROR(VLOOKUP(D305,[1]!Ejecución_Presupuestal_Gastos_C__2[#All],13,0),0)</f>
        <v>0</v>
      </c>
      <c r="Q305" s="18">
        <f t="shared" si="224"/>
        <v>0</v>
      </c>
      <c r="R305" s="14"/>
      <c r="S305" s="2"/>
    </row>
    <row r="306" spans="1:19" x14ac:dyDescent="0.25">
      <c r="A306" s="1">
        <f t="shared" si="136"/>
        <v>18</v>
      </c>
      <c r="B306" s="1" t="s">
        <v>49</v>
      </c>
      <c r="C306" s="15" t="str">
        <f t="shared" si="227"/>
        <v>O2.1.2.02.02.008.03.83449</v>
      </c>
      <c r="D306" s="15" t="s">
        <v>588</v>
      </c>
      <c r="E306" s="16" t="s">
        <v>589</v>
      </c>
      <c r="F306" s="17">
        <f>IFERROR(VLOOKUP(D306,[1]!Ejecución_Presupuestal_Gastos_C__2[#All],3,0),0)</f>
        <v>5043000</v>
      </c>
      <c r="G306" s="17">
        <f>IFERROR(VLOOKUP(D306,[1]!Ejecución_Presupuestal_Gastos_C__2[#All],4,0),0)</f>
        <v>0</v>
      </c>
      <c r="H306" s="17">
        <f>IFERROR(VLOOKUP(D306,[1]!Ejecución_Presupuestal_Gastos_C__2[#All],5,0),0)</f>
        <v>0</v>
      </c>
      <c r="I306" s="17">
        <f>IFERROR(VLOOKUP(D306,[1]!Ejecución_Presupuestal_Gastos_C__2[#All],6,0),0)</f>
        <v>5043000</v>
      </c>
      <c r="J306" s="17">
        <f>IFERROR(VLOOKUP(D306,[1]!Ejecución_Presupuestal_Gastos_C__2[#All],7,0),0)</f>
        <v>0</v>
      </c>
      <c r="K306" s="17">
        <f>IFERROR(VLOOKUP(D306,[1]!Ejecución_Presupuestal_Gastos_C__2[#All],8,0),0)</f>
        <v>5043000</v>
      </c>
      <c r="L306" s="17">
        <f>IFERROR(VLOOKUP(D306,[1]!Ejecución_Presupuestal_Gastos_C__2[#All],9,0),0)</f>
        <v>0</v>
      </c>
      <c r="M306" s="17">
        <f>IFERROR(VLOOKUP(D306,[1]!Ejecución_Presupuestal_Gastos_C__2[#All],10,0),0)</f>
        <v>0</v>
      </c>
      <c r="N306" s="18">
        <f t="shared" si="223"/>
        <v>0</v>
      </c>
      <c r="O306" s="17">
        <f>IFERROR(VLOOKUP(D306,[1]!Ejecución_Presupuestal_Gastos_C__2[#All],12,0),0)</f>
        <v>0</v>
      </c>
      <c r="P306" s="17">
        <f>IFERROR(VLOOKUP(D306,[1]!Ejecución_Presupuestal_Gastos_C__2[#All],13,0),0)</f>
        <v>0</v>
      </c>
      <c r="Q306" s="18">
        <f t="shared" si="224"/>
        <v>0</v>
      </c>
      <c r="R306" s="14"/>
      <c r="S306" s="2"/>
    </row>
    <row r="307" spans="1:19" x14ac:dyDescent="0.25">
      <c r="A307" s="1">
        <f t="shared" si="136"/>
        <v>18</v>
      </c>
      <c r="B307" s="1" t="s">
        <v>49</v>
      </c>
      <c r="C307" s="15" t="str">
        <f t="shared" si="227"/>
        <v>O2.1.2.02.02.008.03.83813</v>
      </c>
      <c r="D307" s="15" t="s">
        <v>590</v>
      </c>
      <c r="E307" s="16" t="s">
        <v>591</v>
      </c>
      <c r="F307" s="17">
        <f>IFERROR(VLOOKUP(D307,[1]!Ejecución_Presupuestal_Gastos_C__2[#All],3,0),0)</f>
        <v>269552000</v>
      </c>
      <c r="G307" s="17">
        <f>IFERROR(VLOOKUP(D307,[1]!Ejecución_Presupuestal_Gastos_C__2[#All],4,0),0)</f>
        <v>0</v>
      </c>
      <c r="H307" s="17">
        <f>IFERROR(VLOOKUP(D307,[1]!Ejecución_Presupuestal_Gastos_C__2[#All],5,0),0)</f>
        <v>0</v>
      </c>
      <c r="I307" s="17">
        <f>IFERROR(VLOOKUP(D307,[1]!Ejecución_Presupuestal_Gastos_C__2[#All],6,0),0)</f>
        <v>269552000</v>
      </c>
      <c r="J307" s="17">
        <f>IFERROR(VLOOKUP(D307,[1]!Ejecución_Presupuestal_Gastos_C__2[#All],7,0),0)</f>
        <v>0</v>
      </c>
      <c r="K307" s="17">
        <f>IFERROR(VLOOKUP(D307,[1]!Ejecución_Presupuestal_Gastos_C__2[#All],8,0),0)</f>
        <v>269552000</v>
      </c>
      <c r="L307" s="17">
        <f>IFERROR(VLOOKUP(D307,[1]!Ejecución_Presupuestal_Gastos_C__2[#All],9,0),0)</f>
        <v>0</v>
      </c>
      <c r="M307" s="17">
        <f>IFERROR(VLOOKUP(D307,[1]!Ejecución_Presupuestal_Gastos_C__2[#All],10,0),0)</f>
        <v>0</v>
      </c>
      <c r="N307" s="18">
        <f t="shared" si="223"/>
        <v>0</v>
      </c>
      <c r="O307" s="17">
        <f>IFERROR(VLOOKUP(D307,[1]!Ejecución_Presupuestal_Gastos_C__2[#All],12,0),0)</f>
        <v>0</v>
      </c>
      <c r="P307" s="17">
        <f>IFERROR(VLOOKUP(D307,[1]!Ejecución_Presupuestal_Gastos_C__2[#All],13,0),0)</f>
        <v>0</v>
      </c>
      <c r="Q307" s="18">
        <f t="shared" si="224"/>
        <v>0</v>
      </c>
      <c r="R307" s="14"/>
      <c r="S307" s="2"/>
    </row>
    <row r="308" spans="1:19" ht="25.5" x14ac:dyDescent="0.25">
      <c r="A308" s="1">
        <f t="shared" si="136"/>
        <v>18</v>
      </c>
      <c r="B308" s="1" t="s">
        <v>49</v>
      </c>
      <c r="C308" s="15" t="str">
        <f t="shared" si="227"/>
        <v>O2.1.2.02.02.008.03.83990</v>
      </c>
      <c r="D308" s="15" t="s">
        <v>592</v>
      </c>
      <c r="E308" s="16" t="s">
        <v>593</v>
      </c>
      <c r="F308" s="17">
        <f>IFERROR(VLOOKUP(D308,[1]!Ejecución_Presupuestal_Gastos_C__2[#All],3,0),0)</f>
        <v>161731000</v>
      </c>
      <c r="G308" s="17">
        <f>IFERROR(VLOOKUP(D308,[1]!Ejecución_Presupuestal_Gastos_C__2[#All],4,0),0)</f>
        <v>0</v>
      </c>
      <c r="H308" s="17">
        <f>IFERROR(VLOOKUP(D308,[1]!Ejecución_Presupuestal_Gastos_C__2[#All],5,0),0)</f>
        <v>0</v>
      </c>
      <c r="I308" s="17">
        <f>IFERROR(VLOOKUP(D308,[1]!Ejecución_Presupuestal_Gastos_C__2[#All],6,0),0)</f>
        <v>161731000</v>
      </c>
      <c r="J308" s="17">
        <f>IFERROR(VLOOKUP(D308,[1]!Ejecución_Presupuestal_Gastos_C__2[#All],7,0),0)</f>
        <v>0</v>
      </c>
      <c r="K308" s="17">
        <f>IFERROR(VLOOKUP(D308,[1]!Ejecución_Presupuestal_Gastos_C__2[#All],8,0),0)</f>
        <v>161731000</v>
      </c>
      <c r="L308" s="17">
        <f>IFERROR(VLOOKUP(D308,[1]!Ejecución_Presupuestal_Gastos_C__2[#All],9,0),0)</f>
        <v>0</v>
      </c>
      <c r="M308" s="17">
        <f>IFERROR(VLOOKUP(D308,[1]!Ejecución_Presupuestal_Gastos_C__2[#All],10,0),0)</f>
        <v>0</v>
      </c>
      <c r="N308" s="18">
        <f t="shared" si="223"/>
        <v>0</v>
      </c>
      <c r="O308" s="17">
        <f>IFERROR(VLOOKUP(D308,[1]!Ejecución_Presupuestal_Gastos_C__2[#All],12,0),0)</f>
        <v>0</v>
      </c>
      <c r="P308" s="17">
        <f>IFERROR(VLOOKUP(D308,[1]!Ejecución_Presupuestal_Gastos_C__2[#All],13,0),0)</f>
        <v>0</v>
      </c>
      <c r="Q308" s="18">
        <f t="shared" si="224"/>
        <v>0</v>
      </c>
      <c r="R308" s="14"/>
      <c r="S308" s="2"/>
    </row>
    <row r="309" spans="1:19" ht="25.5" x14ac:dyDescent="0.25">
      <c r="A309" s="1">
        <f t="shared" ref="A309:A378" si="228">LEN(D309)</f>
        <v>13</v>
      </c>
      <c r="B309" s="1" t="s">
        <v>36</v>
      </c>
      <c r="C309" s="10" t="str">
        <f t="shared" ref="C309" si="229">LEFT(D309,2)&amp;"."&amp;MID(D309,3,1)&amp;"."&amp;MID(D309,4,1)&amp;"."&amp;MID(D309,5,2)&amp;"."&amp;MID(D309,7,2)&amp;"."&amp;MID(D309,9,3)&amp;"."&amp;MID(D309,12,2)</f>
        <v>O2.1.2.02.02.008.04</v>
      </c>
      <c r="D309" s="10" t="s">
        <v>594</v>
      </c>
      <c r="E309" s="11" t="s">
        <v>595</v>
      </c>
      <c r="F309" s="12">
        <f t="shared" ref="F309:M309" si="230">SUM(F310:F313)</f>
        <v>1351222000</v>
      </c>
      <c r="G309" s="12">
        <f t="shared" si="230"/>
        <v>0</v>
      </c>
      <c r="H309" s="12">
        <f t="shared" si="230"/>
        <v>0</v>
      </c>
      <c r="I309" s="12">
        <f t="shared" si="230"/>
        <v>1351222000</v>
      </c>
      <c r="J309" s="12">
        <f t="shared" si="230"/>
        <v>0</v>
      </c>
      <c r="K309" s="12">
        <f t="shared" si="230"/>
        <v>1351222000</v>
      </c>
      <c r="L309" s="12">
        <f t="shared" si="230"/>
        <v>0</v>
      </c>
      <c r="M309" s="12">
        <f t="shared" si="230"/>
        <v>0</v>
      </c>
      <c r="N309" s="13">
        <f t="shared" si="223"/>
        <v>0</v>
      </c>
      <c r="O309" s="12">
        <f>SUM(O310:O313)</f>
        <v>0</v>
      </c>
      <c r="P309" s="12">
        <f>SUM(P310:P313)</f>
        <v>0</v>
      </c>
      <c r="Q309" s="13">
        <f t="shared" si="224"/>
        <v>0</v>
      </c>
      <c r="R309" s="14"/>
      <c r="S309" s="2"/>
    </row>
    <row r="310" spans="1:19" x14ac:dyDescent="0.25">
      <c r="A310" s="1">
        <f t="shared" si="228"/>
        <v>18</v>
      </c>
      <c r="B310" s="1" t="s">
        <v>49</v>
      </c>
      <c r="C310" s="15" t="str">
        <f t="shared" ref="C310:C313" si="231">LEFT(D310,2)&amp;"."&amp;MID(D310,3,1)&amp;"."&amp;MID(D310,4,1)&amp;"."&amp;MID(D310,5,2)&amp;"."&amp;MID(D310,7,2)&amp;"."&amp;MID(D310,9,3)&amp;"."&amp;MID(D310,12,2)&amp;"."&amp;MID(D310,14,50)</f>
        <v>O2.1.2.02.02.008.04.84120</v>
      </c>
      <c r="D310" s="15" t="s">
        <v>596</v>
      </c>
      <c r="E310" s="16" t="s">
        <v>597</v>
      </c>
      <c r="F310" s="17">
        <f>VLOOKUP(D310,[1]!Ejecución_Presupuestal_Gastos_C__2[#All],3,0)</f>
        <v>55202000</v>
      </c>
      <c r="G310" s="17">
        <f>VLOOKUP(D310,[1]!Ejecución_Presupuestal_Gastos_C__2[#All],4,0)</f>
        <v>0</v>
      </c>
      <c r="H310" s="17">
        <f>VLOOKUP(D310,[1]!Ejecución_Presupuestal_Gastos_C__2[#All],5,0)</f>
        <v>0</v>
      </c>
      <c r="I310" s="17">
        <f>VLOOKUP(D310,[1]!Ejecución_Presupuestal_Gastos_C__2[#All],6,0)</f>
        <v>55202000</v>
      </c>
      <c r="J310" s="17">
        <f>VLOOKUP(D310,[1]!Ejecución_Presupuestal_Gastos_C__2[#All],7,0)</f>
        <v>0</v>
      </c>
      <c r="K310" s="17">
        <f>VLOOKUP(D310,[1]!Ejecución_Presupuestal_Gastos_C__2[#All],8,0)</f>
        <v>55202000</v>
      </c>
      <c r="L310" s="17">
        <f>VLOOKUP(D310,[1]!Ejecución_Presupuestal_Gastos_C__2[#All],9,0)</f>
        <v>0</v>
      </c>
      <c r="M310" s="17">
        <f>VLOOKUP(D310,[1]!Ejecución_Presupuestal_Gastos_C__2[#All],10,0)</f>
        <v>0</v>
      </c>
      <c r="N310" s="18">
        <f t="shared" si="223"/>
        <v>0</v>
      </c>
      <c r="O310" s="17">
        <f>VLOOKUP(D310,[1]!Ejecución_Presupuestal_Gastos_C__2[#All],12,0)</f>
        <v>0</v>
      </c>
      <c r="P310" s="17">
        <f>VLOOKUP(D310,[1]!Ejecución_Presupuestal_Gastos_C__2[#All],13,0)</f>
        <v>0</v>
      </c>
      <c r="Q310" s="18">
        <f t="shared" si="224"/>
        <v>0</v>
      </c>
      <c r="R310" s="14"/>
      <c r="S310" s="2"/>
    </row>
    <row r="311" spans="1:19" ht="25.5" x14ac:dyDescent="0.25">
      <c r="A311" s="1">
        <f t="shared" si="228"/>
        <v>18</v>
      </c>
      <c r="B311" s="1" t="s">
        <v>49</v>
      </c>
      <c r="C311" s="15" t="str">
        <f t="shared" si="231"/>
        <v>O2.1.2.02.02.008.04.84133</v>
      </c>
      <c r="D311" s="15" t="s">
        <v>598</v>
      </c>
      <c r="E311" s="16" t="s">
        <v>599</v>
      </c>
      <c r="F311" s="17">
        <f>VLOOKUP(D311,[1]!Ejecución_Presupuestal_Gastos_C__2[#All],3,0)</f>
        <v>55866000</v>
      </c>
      <c r="G311" s="17">
        <f>VLOOKUP(D311,[1]!Ejecución_Presupuestal_Gastos_C__2[#All],4,0)</f>
        <v>0</v>
      </c>
      <c r="H311" s="17">
        <f>VLOOKUP(D311,[1]!Ejecución_Presupuestal_Gastos_C__2[#All],5,0)</f>
        <v>0</v>
      </c>
      <c r="I311" s="17">
        <f>VLOOKUP(D311,[1]!Ejecución_Presupuestal_Gastos_C__2[#All],6,0)</f>
        <v>55866000</v>
      </c>
      <c r="J311" s="17">
        <f>VLOOKUP(D311,[1]!Ejecución_Presupuestal_Gastos_C__2[#All],7,0)</f>
        <v>0</v>
      </c>
      <c r="K311" s="17">
        <f>VLOOKUP(D311,[1]!Ejecución_Presupuestal_Gastos_C__2[#All],8,0)</f>
        <v>55866000</v>
      </c>
      <c r="L311" s="17">
        <f>VLOOKUP(D311,[1]!Ejecución_Presupuestal_Gastos_C__2[#All],9,0)</f>
        <v>0</v>
      </c>
      <c r="M311" s="17">
        <f>VLOOKUP(D311,[1]!Ejecución_Presupuestal_Gastos_C__2[#All],10,0)</f>
        <v>0</v>
      </c>
      <c r="N311" s="18">
        <f t="shared" si="223"/>
        <v>0</v>
      </c>
      <c r="O311" s="17">
        <f>VLOOKUP(D311,[1]!Ejecución_Presupuestal_Gastos_C__2[#All],12,0)</f>
        <v>0</v>
      </c>
      <c r="P311" s="17">
        <f>VLOOKUP(D311,[1]!Ejecución_Presupuestal_Gastos_C__2[#All],13,0)</f>
        <v>0</v>
      </c>
      <c r="Q311" s="18">
        <f t="shared" si="224"/>
        <v>0</v>
      </c>
      <c r="R311" s="14"/>
      <c r="S311" s="2"/>
    </row>
    <row r="312" spans="1:19" x14ac:dyDescent="0.25">
      <c r="A312" s="1">
        <f t="shared" si="228"/>
        <v>18</v>
      </c>
      <c r="B312" s="1" t="s">
        <v>49</v>
      </c>
      <c r="C312" s="15" t="str">
        <f t="shared" si="231"/>
        <v>O2.1.2.02.02.008.04.84222</v>
      </c>
      <c r="D312" s="15" t="s">
        <v>600</v>
      </c>
      <c r="E312" s="16" t="s">
        <v>601</v>
      </c>
      <c r="F312" s="17">
        <f>VLOOKUP(D312,[1]!Ejecución_Presupuestal_Gastos_C__2[#All],3,0)</f>
        <v>1225955000</v>
      </c>
      <c r="G312" s="17">
        <f>VLOOKUP(D312,[1]!Ejecución_Presupuestal_Gastos_C__2[#All],4,0)</f>
        <v>0</v>
      </c>
      <c r="H312" s="17">
        <f>VLOOKUP(D312,[1]!Ejecución_Presupuestal_Gastos_C__2[#All],5,0)</f>
        <v>0</v>
      </c>
      <c r="I312" s="17">
        <f>VLOOKUP(D312,[1]!Ejecución_Presupuestal_Gastos_C__2[#All],6,0)</f>
        <v>1225955000</v>
      </c>
      <c r="J312" s="17">
        <f>VLOOKUP(D312,[1]!Ejecución_Presupuestal_Gastos_C__2[#All],7,0)</f>
        <v>0</v>
      </c>
      <c r="K312" s="17">
        <f>VLOOKUP(D312,[1]!Ejecución_Presupuestal_Gastos_C__2[#All],8,0)</f>
        <v>1225955000</v>
      </c>
      <c r="L312" s="17">
        <f>VLOOKUP(D312,[1]!Ejecución_Presupuestal_Gastos_C__2[#All],9,0)</f>
        <v>0</v>
      </c>
      <c r="M312" s="17">
        <f>VLOOKUP(D312,[1]!Ejecución_Presupuestal_Gastos_C__2[#All],10,0)</f>
        <v>0</v>
      </c>
      <c r="N312" s="18">
        <f t="shared" si="223"/>
        <v>0</v>
      </c>
      <c r="O312" s="17">
        <f>VLOOKUP(D312,[1]!Ejecución_Presupuestal_Gastos_C__2[#All],12,0)</f>
        <v>0</v>
      </c>
      <c r="P312" s="17">
        <f>VLOOKUP(D312,[1]!Ejecución_Presupuestal_Gastos_C__2[#All],13,0)</f>
        <v>0</v>
      </c>
      <c r="Q312" s="18">
        <f t="shared" si="224"/>
        <v>0</v>
      </c>
      <c r="R312" s="14"/>
      <c r="S312" s="2"/>
    </row>
    <row r="313" spans="1:19" x14ac:dyDescent="0.25">
      <c r="A313" s="1">
        <f t="shared" si="228"/>
        <v>18</v>
      </c>
      <c r="B313" s="1" t="s">
        <v>49</v>
      </c>
      <c r="C313" s="15" t="str">
        <f t="shared" si="231"/>
        <v>O2.1.2.02.02.008.04.84290</v>
      </c>
      <c r="D313" s="15" t="s">
        <v>602</v>
      </c>
      <c r="E313" s="16" t="s">
        <v>603</v>
      </c>
      <c r="F313" s="17">
        <f>VLOOKUP(D313,[1]!Ejecución_Presupuestal_Gastos_C__2[#All],3,0)</f>
        <v>14199000</v>
      </c>
      <c r="G313" s="17">
        <f>VLOOKUP(D313,[1]!Ejecución_Presupuestal_Gastos_C__2[#All],4,0)</f>
        <v>0</v>
      </c>
      <c r="H313" s="17">
        <f>VLOOKUP(D313,[1]!Ejecución_Presupuestal_Gastos_C__2[#All],5,0)</f>
        <v>0</v>
      </c>
      <c r="I313" s="17">
        <f>VLOOKUP(D313,[1]!Ejecución_Presupuestal_Gastos_C__2[#All],6,0)</f>
        <v>14199000</v>
      </c>
      <c r="J313" s="17">
        <f>VLOOKUP(D313,[1]!Ejecución_Presupuestal_Gastos_C__2[#All],7,0)</f>
        <v>0</v>
      </c>
      <c r="K313" s="17">
        <f>VLOOKUP(D313,[1]!Ejecución_Presupuestal_Gastos_C__2[#All],8,0)</f>
        <v>14199000</v>
      </c>
      <c r="L313" s="17">
        <f>VLOOKUP(D313,[1]!Ejecución_Presupuestal_Gastos_C__2[#All],9,0)</f>
        <v>0</v>
      </c>
      <c r="M313" s="17">
        <f>VLOOKUP(D313,[1]!Ejecución_Presupuestal_Gastos_C__2[#All],10,0)</f>
        <v>0</v>
      </c>
      <c r="N313" s="18">
        <f t="shared" si="223"/>
        <v>0</v>
      </c>
      <c r="O313" s="17">
        <f>VLOOKUP(D313,[1]!Ejecución_Presupuestal_Gastos_C__2[#All],12,0)</f>
        <v>0</v>
      </c>
      <c r="P313" s="17">
        <f>VLOOKUP(D313,[1]!Ejecución_Presupuestal_Gastos_C__2[#All],13,0)</f>
        <v>0</v>
      </c>
      <c r="Q313" s="18">
        <f t="shared" si="224"/>
        <v>0</v>
      </c>
      <c r="R313" s="14"/>
      <c r="S313" s="2"/>
    </row>
    <row r="314" spans="1:19" x14ac:dyDescent="0.25">
      <c r="A314" s="1">
        <f t="shared" si="228"/>
        <v>13</v>
      </c>
      <c r="B314" s="1" t="s">
        <v>36</v>
      </c>
      <c r="C314" s="10" t="str">
        <f t="shared" ref="C314" si="232">LEFT(D314,2)&amp;"."&amp;MID(D314,3,1)&amp;"."&amp;MID(D314,4,1)&amp;"."&amp;MID(D314,5,2)&amp;"."&amp;MID(D314,7,2)&amp;"."&amp;MID(D314,9,3)&amp;"."&amp;MID(D314,12,2)</f>
        <v>O2.1.2.02.02.008.05</v>
      </c>
      <c r="D314" s="10" t="s">
        <v>604</v>
      </c>
      <c r="E314" s="11" t="s">
        <v>605</v>
      </c>
      <c r="F314" s="12">
        <f>SUM(F315:F323)</f>
        <v>32585480000</v>
      </c>
      <c r="G314" s="12">
        <f>SUM(G315:G323)</f>
        <v>0</v>
      </c>
      <c r="H314" s="12">
        <f>SUM(H315:H323)</f>
        <v>0</v>
      </c>
      <c r="I314" s="12">
        <f>SUM(I315:I323)</f>
        <v>32585480000</v>
      </c>
      <c r="J314" s="12">
        <f t="shared" ref="J314:L314" si="233">SUM(J315:J323)</f>
        <v>0</v>
      </c>
      <c r="K314" s="12">
        <f>SUM(K315:K323)</f>
        <v>32585480000</v>
      </c>
      <c r="L314" s="12">
        <f t="shared" si="233"/>
        <v>0</v>
      </c>
      <c r="M314" s="12">
        <f>SUM(M315:M323)</f>
        <v>0</v>
      </c>
      <c r="N314" s="13">
        <f t="shared" si="223"/>
        <v>0</v>
      </c>
      <c r="O314" s="12">
        <f t="shared" ref="O314" si="234">SUM(O315:O323)</f>
        <v>0</v>
      </c>
      <c r="P314" s="12">
        <f>SUM(P315:P323)</f>
        <v>0</v>
      </c>
      <c r="Q314" s="13">
        <f t="shared" si="224"/>
        <v>0</v>
      </c>
      <c r="R314" s="14"/>
      <c r="S314" s="2"/>
    </row>
    <row r="315" spans="1:19" x14ac:dyDescent="0.25">
      <c r="A315" s="1">
        <f t="shared" si="228"/>
        <v>18</v>
      </c>
      <c r="B315" s="1" t="s">
        <v>49</v>
      </c>
      <c r="C315" s="15" t="str">
        <f t="shared" ref="C315:C323" si="235">LEFT(D315,2)&amp;"."&amp;MID(D315,3,1)&amp;"."&amp;MID(D315,4,1)&amp;"."&amp;MID(D315,5,2)&amp;"."&amp;MID(D315,7,2)&amp;"."&amp;MID(D315,9,3)&amp;"."&amp;MID(D315,12,2)&amp;"."&amp;MID(D315,14,50)</f>
        <v>O2.1.2.02.02.008.05.85250</v>
      </c>
      <c r="D315" s="15" t="s">
        <v>606</v>
      </c>
      <c r="E315" s="16" t="s">
        <v>607</v>
      </c>
      <c r="F315" s="17">
        <f>VLOOKUP(D315,[1]!Ejecución_Presupuestal_Gastos_C__2[#All],3,0)</f>
        <v>17343225000</v>
      </c>
      <c r="G315" s="17">
        <f>VLOOKUP(D315,[1]!Ejecución_Presupuestal_Gastos_C__2[#All],4,0)</f>
        <v>0</v>
      </c>
      <c r="H315" s="17">
        <f>VLOOKUP(D315,[1]!Ejecución_Presupuestal_Gastos_C__2[#All],5,0)</f>
        <v>0</v>
      </c>
      <c r="I315" s="17">
        <f>VLOOKUP(D315,[1]!Ejecución_Presupuestal_Gastos_C__2[#All],6,0)</f>
        <v>17343225000</v>
      </c>
      <c r="J315" s="17">
        <f>VLOOKUP(D315,[1]!Ejecución_Presupuestal_Gastos_C__2[#All],7,0)</f>
        <v>0</v>
      </c>
      <c r="K315" s="17">
        <f>VLOOKUP(D315,[1]!Ejecución_Presupuestal_Gastos_C__2[#All],8,0)</f>
        <v>17343225000</v>
      </c>
      <c r="L315" s="17">
        <f>VLOOKUP(D315,[1]!Ejecución_Presupuestal_Gastos_C__2[#All],9,0)</f>
        <v>0</v>
      </c>
      <c r="M315" s="17">
        <f>VLOOKUP(D315,[1]!Ejecución_Presupuestal_Gastos_C__2[#All],10,0)</f>
        <v>0</v>
      </c>
      <c r="N315" s="18">
        <f t="shared" si="223"/>
        <v>0</v>
      </c>
      <c r="O315" s="17">
        <f>VLOOKUP(D315,[1]!Ejecución_Presupuestal_Gastos_C__2[#All],12,0)</f>
        <v>0</v>
      </c>
      <c r="P315" s="17">
        <f>VLOOKUP(D315,[1]!Ejecución_Presupuestal_Gastos_C__2[#All],13,0)</f>
        <v>0</v>
      </c>
      <c r="Q315" s="18">
        <f t="shared" si="224"/>
        <v>0</v>
      </c>
      <c r="R315" s="14"/>
      <c r="S315" s="2"/>
    </row>
    <row r="316" spans="1:19" x14ac:dyDescent="0.25">
      <c r="A316" s="1">
        <f t="shared" si="228"/>
        <v>18</v>
      </c>
      <c r="B316" s="1" t="s">
        <v>49</v>
      </c>
      <c r="C316" s="15" t="str">
        <f t="shared" si="235"/>
        <v>O2.1.2.02.02.008.05.85330</v>
      </c>
      <c r="D316" s="15" t="s">
        <v>608</v>
      </c>
      <c r="E316" s="16" t="s">
        <v>609</v>
      </c>
      <c r="F316" s="17">
        <f>VLOOKUP(D316,[1]!Ejecución_Presupuestal_Gastos_C__2[#All],3,0)</f>
        <v>7095019000</v>
      </c>
      <c r="G316" s="17">
        <f>VLOOKUP(D316,[1]!Ejecución_Presupuestal_Gastos_C__2[#All],4,0)</f>
        <v>0</v>
      </c>
      <c r="H316" s="17">
        <f>VLOOKUP(D316,[1]!Ejecución_Presupuestal_Gastos_C__2[#All],5,0)</f>
        <v>0</v>
      </c>
      <c r="I316" s="17">
        <f>VLOOKUP(D316,[1]!Ejecución_Presupuestal_Gastos_C__2[#All],6,0)</f>
        <v>7095019000</v>
      </c>
      <c r="J316" s="17">
        <f>VLOOKUP(D316,[1]!Ejecución_Presupuestal_Gastos_C__2[#All],7,0)</f>
        <v>0</v>
      </c>
      <c r="K316" s="17">
        <f>VLOOKUP(D316,[1]!Ejecución_Presupuestal_Gastos_C__2[#All],8,0)</f>
        <v>7095019000</v>
      </c>
      <c r="L316" s="17">
        <f>VLOOKUP(D316,[1]!Ejecución_Presupuestal_Gastos_C__2[#All],9,0)</f>
        <v>0</v>
      </c>
      <c r="M316" s="17">
        <f>VLOOKUP(D316,[1]!Ejecución_Presupuestal_Gastos_C__2[#All],10,0)</f>
        <v>0</v>
      </c>
      <c r="N316" s="18">
        <f t="shared" si="223"/>
        <v>0</v>
      </c>
      <c r="O316" s="17">
        <f>VLOOKUP(D316,[1]!Ejecución_Presupuestal_Gastos_C__2[#All],12,0)</f>
        <v>0</v>
      </c>
      <c r="P316" s="17">
        <f>VLOOKUP(D316,[1]!Ejecución_Presupuestal_Gastos_C__2[#All],13,0)</f>
        <v>0</v>
      </c>
      <c r="Q316" s="18">
        <f t="shared" si="224"/>
        <v>0</v>
      </c>
      <c r="R316" s="14"/>
      <c r="S316" s="2"/>
    </row>
    <row r="317" spans="1:19" x14ac:dyDescent="0.25">
      <c r="A317" s="1">
        <f t="shared" si="228"/>
        <v>18</v>
      </c>
      <c r="B317" s="1" t="s">
        <v>49</v>
      </c>
      <c r="C317" s="15" t="str">
        <f t="shared" si="235"/>
        <v>O2.1.2.02.02.008.05.85340</v>
      </c>
      <c r="D317" s="15" t="s">
        <v>610</v>
      </c>
      <c r="E317" s="16" t="s">
        <v>611</v>
      </c>
      <c r="F317" s="17">
        <f>VLOOKUP(D317,[1]!Ejecución_Presupuestal_Gastos_C__2[#All],3,0)</f>
        <v>72297000</v>
      </c>
      <c r="G317" s="17">
        <f>VLOOKUP(D317,[1]!Ejecución_Presupuestal_Gastos_C__2[#All],4,0)</f>
        <v>0</v>
      </c>
      <c r="H317" s="17">
        <f>VLOOKUP(D317,[1]!Ejecución_Presupuestal_Gastos_C__2[#All],5,0)</f>
        <v>0</v>
      </c>
      <c r="I317" s="17">
        <f>VLOOKUP(D317,[1]!Ejecución_Presupuestal_Gastos_C__2[#All],6,0)</f>
        <v>72297000</v>
      </c>
      <c r="J317" s="17">
        <f>VLOOKUP(D317,[1]!Ejecución_Presupuestal_Gastos_C__2[#All],7,0)</f>
        <v>0</v>
      </c>
      <c r="K317" s="17">
        <f>VLOOKUP(D317,[1]!Ejecución_Presupuestal_Gastos_C__2[#All],8,0)</f>
        <v>72297000</v>
      </c>
      <c r="L317" s="17">
        <f>VLOOKUP(D317,[1]!Ejecución_Presupuestal_Gastos_C__2[#All],9,0)</f>
        <v>0</v>
      </c>
      <c r="M317" s="17">
        <f>VLOOKUP(D317,[1]!Ejecución_Presupuestal_Gastos_C__2[#All],10,0)</f>
        <v>0</v>
      </c>
      <c r="N317" s="18">
        <f t="shared" si="223"/>
        <v>0</v>
      </c>
      <c r="O317" s="17">
        <f>VLOOKUP(D317,[1]!Ejecución_Presupuestal_Gastos_C__2[#All],12,0)</f>
        <v>0</v>
      </c>
      <c r="P317" s="17">
        <f>VLOOKUP(D317,[1]!Ejecución_Presupuestal_Gastos_C__2[#All],13,0)</f>
        <v>0</v>
      </c>
      <c r="Q317" s="18">
        <f t="shared" si="224"/>
        <v>0</v>
      </c>
      <c r="R317" s="14"/>
      <c r="S317" s="2"/>
    </row>
    <row r="318" spans="1:19" ht="25.5" x14ac:dyDescent="0.25">
      <c r="A318" s="1">
        <f t="shared" si="228"/>
        <v>18</v>
      </c>
      <c r="B318" s="1" t="s">
        <v>49</v>
      </c>
      <c r="C318" s="15" t="str">
        <f t="shared" si="235"/>
        <v>O2.1.2.02.02.008.05.85510</v>
      </c>
      <c r="D318" s="15" t="s">
        <v>612</v>
      </c>
      <c r="E318" s="16" t="s">
        <v>613</v>
      </c>
      <c r="F318" s="17">
        <f>VLOOKUP(D318,[1]!Ejecución_Presupuestal_Gastos_C__2[#All],3,0)</f>
        <v>219600000</v>
      </c>
      <c r="G318" s="17">
        <f>VLOOKUP(D318,[1]!Ejecución_Presupuestal_Gastos_C__2[#All],4,0)</f>
        <v>0</v>
      </c>
      <c r="H318" s="17">
        <f>VLOOKUP(D318,[1]!Ejecución_Presupuestal_Gastos_C__2[#All],5,0)</f>
        <v>0</v>
      </c>
      <c r="I318" s="17">
        <f>VLOOKUP(D318,[1]!Ejecución_Presupuestal_Gastos_C__2[#All],6,0)</f>
        <v>219600000</v>
      </c>
      <c r="J318" s="17">
        <f>VLOOKUP(D318,[1]!Ejecución_Presupuestal_Gastos_C__2[#All],7,0)</f>
        <v>0</v>
      </c>
      <c r="K318" s="17">
        <f>VLOOKUP(D318,[1]!Ejecución_Presupuestal_Gastos_C__2[#All],8,0)</f>
        <v>219600000</v>
      </c>
      <c r="L318" s="17">
        <f>VLOOKUP(D318,[1]!Ejecución_Presupuestal_Gastos_C__2[#All],9,0)</f>
        <v>0</v>
      </c>
      <c r="M318" s="17">
        <f>VLOOKUP(D318,[1]!Ejecución_Presupuestal_Gastos_C__2[#All],10,0)</f>
        <v>0</v>
      </c>
      <c r="N318" s="18">
        <f t="shared" si="223"/>
        <v>0</v>
      </c>
      <c r="O318" s="17">
        <f>VLOOKUP(D318,[1]!Ejecución_Presupuestal_Gastos_C__2[#All],12,0)</f>
        <v>0</v>
      </c>
      <c r="P318" s="17">
        <f>VLOOKUP(D318,[1]!Ejecución_Presupuestal_Gastos_C__2[#All],13,0)</f>
        <v>0</v>
      </c>
      <c r="Q318" s="18">
        <f t="shared" si="224"/>
        <v>0</v>
      </c>
      <c r="R318" s="14"/>
      <c r="S318" s="2"/>
    </row>
    <row r="319" spans="1:19" ht="25.5" x14ac:dyDescent="0.25">
      <c r="A319" s="1">
        <f t="shared" si="228"/>
        <v>18</v>
      </c>
      <c r="B319" s="1" t="s">
        <v>49</v>
      </c>
      <c r="C319" s="15" t="str">
        <f t="shared" si="235"/>
        <v>O2.1.2.02.02.008.05.85931</v>
      </c>
      <c r="D319" s="15" t="s">
        <v>614</v>
      </c>
      <c r="E319" s="16" t="s">
        <v>615</v>
      </c>
      <c r="F319" s="17">
        <f>VLOOKUP(D319,[1]!Ejecución_Presupuestal_Gastos_C__2[#All],3,0)</f>
        <v>6856318000</v>
      </c>
      <c r="G319" s="17">
        <f>VLOOKUP(D319,[1]!Ejecución_Presupuestal_Gastos_C__2[#All],4,0)</f>
        <v>0</v>
      </c>
      <c r="H319" s="17">
        <f>VLOOKUP(D319,[1]!Ejecución_Presupuestal_Gastos_C__2[#All],5,0)</f>
        <v>0</v>
      </c>
      <c r="I319" s="17">
        <f>VLOOKUP(D319,[1]!Ejecución_Presupuestal_Gastos_C__2[#All],6,0)</f>
        <v>6856318000</v>
      </c>
      <c r="J319" s="17">
        <f>VLOOKUP(D319,[1]!Ejecución_Presupuestal_Gastos_C__2[#All],7,0)</f>
        <v>0</v>
      </c>
      <c r="K319" s="17">
        <f>VLOOKUP(D319,[1]!Ejecución_Presupuestal_Gastos_C__2[#All],8,0)</f>
        <v>6856318000</v>
      </c>
      <c r="L319" s="17">
        <f>VLOOKUP(D319,[1]!Ejecución_Presupuestal_Gastos_C__2[#All],9,0)</f>
        <v>0</v>
      </c>
      <c r="M319" s="17">
        <f>VLOOKUP(D319,[1]!Ejecución_Presupuestal_Gastos_C__2[#All],10,0)</f>
        <v>0</v>
      </c>
      <c r="N319" s="18">
        <f t="shared" si="223"/>
        <v>0</v>
      </c>
      <c r="O319" s="17">
        <f>VLOOKUP(D319,[1]!Ejecución_Presupuestal_Gastos_C__2[#All],12,0)</f>
        <v>0</v>
      </c>
      <c r="P319" s="17">
        <f>VLOOKUP(D319,[1]!Ejecución_Presupuestal_Gastos_C__2[#All],13,0)</f>
        <v>0</v>
      </c>
      <c r="Q319" s="18">
        <f t="shared" si="224"/>
        <v>0</v>
      </c>
      <c r="R319" s="14"/>
      <c r="S319" s="2"/>
    </row>
    <row r="320" spans="1:19" x14ac:dyDescent="0.25">
      <c r="A320" s="1">
        <f t="shared" si="228"/>
        <v>18</v>
      </c>
      <c r="B320" s="1" t="s">
        <v>49</v>
      </c>
      <c r="C320" s="15" t="str">
        <f t="shared" si="235"/>
        <v>O2.1.2.02.02.008.05.85940</v>
      </c>
      <c r="D320" s="15" t="s">
        <v>616</v>
      </c>
      <c r="E320" s="16" t="s">
        <v>617</v>
      </c>
      <c r="F320" s="17">
        <f>VLOOKUP(D320,[1]!Ejecución_Presupuestal_Gastos_C__2[#All],3,0)</f>
        <v>619969000</v>
      </c>
      <c r="G320" s="17">
        <f>VLOOKUP(D320,[1]!Ejecución_Presupuestal_Gastos_C__2[#All],4,0)</f>
        <v>0</v>
      </c>
      <c r="H320" s="17">
        <f>VLOOKUP(D320,[1]!Ejecución_Presupuestal_Gastos_C__2[#All],5,0)</f>
        <v>0</v>
      </c>
      <c r="I320" s="17">
        <f>VLOOKUP(D320,[1]!Ejecución_Presupuestal_Gastos_C__2[#All],6,0)</f>
        <v>619969000</v>
      </c>
      <c r="J320" s="17">
        <f>VLOOKUP(D320,[1]!Ejecución_Presupuestal_Gastos_C__2[#All],7,0)</f>
        <v>0</v>
      </c>
      <c r="K320" s="17">
        <f>VLOOKUP(D320,[1]!Ejecución_Presupuestal_Gastos_C__2[#All],8,0)</f>
        <v>619969000</v>
      </c>
      <c r="L320" s="17">
        <f>VLOOKUP(D320,[1]!Ejecución_Presupuestal_Gastos_C__2[#All],9,0)</f>
        <v>0</v>
      </c>
      <c r="M320" s="17">
        <f>VLOOKUP(D320,[1]!Ejecución_Presupuestal_Gastos_C__2[#All],10,0)</f>
        <v>0</v>
      </c>
      <c r="N320" s="18">
        <f t="shared" si="223"/>
        <v>0</v>
      </c>
      <c r="O320" s="17">
        <f>VLOOKUP(D320,[1]!Ejecución_Presupuestal_Gastos_C__2[#All],12,0)</f>
        <v>0</v>
      </c>
      <c r="P320" s="17">
        <f>VLOOKUP(D320,[1]!Ejecución_Presupuestal_Gastos_C__2[#All],13,0)</f>
        <v>0</v>
      </c>
      <c r="Q320" s="18">
        <f t="shared" si="224"/>
        <v>0</v>
      </c>
      <c r="R320" s="14"/>
      <c r="S320" s="2"/>
    </row>
    <row r="321" spans="1:19" x14ac:dyDescent="0.25">
      <c r="A321" s="1">
        <f t="shared" si="228"/>
        <v>18</v>
      </c>
      <c r="B321" s="1" t="s">
        <v>49</v>
      </c>
      <c r="C321" s="15" t="str">
        <f t="shared" si="235"/>
        <v>O2.1.2.02.02.008.05.85951</v>
      </c>
      <c r="D321" s="15" t="s">
        <v>618</v>
      </c>
      <c r="E321" s="16" t="s">
        <v>619</v>
      </c>
      <c r="F321" s="17">
        <f>VLOOKUP(D321,[1]!Ejecución_Presupuestal_Gastos_C__2[#All],3,0)</f>
        <v>10664000</v>
      </c>
      <c r="G321" s="17">
        <f>VLOOKUP(D321,[1]!Ejecución_Presupuestal_Gastos_C__2[#All],4,0)</f>
        <v>0</v>
      </c>
      <c r="H321" s="17">
        <f>VLOOKUP(D321,[1]!Ejecución_Presupuestal_Gastos_C__2[#All],5,0)</f>
        <v>0</v>
      </c>
      <c r="I321" s="17">
        <f>VLOOKUP(D321,[1]!Ejecución_Presupuestal_Gastos_C__2[#All],6,0)</f>
        <v>10664000</v>
      </c>
      <c r="J321" s="17">
        <f>VLOOKUP(D321,[1]!Ejecución_Presupuestal_Gastos_C__2[#All],7,0)</f>
        <v>0</v>
      </c>
      <c r="K321" s="17">
        <f>VLOOKUP(D321,[1]!Ejecución_Presupuestal_Gastos_C__2[#All],8,0)</f>
        <v>10664000</v>
      </c>
      <c r="L321" s="17">
        <f>VLOOKUP(D321,[1]!Ejecución_Presupuestal_Gastos_C__2[#All],9,0)</f>
        <v>0</v>
      </c>
      <c r="M321" s="17">
        <f>VLOOKUP(D321,[1]!Ejecución_Presupuestal_Gastos_C__2[#All],10,0)</f>
        <v>0</v>
      </c>
      <c r="N321" s="18">
        <f t="shared" si="223"/>
        <v>0</v>
      </c>
      <c r="O321" s="17">
        <f>VLOOKUP(D321,[1]!Ejecución_Presupuestal_Gastos_C__2[#All],12,0)</f>
        <v>0</v>
      </c>
      <c r="P321" s="17">
        <f>VLOOKUP(D321,[1]!Ejecución_Presupuestal_Gastos_C__2[#All],13,0)</f>
        <v>0</v>
      </c>
      <c r="Q321" s="18">
        <f t="shared" si="224"/>
        <v>0</v>
      </c>
      <c r="R321" s="14"/>
      <c r="S321" s="2"/>
    </row>
    <row r="322" spans="1:19" ht="25.5" x14ac:dyDescent="0.25">
      <c r="A322" s="1">
        <f t="shared" si="228"/>
        <v>18</v>
      </c>
      <c r="B322" s="1" t="s">
        <v>49</v>
      </c>
      <c r="C322" s="15" t="str">
        <f t="shared" si="235"/>
        <v>O2.1.2.02.02.008.05.85954</v>
      </c>
      <c r="D322" s="15" t="s">
        <v>620</v>
      </c>
      <c r="E322" s="16" t="s">
        <v>621</v>
      </c>
      <c r="F322" s="17">
        <f>VLOOKUP(D322,[1]!Ejecución_Presupuestal_Gastos_C__2[#All],3,0)</f>
        <v>125791000</v>
      </c>
      <c r="G322" s="17">
        <f>VLOOKUP(D322,[1]!Ejecución_Presupuestal_Gastos_C__2[#All],4,0)</f>
        <v>0</v>
      </c>
      <c r="H322" s="17">
        <f>VLOOKUP(D322,[1]!Ejecución_Presupuestal_Gastos_C__2[#All],5,0)</f>
        <v>0</v>
      </c>
      <c r="I322" s="17">
        <f>VLOOKUP(D322,[1]!Ejecución_Presupuestal_Gastos_C__2[#All],6,0)</f>
        <v>125791000</v>
      </c>
      <c r="J322" s="17">
        <f>VLOOKUP(D322,[1]!Ejecución_Presupuestal_Gastos_C__2[#All],7,0)</f>
        <v>0</v>
      </c>
      <c r="K322" s="17">
        <f>VLOOKUP(D322,[1]!Ejecución_Presupuestal_Gastos_C__2[#All],8,0)</f>
        <v>125791000</v>
      </c>
      <c r="L322" s="17">
        <f>VLOOKUP(D322,[1]!Ejecución_Presupuestal_Gastos_C__2[#All],9,0)</f>
        <v>0</v>
      </c>
      <c r="M322" s="17">
        <f>VLOOKUP(D322,[1]!Ejecución_Presupuestal_Gastos_C__2[#All],10,0)</f>
        <v>0</v>
      </c>
      <c r="N322" s="18">
        <f t="shared" si="223"/>
        <v>0</v>
      </c>
      <c r="O322" s="17">
        <f>VLOOKUP(D322,[1]!Ejecución_Presupuestal_Gastos_C__2[#All],12,0)</f>
        <v>0</v>
      </c>
      <c r="P322" s="17">
        <f>VLOOKUP(D322,[1]!Ejecución_Presupuestal_Gastos_C__2[#All],13,0)</f>
        <v>0</v>
      </c>
      <c r="Q322" s="18">
        <f t="shared" si="224"/>
        <v>0</v>
      </c>
      <c r="R322" s="14"/>
      <c r="S322" s="2"/>
    </row>
    <row r="323" spans="1:19" x14ac:dyDescent="0.25">
      <c r="A323" s="1">
        <f t="shared" si="228"/>
        <v>18</v>
      </c>
      <c r="B323" s="1" t="s">
        <v>49</v>
      </c>
      <c r="C323" s="15" t="str">
        <f t="shared" si="235"/>
        <v>O2.1.2.02.02.008.05.85999</v>
      </c>
      <c r="D323" s="15" t="s">
        <v>622</v>
      </c>
      <c r="E323" s="16" t="s">
        <v>623</v>
      </c>
      <c r="F323" s="17">
        <f>VLOOKUP(D323,[1]!Ejecución_Presupuestal_Gastos_C__2[#All],3,0)</f>
        <v>242597000</v>
      </c>
      <c r="G323" s="17">
        <f>VLOOKUP(D323,[1]!Ejecución_Presupuestal_Gastos_C__2[#All],4,0)</f>
        <v>0</v>
      </c>
      <c r="H323" s="17">
        <f>VLOOKUP(D323,[1]!Ejecución_Presupuestal_Gastos_C__2[#All],5,0)</f>
        <v>0</v>
      </c>
      <c r="I323" s="17">
        <f>VLOOKUP(D323,[1]!Ejecución_Presupuestal_Gastos_C__2[#All],6,0)</f>
        <v>242597000</v>
      </c>
      <c r="J323" s="17">
        <f>VLOOKUP(D323,[1]!Ejecución_Presupuestal_Gastos_C__2[#All],7,0)</f>
        <v>0</v>
      </c>
      <c r="K323" s="17">
        <f>VLOOKUP(D323,[1]!Ejecución_Presupuestal_Gastos_C__2[#All],8,0)</f>
        <v>242597000</v>
      </c>
      <c r="L323" s="17">
        <f>VLOOKUP(D323,[1]!Ejecución_Presupuestal_Gastos_C__2[#All],9,0)</f>
        <v>0</v>
      </c>
      <c r="M323" s="17">
        <f>VLOOKUP(D323,[1]!Ejecución_Presupuestal_Gastos_C__2[#All],10,0)</f>
        <v>0</v>
      </c>
      <c r="N323" s="18">
        <f t="shared" si="223"/>
        <v>0</v>
      </c>
      <c r="O323" s="17">
        <f>VLOOKUP(D323,[1]!Ejecución_Presupuestal_Gastos_C__2[#All],12,0)</f>
        <v>0</v>
      </c>
      <c r="P323" s="17">
        <f>VLOOKUP(D323,[1]!Ejecución_Presupuestal_Gastos_C__2[#All],13,0)</f>
        <v>0</v>
      </c>
      <c r="Q323" s="18">
        <f t="shared" si="224"/>
        <v>0</v>
      </c>
      <c r="R323" s="14"/>
      <c r="S323" s="2"/>
    </row>
    <row r="324" spans="1:19" ht="38.25" x14ac:dyDescent="0.25">
      <c r="A324" s="1">
        <f t="shared" si="228"/>
        <v>13</v>
      </c>
      <c r="B324" s="1" t="s">
        <v>36</v>
      </c>
      <c r="C324" s="10" t="str">
        <f t="shared" ref="C324" si="236">LEFT(D324,2)&amp;"."&amp;MID(D324,3,1)&amp;"."&amp;MID(D324,4,1)&amp;"."&amp;MID(D324,5,2)&amp;"."&amp;MID(D324,7,2)&amp;"."&amp;MID(D324,9,3)&amp;"."&amp;MID(D324,12,2)</f>
        <v>O2.1.2.02.02.008.06</v>
      </c>
      <c r="D324" s="10" t="s">
        <v>624</v>
      </c>
      <c r="E324" s="11" t="s">
        <v>625</v>
      </c>
      <c r="F324" s="12">
        <f>SUM(F325:F327)</f>
        <v>2067266000</v>
      </c>
      <c r="G324" s="12">
        <f t="shared" ref="G324:L324" si="237">SUM(G325:G327)</f>
        <v>0</v>
      </c>
      <c r="H324" s="12">
        <f t="shared" si="237"/>
        <v>0</v>
      </c>
      <c r="I324" s="12">
        <f>SUM(I325:I327)</f>
        <v>2067266000</v>
      </c>
      <c r="J324" s="12">
        <f t="shared" si="237"/>
        <v>0</v>
      </c>
      <c r="K324" s="12">
        <f>SUM(K325:K327)</f>
        <v>2067266000</v>
      </c>
      <c r="L324" s="12">
        <f t="shared" si="237"/>
        <v>0</v>
      </c>
      <c r="M324" s="12">
        <f>SUM(M325:M327)</f>
        <v>0</v>
      </c>
      <c r="N324" s="13">
        <f t="shared" si="223"/>
        <v>0</v>
      </c>
      <c r="O324" s="12">
        <f t="shared" ref="O324" si="238">SUM(O325:O327)</f>
        <v>0</v>
      </c>
      <c r="P324" s="12">
        <f>SUM(P325:P327)</f>
        <v>0</v>
      </c>
      <c r="Q324" s="13">
        <f t="shared" si="224"/>
        <v>0</v>
      </c>
      <c r="R324" s="14"/>
      <c r="S324" s="2"/>
    </row>
    <row r="325" spans="1:19" ht="25.5" x14ac:dyDescent="0.25">
      <c r="A325" s="1">
        <f t="shared" si="228"/>
        <v>18</v>
      </c>
      <c r="B325" s="1" t="s">
        <v>49</v>
      </c>
      <c r="C325" s="15" t="str">
        <f t="shared" ref="C325:C327" si="239">LEFT(D325,2)&amp;"."&amp;MID(D325,3,1)&amp;"."&amp;MID(D325,4,1)&amp;"."&amp;MID(D325,5,2)&amp;"."&amp;MID(D325,7,2)&amp;"."&amp;MID(D325,9,3)&amp;"."&amp;MID(D325,12,2)&amp;"."&amp;MID(D325,14,50)</f>
        <v>O2.1.2.02.02.008.06.86312</v>
      </c>
      <c r="D325" s="15" t="s">
        <v>626</v>
      </c>
      <c r="E325" s="16" t="s">
        <v>627</v>
      </c>
      <c r="F325" s="17">
        <f>VLOOKUP(D325,[1]!Ejecución_Presupuestal_Gastos_C__2[#All],3,0)</f>
        <v>1961653000</v>
      </c>
      <c r="G325" s="17">
        <f>VLOOKUP(D325,[1]!Ejecución_Presupuestal_Gastos_C__2[#All],4,0)</f>
        <v>0</v>
      </c>
      <c r="H325" s="17">
        <f>VLOOKUP(D325,[1]!Ejecución_Presupuestal_Gastos_C__2[#All],5,0)</f>
        <v>0</v>
      </c>
      <c r="I325" s="17">
        <f>VLOOKUP(D325,[1]!Ejecución_Presupuestal_Gastos_C__2[#All],6,0)</f>
        <v>1961653000</v>
      </c>
      <c r="J325" s="17">
        <f>VLOOKUP(D325,[1]!Ejecución_Presupuestal_Gastos_C__2[#All],7,0)</f>
        <v>0</v>
      </c>
      <c r="K325" s="17">
        <f>VLOOKUP(D325,[1]!Ejecución_Presupuestal_Gastos_C__2[#All],8,0)</f>
        <v>1961653000</v>
      </c>
      <c r="L325" s="17">
        <f>VLOOKUP(D325,[1]!Ejecución_Presupuestal_Gastos_C__2[#All],9,0)</f>
        <v>0</v>
      </c>
      <c r="M325" s="17">
        <f>VLOOKUP(D325,[1]!Ejecución_Presupuestal_Gastos_C__2[#All],10,0)</f>
        <v>0</v>
      </c>
      <c r="N325" s="18">
        <f t="shared" si="223"/>
        <v>0</v>
      </c>
      <c r="O325" s="17">
        <f>VLOOKUP(D325,[1]!Ejecución_Presupuestal_Gastos_C__2[#All],12,0)</f>
        <v>0</v>
      </c>
      <c r="P325" s="17">
        <f>VLOOKUP(D325,[1]!Ejecución_Presupuestal_Gastos_C__2[#All],13,0)</f>
        <v>0</v>
      </c>
      <c r="Q325" s="18">
        <f t="shared" si="224"/>
        <v>0</v>
      </c>
      <c r="R325" s="14"/>
      <c r="S325" s="2"/>
    </row>
    <row r="326" spans="1:19" ht="25.5" x14ac:dyDescent="0.25">
      <c r="A326" s="1">
        <f t="shared" si="228"/>
        <v>18</v>
      </c>
      <c r="B326" s="1" t="s">
        <v>49</v>
      </c>
      <c r="C326" s="15" t="str">
        <f t="shared" si="239"/>
        <v>O2.1.2.02.02.008.06.86320</v>
      </c>
      <c r="D326" s="15" t="s">
        <v>628</v>
      </c>
      <c r="E326" s="16" t="s">
        <v>629</v>
      </c>
      <c r="F326" s="17">
        <f>VLOOKUP(D326,[1]!Ejecución_Presupuestal_Gastos_C__2[#All],3,0)</f>
        <v>5640000</v>
      </c>
      <c r="G326" s="17">
        <f>VLOOKUP(D326,[1]!Ejecución_Presupuestal_Gastos_C__2[#All],4,0)</f>
        <v>0</v>
      </c>
      <c r="H326" s="17">
        <f>VLOOKUP(D326,[1]!Ejecución_Presupuestal_Gastos_C__2[#All],5,0)</f>
        <v>0</v>
      </c>
      <c r="I326" s="17">
        <f>VLOOKUP(D326,[1]!Ejecución_Presupuestal_Gastos_C__2[#All],6,0)</f>
        <v>5640000</v>
      </c>
      <c r="J326" s="17">
        <f>VLOOKUP(D326,[1]!Ejecución_Presupuestal_Gastos_C__2[#All],7,0)</f>
        <v>0</v>
      </c>
      <c r="K326" s="17">
        <f>VLOOKUP(D326,[1]!Ejecución_Presupuestal_Gastos_C__2[#All],8,0)</f>
        <v>5640000</v>
      </c>
      <c r="L326" s="17">
        <f>VLOOKUP(D326,[1]!Ejecución_Presupuestal_Gastos_C__2[#All],9,0)</f>
        <v>0</v>
      </c>
      <c r="M326" s="17">
        <f>VLOOKUP(D326,[1]!Ejecución_Presupuestal_Gastos_C__2[#All],10,0)</f>
        <v>0</v>
      </c>
      <c r="N326" s="18">
        <f t="shared" si="223"/>
        <v>0</v>
      </c>
      <c r="O326" s="17">
        <f>VLOOKUP(D326,[1]!Ejecución_Presupuestal_Gastos_C__2[#All],12,0)</f>
        <v>0</v>
      </c>
      <c r="P326" s="17">
        <f>VLOOKUP(D326,[1]!Ejecución_Presupuestal_Gastos_C__2[#All],13,0)</f>
        <v>0</v>
      </c>
      <c r="Q326" s="18">
        <f t="shared" si="224"/>
        <v>0</v>
      </c>
      <c r="R326" s="14"/>
      <c r="S326" s="2"/>
    </row>
    <row r="327" spans="1:19" ht="25.5" x14ac:dyDescent="0.25">
      <c r="A327" s="1">
        <f t="shared" si="228"/>
        <v>18</v>
      </c>
      <c r="B327" s="1" t="s">
        <v>49</v>
      </c>
      <c r="C327" s="15" t="str">
        <f t="shared" si="239"/>
        <v>O2.1.2.02.02.008.06.86330</v>
      </c>
      <c r="D327" s="15" t="s">
        <v>630</v>
      </c>
      <c r="E327" s="16" t="s">
        <v>631</v>
      </c>
      <c r="F327" s="17">
        <f>VLOOKUP(D327,[1]!Ejecución_Presupuestal_Gastos_C__2[#All],3,0)</f>
        <v>99973000</v>
      </c>
      <c r="G327" s="17">
        <f>VLOOKUP(D327,[1]!Ejecución_Presupuestal_Gastos_C__2[#All],4,0)</f>
        <v>0</v>
      </c>
      <c r="H327" s="17">
        <f>VLOOKUP(D327,[1]!Ejecución_Presupuestal_Gastos_C__2[#All],5,0)</f>
        <v>0</v>
      </c>
      <c r="I327" s="17">
        <f>VLOOKUP(D327,[1]!Ejecución_Presupuestal_Gastos_C__2[#All],6,0)</f>
        <v>99973000</v>
      </c>
      <c r="J327" s="17">
        <f>VLOOKUP(D327,[1]!Ejecución_Presupuestal_Gastos_C__2[#All],7,0)</f>
        <v>0</v>
      </c>
      <c r="K327" s="17">
        <f>VLOOKUP(D327,[1]!Ejecución_Presupuestal_Gastos_C__2[#All],8,0)</f>
        <v>99973000</v>
      </c>
      <c r="L327" s="17">
        <f>VLOOKUP(D327,[1]!Ejecución_Presupuestal_Gastos_C__2[#All],9,0)</f>
        <v>0</v>
      </c>
      <c r="M327" s="17">
        <f>VLOOKUP(D327,[1]!Ejecución_Presupuestal_Gastos_C__2[#All],10,0)</f>
        <v>0</v>
      </c>
      <c r="N327" s="18">
        <f t="shared" si="223"/>
        <v>0</v>
      </c>
      <c r="O327" s="17">
        <f>VLOOKUP(D327,[1]!Ejecución_Presupuestal_Gastos_C__2[#All],12,0)</f>
        <v>0</v>
      </c>
      <c r="P327" s="17">
        <f>VLOOKUP(D327,[1]!Ejecución_Presupuestal_Gastos_C__2[#All],13,0)</f>
        <v>0</v>
      </c>
      <c r="Q327" s="18">
        <f t="shared" si="224"/>
        <v>0</v>
      </c>
      <c r="R327" s="14"/>
      <c r="S327" s="2"/>
    </row>
    <row r="328" spans="1:19" ht="25.5" x14ac:dyDescent="0.25">
      <c r="A328" s="1">
        <f t="shared" si="228"/>
        <v>13</v>
      </c>
      <c r="B328" s="1" t="s">
        <v>36</v>
      </c>
      <c r="C328" s="10" t="str">
        <f t="shared" ref="C328" si="240">LEFT(D328,2)&amp;"."&amp;MID(D328,3,1)&amp;"."&amp;MID(D328,4,1)&amp;"."&amp;MID(D328,5,2)&amp;"."&amp;MID(D328,7,2)&amp;"."&amp;MID(D328,9,3)&amp;"."&amp;MID(D328,12,2)</f>
        <v>O2.1.2.02.02.008.07</v>
      </c>
      <c r="D328" s="10" t="s">
        <v>632</v>
      </c>
      <c r="E328" s="11" t="s">
        <v>633</v>
      </c>
      <c r="F328" s="12">
        <f t="shared" ref="F328:M328" si="241">SUM(F329:F347)</f>
        <v>2931453000</v>
      </c>
      <c r="G328" s="12">
        <f t="shared" si="241"/>
        <v>0</v>
      </c>
      <c r="H328" s="12">
        <f t="shared" si="241"/>
        <v>0</v>
      </c>
      <c r="I328" s="12">
        <f t="shared" si="241"/>
        <v>2931453000</v>
      </c>
      <c r="J328" s="12">
        <f t="shared" si="241"/>
        <v>0</v>
      </c>
      <c r="K328" s="12">
        <f t="shared" si="241"/>
        <v>2931453000</v>
      </c>
      <c r="L328" s="12">
        <f t="shared" si="241"/>
        <v>0</v>
      </c>
      <c r="M328" s="12">
        <f t="shared" si="241"/>
        <v>0</v>
      </c>
      <c r="N328" s="13">
        <f t="shared" si="223"/>
        <v>0</v>
      </c>
      <c r="O328" s="12">
        <f>SUM(O329:O347)</f>
        <v>0</v>
      </c>
      <c r="P328" s="12">
        <f>SUM(P329:P347)</f>
        <v>0</v>
      </c>
      <c r="Q328" s="13">
        <f t="shared" si="224"/>
        <v>0</v>
      </c>
      <c r="R328" s="14"/>
      <c r="S328" s="2"/>
    </row>
    <row r="329" spans="1:19" ht="25.5" x14ac:dyDescent="0.25">
      <c r="A329" s="1">
        <f t="shared" si="228"/>
        <v>20</v>
      </c>
      <c r="B329" s="1" t="s">
        <v>49</v>
      </c>
      <c r="C329" s="15" t="str">
        <f>LEFT(D329,2)&amp;"."&amp;MID(D329,3,1)&amp;"."&amp;MID(D329,4,1)&amp;"."&amp;MID(D329,5,2)&amp;"."&amp;MID(D329,7,2)&amp;"."&amp;MID(D329,9,3)&amp;"."&amp;MID(D329,12,2)&amp;"."&amp;MID(D329,14,50)</f>
        <v>O2.1.2.02.02.008.07.8711099</v>
      </c>
      <c r="D329" s="15" t="s">
        <v>634</v>
      </c>
      <c r="E329" s="16" t="s">
        <v>635</v>
      </c>
      <c r="F329" s="17">
        <f>VLOOKUP(D329,[1]!Ejecución_Presupuestal_Gastos_C__2[#All],3,0)</f>
        <v>46219000</v>
      </c>
      <c r="G329" s="17">
        <f>VLOOKUP(D329,[1]!Ejecución_Presupuestal_Gastos_C__2[#All],4,0)</f>
        <v>0</v>
      </c>
      <c r="H329" s="17">
        <f>VLOOKUP(D329,[1]!Ejecución_Presupuestal_Gastos_C__2[#All],5,0)</f>
        <v>0</v>
      </c>
      <c r="I329" s="17">
        <f>VLOOKUP(D329,[1]!Ejecución_Presupuestal_Gastos_C__2[#All],6,0)</f>
        <v>46219000</v>
      </c>
      <c r="J329" s="17">
        <f>VLOOKUP(D329,[1]!Ejecución_Presupuestal_Gastos_C__2[#All],7,0)</f>
        <v>0</v>
      </c>
      <c r="K329" s="17">
        <f>VLOOKUP(D329,[1]!Ejecución_Presupuestal_Gastos_C__2[#All],8,0)</f>
        <v>46219000</v>
      </c>
      <c r="L329" s="17">
        <f>VLOOKUP(D329,[1]!Ejecución_Presupuestal_Gastos_C__2[#All],9,0)</f>
        <v>0</v>
      </c>
      <c r="M329" s="17">
        <f>VLOOKUP(D329,[1]!Ejecución_Presupuestal_Gastos_C__2[#All],10,0)</f>
        <v>0</v>
      </c>
      <c r="N329" s="18">
        <f t="shared" si="223"/>
        <v>0</v>
      </c>
      <c r="O329" s="17">
        <f>VLOOKUP(D329,[1]!Ejecución_Presupuestal_Gastos_C__2[#All],12,0)</f>
        <v>0</v>
      </c>
      <c r="P329" s="17">
        <f>VLOOKUP(D329,[1]!Ejecución_Presupuestal_Gastos_C__2[#All],13,0)</f>
        <v>0</v>
      </c>
      <c r="Q329" s="18">
        <f t="shared" si="224"/>
        <v>0</v>
      </c>
      <c r="R329" s="14"/>
      <c r="S329" s="2"/>
    </row>
    <row r="330" spans="1:19" ht="25.5" x14ac:dyDescent="0.25">
      <c r="A330" s="1">
        <f t="shared" si="228"/>
        <v>18</v>
      </c>
      <c r="B330" s="1" t="s">
        <v>49</v>
      </c>
      <c r="C330" s="15" t="str">
        <f>LEFT(D330,2)&amp;"."&amp;MID(D330,3,1)&amp;"."&amp;MID(D330,4,1)&amp;"."&amp;MID(D330,5,2)&amp;"."&amp;MID(D330,7,2)&amp;"."&amp;MID(D330,9,3)&amp;"."&amp;MID(D330,12,2)&amp;"."&amp;MID(D330,14,50)</f>
        <v>O2.1.2.02.02.008.07.87130</v>
      </c>
      <c r="D330" s="15" t="s">
        <v>636</v>
      </c>
      <c r="E330" s="16" t="s">
        <v>637</v>
      </c>
      <c r="F330" s="17">
        <f>VLOOKUP(D330,[1]!Ejecución_Presupuestal_Gastos_C__2[#All],3,0)</f>
        <v>1280191000</v>
      </c>
      <c r="G330" s="17">
        <f>VLOOKUP(D330,[1]!Ejecución_Presupuestal_Gastos_C__2[#All],4,0)</f>
        <v>0</v>
      </c>
      <c r="H330" s="17">
        <f>VLOOKUP(D330,[1]!Ejecución_Presupuestal_Gastos_C__2[#All],5,0)</f>
        <v>0</v>
      </c>
      <c r="I330" s="17">
        <f>VLOOKUP(D330,[1]!Ejecución_Presupuestal_Gastos_C__2[#All],6,0)</f>
        <v>1280191000</v>
      </c>
      <c r="J330" s="17">
        <f>VLOOKUP(D330,[1]!Ejecución_Presupuestal_Gastos_C__2[#All],7,0)</f>
        <v>0</v>
      </c>
      <c r="K330" s="17">
        <f>VLOOKUP(D330,[1]!Ejecución_Presupuestal_Gastos_C__2[#All],8,0)</f>
        <v>1280191000</v>
      </c>
      <c r="L330" s="17">
        <f>VLOOKUP(D330,[1]!Ejecución_Presupuestal_Gastos_C__2[#All],9,0)</f>
        <v>0</v>
      </c>
      <c r="M330" s="17">
        <f>VLOOKUP(D330,[1]!Ejecución_Presupuestal_Gastos_C__2[#All],10,0)</f>
        <v>0</v>
      </c>
      <c r="N330" s="18">
        <f t="shared" si="223"/>
        <v>0</v>
      </c>
      <c r="O330" s="17">
        <f>VLOOKUP(D330,[1]!Ejecución_Presupuestal_Gastos_C__2[#All],12,0)</f>
        <v>0</v>
      </c>
      <c r="P330" s="17">
        <f>VLOOKUP(D330,[1]!Ejecución_Presupuestal_Gastos_C__2[#All],13,0)</f>
        <v>0</v>
      </c>
      <c r="Q330" s="18">
        <f t="shared" si="224"/>
        <v>0</v>
      </c>
      <c r="R330" s="14"/>
      <c r="S330" s="2"/>
    </row>
    <row r="331" spans="1:19" ht="25.5" x14ac:dyDescent="0.25">
      <c r="A331" s="1">
        <f t="shared" si="228"/>
        <v>20</v>
      </c>
      <c r="B331" s="1" t="s">
        <v>49</v>
      </c>
      <c r="C331" s="15" t="str">
        <f t="shared" ref="C331:C333" si="242">LEFT(D331,2)&amp;"."&amp;MID(D331,3,1)&amp;"."&amp;MID(D331,4,1)&amp;"."&amp;MID(D331,5,2)&amp;"."&amp;MID(D331,7,2)&amp;"."&amp;MID(D331,9,3)&amp;"."&amp;MID(D331,12,2)&amp;"."&amp;MID(D331,14,50)</f>
        <v>O2.1.2.02.02.008.07.8714102</v>
      </c>
      <c r="D331" s="15" t="s">
        <v>638</v>
      </c>
      <c r="E331" s="16" t="s">
        <v>639</v>
      </c>
      <c r="F331" s="17">
        <f>VLOOKUP(D331,[1]!Ejecución_Presupuestal_Gastos_C__2[#All],3,0)</f>
        <v>6046000</v>
      </c>
      <c r="G331" s="17">
        <f>VLOOKUP(D331,[1]!Ejecución_Presupuestal_Gastos_C__2[#All],4,0)</f>
        <v>0</v>
      </c>
      <c r="H331" s="17">
        <f>VLOOKUP(D331,[1]!Ejecución_Presupuestal_Gastos_C__2[#All],5,0)</f>
        <v>0</v>
      </c>
      <c r="I331" s="17">
        <f>VLOOKUP(D331,[1]!Ejecución_Presupuestal_Gastos_C__2[#All],6,0)</f>
        <v>6046000</v>
      </c>
      <c r="J331" s="17">
        <f>VLOOKUP(D331,[1]!Ejecución_Presupuestal_Gastos_C__2[#All],7,0)</f>
        <v>0</v>
      </c>
      <c r="K331" s="17">
        <f>VLOOKUP(D331,[1]!Ejecución_Presupuestal_Gastos_C__2[#All],8,0)</f>
        <v>6046000</v>
      </c>
      <c r="L331" s="17">
        <f>VLOOKUP(D331,[1]!Ejecución_Presupuestal_Gastos_C__2[#All],9,0)</f>
        <v>0</v>
      </c>
      <c r="M331" s="17">
        <f>VLOOKUP(D331,[1]!Ejecución_Presupuestal_Gastos_C__2[#All],10,0)</f>
        <v>0</v>
      </c>
      <c r="N331" s="18">
        <f t="shared" si="223"/>
        <v>0</v>
      </c>
      <c r="O331" s="17">
        <f>VLOOKUP(D331,[1]!Ejecución_Presupuestal_Gastos_C__2[#All],12,0)</f>
        <v>0</v>
      </c>
      <c r="P331" s="17">
        <f>VLOOKUP(D331,[1]!Ejecución_Presupuestal_Gastos_C__2[#All],13,0)</f>
        <v>0</v>
      </c>
      <c r="Q331" s="18">
        <f t="shared" si="224"/>
        <v>0</v>
      </c>
      <c r="R331" s="14"/>
      <c r="S331" s="2"/>
    </row>
    <row r="332" spans="1:19" ht="25.5" x14ac:dyDescent="0.25">
      <c r="A332" s="1">
        <f t="shared" si="228"/>
        <v>20</v>
      </c>
      <c r="B332" s="1" t="s">
        <v>49</v>
      </c>
      <c r="C332" s="15" t="str">
        <f t="shared" si="242"/>
        <v>O2.1.2.02.02.008.07.8714199</v>
      </c>
      <c r="D332" s="15" t="s">
        <v>640</v>
      </c>
      <c r="E332" s="16" t="s">
        <v>641</v>
      </c>
      <c r="F332" s="17">
        <f>VLOOKUP(D332,[1]!Ejecución_Presupuestal_Gastos_C__2[#All],3,0)</f>
        <v>193872000</v>
      </c>
      <c r="G332" s="17">
        <f>VLOOKUP(D332,[1]!Ejecución_Presupuestal_Gastos_C__2[#All],4,0)</f>
        <v>0</v>
      </c>
      <c r="H332" s="17">
        <f>VLOOKUP(D332,[1]!Ejecución_Presupuestal_Gastos_C__2[#All],5,0)</f>
        <v>0</v>
      </c>
      <c r="I332" s="17">
        <f>VLOOKUP(D332,[1]!Ejecución_Presupuestal_Gastos_C__2[#All],6,0)</f>
        <v>193872000</v>
      </c>
      <c r="J332" s="17">
        <f>VLOOKUP(D332,[1]!Ejecución_Presupuestal_Gastos_C__2[#All],7,0)</f>
        <v>0</v>
      </c>
      <c r="K332" s="17">
        <f>VLOOKUP(D332,[1]!Ejecución_Presupuestal_Gastos_C__2[#All],8,0)</f>
        <v>193872000</v>
      </c>
      <c r="L332" s="17">
        <f>VLOOKUP(D332,[1]!Ejecución_Presupuestal_Gastos_C__2[#All],9,0)</f>
        <v>0</v>
      </c>
      <c r="M332" s="17">
        <f>VLOOKUP(D332,[1]!Ejecución_Presupuestal_Gastos_C__2[#All],10,0)</f>
        <v>0</v>
      </c>
      <c r="N332" s="18">
        <f t="shared" si="223"/>
        <v>0</v>
      </c>
      <c r="O332" s="17">
        <f>VLOOKUP(D332,[1]!Ejecución_Presupuestal_Gastos_C__2[#All],12,0)</f>
        <v>0</v>
      </c>
      <c r="P332" s="17">
        <f>VLOOKUP(D332,[1]!Ejecución_Presupuestal_Gastos_C__2[#All],13,0)</f>
        <v>0</v>
      </c>
      <c r="Q332" s="18">
        <f t="shared" si="224"/>
        <v>0</v>
      </c>
      <c r="R332" s="14"/>
      <c r="S332" s="2"/>
    </row>
    <row r="333" spans="1:19" ht="38.25" x14ac:dyDescent="0.25">
      <c r="A333" s="1">
        <f t="shared" si="228"/>
        <v>20</v>
      </c>
      <c r="B333" s="1" t="s">
        <v>49</v>
      </c>
      <c r="C333" s="15" t="str">
        <f t="shared" si="242"/>
        <v>O2.1.2.02.02.008.07.8714999</v>
      </c>
      <c r="D333" s="15" t="s">
        <v>642</v>
      </c>
      <c r="E333" s="16" t="s">
        <v>643</v>
      </c>
      <c r="F333" s="17">
        <f>VLOOKUP(D333,[1]!Ejecución_Presupuestal_Gastos_C__2[#All],3,0)</f>
        <v>4059000</v>
      </c>
      <c r="G333" s="17">
        <f>VLOOKUP(D333,[1]!Ejecución_Presupuestal_Gastos_C__2[#All],4,0)</f>
        <v>0</v>
      </c>
      <c r="H333" s="17">
        <f>VLOOKUP(D333,[1]!Ejecución_Presupuestal_Gastos_C__2[#All],5,0)</f>
        <v>0</v>
      </c>
      <c r="I333" s="17">
        <f>VLOOKUP(D333,[1]!Ejecución_Presupuestal_Gastos_C__2[#All],6,0)</f>
        <v>4059000</v>
      </c>
      <c r="J333" s="17">
        <f>VLOOKUP(D333,[1]!Ejecución_Presupuestal_Gastos_C__2[#All],7,0)</f>
        <v>0</v>
      </c>
      <c r="K333" s="17">
        <f>VLOOKUP(D333,[1]!Ejecución_Presupuestal_Gastos_C__2[#All],8,0)</f>
        <v>4059000</v>
      </c>
      <c r="L333" s="17">
        <f>VLOOKUP(D333,[1]!Ejecución_Presupuestal_Gastos_C__2[#All],9,0)</f>
        <v>0</v>
      </c>
      <c r="M333" s="17">
        <f>VLOOKUP(D333,[1]!Ejecución_Presupuestal_Gastos_C__2[#All],10,0)</f>
        <v>0</v>
      </c>
      <c r="N333" s="18">
        <f t="shared" si="223"/>
        <v>0</v>
      </c>
      <c r="O333" s="17">
        <f>VLOOKUP(D333,[1]!Ejecución_Presupuestal_Gastos_C__2[#All],12,0)</f>
        <v>0</v>
      </c>
      <c r="P333" s="17">
        <f>VLOOKUP(D333,[1]!Ejecución_Presupuestal_Gastos_C__2[#All],13,0)</f>
        <v>0</v>
      </c>
      <c r="Q333" s="18">
        <f t="shared" si="224"/>
        <v>0</v>
      </c>
      <c r="R333" s="14"/>
      <c r="S333" s="2"/>
    </row>
    <row r="334" spans="1:19" ht="25.5" x14ac:dyDescent="0.25">
      <c r="A334" s="1">
        <f t="shared" si="228"/>
        <v>18</v>
      </c>
      <c r="B334" s="1" t="s">
        <v>49</v>
      </c>
      <c r="C334" s="15" t="str">
        <f>LEFT(D334,2)&amp;"."&amp;MID(D334,3,1)&amp;"."&amp;MID(D334,4,1)&amp;"."&amp;MID(D334,5,2)&amp;"."&amp;MID(D334,7,2)&amp;"."&amp;MID(D334,9,3)&amp;"."&amp;MID(D334,12,2)&amp;"."&amp;MID(D334,14,50)</f>
        <v>O2.1.2.02.02.008.07.87151</v>
      </c>
      <c r="D334" s="15" t="s">
        <v>644</v>
      </c>
      <c r="E334" s="16" t="s">
        <v>645</v>
      </c>
      <c r="F334" s="17">
        <f>VLOOKUP(D334,[1]!Ejecución_Presupuestal_Gastos_C__2[#All],3,0)</f>
        <v>2546000</v>
      </c>
      <c r="G334" s="17">
        <f>VLOOKUP(D334,[1]!Ejecución_Presupuestal_Gastos_C__2[#All],4,0)</f>
        <v>0</v>
      </c>
      <c r="H334" s="17">
        <f>VLOOKUP(D334,[1]!Ejecución_Presupuestal_Gastos_C__2[#All],5,0)</f>
        <v>0</v>
      </c>
      <c r="I334" s="17">
        <f>VLOOKUP(D334,[1]!Ejecución_Presupuestal_Gastos_C__2[#All],6,0)</f>
        <v>2546000</v>
      </c>
      <c r="J334" s="17">
        <f>VLOOKUP(D334,[1]!Ejecución_Presupuestal_Gastos_C__2[#All],7,0)</f>
        <v>0</v>
      </c>
      <c r="K334" s="17">
        <f>VLOOKUP(D334,[1]!Ejecución_Presupuestal_Gastos_C__2[#All],8,0)</f>
        <v>2546000</v>
      </c>
      <c r="L334" s="17">
        <f>VLOOKUP(D334,[1]!Ejecución_Presupuestal_Gastos_C__2[#All],9,0)</f>
        <v>0</v>
      </c>
      <c r="M334" s="17">
        <f>VLOOKUP(D334,[1]!Ejecución_Presupuestal_Gastos_C__2[#All],10,0)</f>
        <v>0</v>
      </c>
      <c r="N334" s="18">
        <f t="shared" si="223"/>
        <v>0</v>
      </c>
      <c r="O334" s="17">
        <f>VLOOKUP(D334,[1]!Ejecución_Presupuestal_Gastos_C__2[#All],12,0)</f>
        <v>0</v>
      </c>
      <c r="P334" s="17">
        <f>VLOOKUP(D334,[1]!Ejecución_Presupuestal_Gastos_C__2[#All],13,0)</f>
        <v>0</v>
      </c>
      <c r="Q334" s="18">
        <f t="shared" si="224"/>
        <v>0</v>
      </c>
      <c r="R334" s="14"/>
      <c r="S334" s="2"/>
    </row>
    <row r="335" spans="1:19" ht="25.5" x14ac:dyDescent="0.25">
      <c r="A335" s="1">
        <f t="shared" si="228"/>
        <v>20</v>
      </c>
      <c r="B335" s="1" t="s">
        <v>49</v>
      </c>
      <c r="C335" s="15" t="str">
        <f t="shared" ref="C335:C347" si="243">LEFT(D335,2)&amp;"."&amp;MID(D335,3,1)&amp;"."&amp;MID(D335,4,1)&amp;"."&amp;MID(D335,5,2)&amp;"."&amp;MID(D335,7,2)&amp;"."&amp;MID(D335,9,3)&amp;"."&amp;MID(D335,12,2)&amp;"."&amp;MID(D335,14,50)</f>
        <v>O2.1.2.02.02.008.07.8715202</v>
      </c>
      <c r="D335" s="15" t="s">
        <v>646</v>
      </c>
      <c r="E335" s="16" t="s">
        <v>647</v>
      </c>
      <c r="F335" s="17">
        <f>VLOOKUP(D335,[1]!Ejecución_Presupuestal_Gastos_C__2[#All],3,0)</f>
        <v>167546000</v>
      </c>
      <c r="G335" s="17">
        <f>VLOOKUP(D335,[1]!Ejecución_Presupuestal_Gastos_C__2[#All],4,0)</f>
        <v>0</v>
      </c>
      <c r="H335" s="17">
        <f>VLOOKUP(D335,[1]!Ejecución_Presupuestal_Gastos_C__2[#All],5,0)</f>
        <v>0</v>
      </c>
      <c r="I335" s="17">
        <f>VLOOKUP(D335,[1]!Ejecución_Presupuestal_Gastos_C__2[#All],6,0)</f>
        <v>167546000</v>
      </c>
      <c r="J335" s="17">
        <f>VLOOKUP(D335,[1]!Ejecución_Presupuestal_Gastos_C__2[#All],7,0)</f>
        <v>0</v>
      </c>
      <c r="K335" s="17">
        <f>VLOOKUP(D335,[1]!Ejecución_Presupuestal_Gastos_C__2[#All],8,0)</f>
        <v>167546000</v>
      </c>
      <c r="L335" s="17">
        <f>VLOOKUP(D335,[1]!Ejecución_Presupuestal_Gastos_C__2[#All],9,0)</f>
        <v>0</v>
      </c>
      <c r="M335" s="17">
        <f>VLOOKUP(D335,[1]!Ejecución_Presupuestal_Gastos_C__2[#All],10,0)</f>
        <v>0</v>
      </c>
      <c r="N335" s="18">
        <f t="shared" si="223"/>
        <v>0</v>
      </c>
      <c r="O335" s="17">
        <f>VLOOKUP(D335,[1]!Ejecución_Presupuestal_Gastos_C__2[#All],12,0)</f>
        <v>0</v>
      </c>
      <c r="P335" s="17">
        <f>VLOOKUP(D335,[1]!Ejecución_Presupuestal_Gastos_C__2[#All],13,0)</f>
        <v>0</v>
      </c>
      <c r="Q335" s="18">
        <f t="shared" si="224"/>
        <v>0</v>
      </c>
      <c r="R335" s="14"/>
      <c r="S335" s="2"/>
    </row>
    <row r="336" spans="1:19" ht="25.5" x14ac:dyDescent="0.25">
      <c r="A336" s="1">
        <f t="shared" si="228"/>
        <v>20</v>
      </c>
      <c r="B336" s="1" t="s">
        <v>49</v>
      </c>
      <c r="C336" s="15" t="str">
        <f t="shared" si="243"/>
        <v>O2.1.2.02.02.008.07.8715203</v>
      </c>
      <c r="D336" s="15" t="s">
        <v>648</v>
      </c>
      <c r="E336" s="16" t="s">
        <v>649</v>
      </c>
      <c r="F336" s="17">
        <f>VLOOKUP(D336,[1]!Ejecución_Presupuestal_Gastos_C__2[#All],3,0)</f>
        <v>129174000</v>
      </c>
      <c r="G336" s="17">
        <f>VLOOKUP(D336,[1]!Ejecución_Presupuestal_Gastos_C__2[#All],4,0)</f>
        <v>0</v>
      </c>
      <c r="H336" s="17">
        <f>VLOOKUP(D336,[1]!Ejecución_Presupuestal_Gastos_C__2[#All],5,0)</f>
        <v>0</v>
      </c>
      <c r="I336" s="17">
        <f>VLOOKUP(D336,[1]!Ejecución_Presupuestal_Gastos_C__2[#All],6,0)</f>
        <v>129174000</v>
      </c>
      <c r="J336" s="17">
        <f>VLOOKUP(D336,[1]!Ejecución_Presupuestal_Gastos_C__2[#All],7,0)</f>
        <v>0</v>
      </c>
      <c r="K336" s="17">
        <f>VLOOKUP(D336,[1]!Ejecución_Presupuestal_Gastos_C__2[#All],8,0)</f>
        <v>129174000</v>
      </c>
      <c r="L336" s="17">
        <f>VLOOKUP(D336,[1]!Ejecución_Presupuestal_Gastos_C__2[#All],9,0)</f>
        <v>0</v>
      </c>
      <c r="M336" s="17">
        <f>VLOOKUP(D336,[1]!Ejecución_Presupuestal_Gastos_C__2[#All],10,0)</f>
        <v>0</v>
      </c>
      <c r="N336" s="18">
        <f t="shared" si="223"/>
        <v>0</v>
      </c>
      <c r="O336" s="17">
        <f>VLOOKUP(D336,[1]!Ejecución_Presupuestal_Gastos_C__2[#All],12,0)</f>
        <v>0</v>
      </c>
      <c r="P336" s="17">
        <f>VLOOKUP(D336,[1]!Ejecución_Presupuestal_Gastos_C__2[#All],13,0)</f>
        <v>0</v>
      </c>
      <c r="Q336" s="18">
        <f t="shared" si="224"/>
        <v>0</v>
      </c>
      <c r="R336" s="14"/>
      <c r="S336" s="2"/>
    </row>
    <row r="337" spans="1:19" ht="25.5" x14ac:dyDescent="0.25">
      <c r="A337" s="1">
        <f t="shared" si="228"/>
        <v>20</v>
      </c>
      <c r="B337" s="1" t="s">
        <v>49</v>
      </c>
      <c r="C337" s="15" t="str">
        <f t="shared" si="243"/>
        <v>O2.1.2.02.02.008.07.8715299</v>
      </c>
      <c r="D337" s="15" t="s">
        <v>650</v>
      </c>
      <c r="E337" s="16" t="s">
        <v>651</v>
      </c>
      <c r="F337" s="17">
        <f>VLOOKUP(D337,[1]!Ejecución_Presupuestal_Gastos_C__2[#All],3,0)</f>
        <v>64935000</v>
      </c>
      <c r="G337" s="17">
        <f>VLOOKUP(D337,[1]!Ejecución_Presupuestal_Gastos_C__2[#All],4,0)</f>
        <v>0</v>
      </c>
      <c r="H337" s="17">
        <f>VLOOKUP(D337,[1]!Ejecución_Presupuestal_Gastos_C__2[#All],5,0)</f>
        <v>0</v>
      </c>
      <c r="I337" s="17">
        <f>VLOOKUP(D337,[1]!Ejecución_Presupuestal_Gastos_C__2[#All],6,0)</f>
        <v>64935000</v>
      </c>
      <c r="J337" s="17">
        <f>VLOOKUP(D337,[1]!Ejecución_Presupuestal_Gastos_C__2[#All],7,0)</f>
        <v>0</v>
      </c>
      <c r="K337" s="17">
        <f>VLOOKUP(D337,[1]!Ejecución_Presupuestal_Gastos_C__2[#All],8,0)</f>
        <v>64935000</v>
      </c>
      <c r="L337" s="17">
        <f>VLOOKUP(D337,[1]!Ejecución_Presupuestal_Gastos_C__2[#All],9,0)</f>
        <v>0</v>
      </c>
      <c r="M337" s="17">
        <f>VLOOKUP(D337,[1]!Ejecución_Presupuestal_Gastos_C__2[#All],10,0)</f>
        <v>0</v>
      </c>
      <c r="N337" s="18">
        <f t="shared" si="223"/>
        <v>0</v>
      </c>
      <c r="O337" s="17">
        <f>VLOOKUP(D337,[1]!Ejecución_Presupuestal_Gastos_C__2[#All],12,0)</f>
        <v>0</v>
      </c>
      <c r="P337" s="17">
        <f>VLOOKUP(D337,[1]!Ejecución_Presupuestal_Gastos_C__2[#All],13,0)</f>
        <v>0</v>
      </c>
      <c r="Q337" s="18">
        <f t="shared" si="224"/>
        <v>0</v>
      </c>
      <c r="R337" s="14"/>
      <c r="S337" s="2"/>
    </row>
    <row r="338" spans="1:19" ht="38.25" x14ac:dyDescent="0.25">
      <c r="A338" s="1">
        <f t="shared" si="228"/>
        <v>20</v>
      </c>
      <c r="B338" s="1" t="s">
        <v>49</v>
      </c>
      <c r="C338" s="15" t="str">
        <f t="shared" si="243"/>
        <v>O2.1.2.02.02.008.07.8715402</v>
      </c>
      <c r="D338" s="15" t="s">
        <v>652</v>
      </c>
      <c r="E338" s="16" t="s">
        <v>653</v>
      </c>
      <c r="F338" s="17">
        <f>VLOOKUP(D338,[1]!Ejecución_Presupuestal_Gastos_C__2[#All],3,0)</f>
        <v>69462000</v>
      </c>
      <c r="G338" s="17">
        <f>VLOOKUP(D338,[1]!Ejecución_Presupuestal_Gastos_C__2[#All],4,0)</f>
        <v>0</v>
      </c>
      <c r="H338" s="17">
        <f>VLOOKUP(D338,[1]!Ejecución_Presupuestal_Gastos_C__2[#All],5,0)</f>
        <v>0</v>
      </c>
      <c r="I338" s="17">
        <f>VLOOKUP(D338,[1]!Ejecución_Presupuestal_Gastos_C__2[#All],6,0)</f>
        <v>69462000</v>
      </c>
      <c r="J338" s="17">
        <f>VLOOKUP(D338,[1]!Ejecución_Presupuestal_Gastos_C__2[#All],7,0)</f>
        <v>0</v>
      </c>
      <c r="K338" s="17">
        <f>VLOOKUP(D338,[1]!Ejecución_Presupuestal_Gastos_C__2[#All],8,0)</f>
        <v>69462000</v>
      </c>
      <c r="L338" s="17">
        <f>VLOOKUP(D338,[1]!Ejecución_Presupuestal_Gastos_C__2[#All],9,0)</f>
        <v>0</v>
      </c>
      <c r="M338" s="17">
        <f>VLOOKUP(D338,[1]!Ejecución_Presupuestal_Gastos_C__2[#All],10,0)</f>
        <v>0</v>
      </c>
      <c r="N338" s="18">
        <f t="shared" si="223"/>
        <v>0</v>
      </c>
      <c r="O338" s="17">
        <f>VLOOKUP(D338,[1]!Ejecución_Presupuestal_Gastos_C__2[#All],12,0)</f>
        <v>0</v>
      </c>
      <c r="P338" s="17">
        <f>VLOOKUP(D338,[1]!Ejecución_Presupuestal_Gastos_C__2[#All],13,0)</f>
        <v>0</v>
      </c>
      <c r="Q338" s="18">
        <f t="shared" si="224"/>
        <v>0</v>
      </c>
      <c r="R338" s="14"/>
      <c r="S338" s="2"/>
    </row>
    <row r="339" spans="1:19" ht="25.5" x14ac:dyDescent="0.25">
      <c r="A339" s="1">
        <f t="shared" si="228"/>
        <v>20</v>
      </c>
      <c r="B339" s="1" t="s">
        <v>49</v>
      </c>
      <c r="C339" s="15" t="str">
        <f t="shared" si="243"/>
        <v>O2.1.2.02.02.008.07.8715403</v>
      </c>
      <c r="D339" s="15" t="s">
        <v>654</v>
      </c>
      <c r="E339" s="16" t="s">
        <v>655</v>
      </c>
      <c r="F339" s="17">
        <f>VLOOKUP(D339,[1]!Ejecución_Presupuestal_Gastos_C__2[#All],3,0)</f>
        <v>10165000</v>
      </c>
      <c r="G339" s="17">
        <f>VLOOKUP(D339,[1]!Ejecución_Presupuestal_Gastos_C__2[#All],4,0)</f>
        <v>0</v>
      </c>
      <c r="H339" s="17">
        <f>VLOOKUP(D339,[1]!Ejecución_Presupuestal_Gastos_C__2[#All],5,0)</f>
        <v>0</v>
      </c>
      <c r="I339" s="17">
        <f>VLOOKUP(D339,[1]!Ejecución_Presupuestal_Gastos_C__2[#All],6,0)</f>
        <v>10165000</v>
      </c>
      <c r="J339" s="17">
        <f>VLOOKUP(D339,[1]!Ejecución_Presupuestal_Gastos_C__2[#All],7,0)</f>
        <v>0</v>
      </c>
      <c r="K339" s="17">
        <f>VLOOKUP(D339,[1]!Ejecución_Presupuestal_Gastos_C__2[#All],8,0)</f>
        <v>10165000</v>
      </c>
      <c r="L339" s="17">
        <f>VLOOKUP(D339,[1]!Ejecución_Presupuestal_Gastos_C__2[#All],9,0)</f>
        <v>0</v>
      </c>
      <c r="M339" s="17">
        <f>VLOOKUP(D339,[1]!Ejecución_Presupuestal_Gastos_C__2[#All],10,0)</f>
        <v>0</v>
      </c>
      <c r="N339" s="18">
        <f t="shared" si="223"/>
        <v>0</v>
      </c>
      <c r="O339" s="17">
        <f>VLOOKUP(D339,[1]!Ejecución_Presupuestal_Gastos_C__2[#All],12,0)</f>
        <v>0</v>
      </c>
      <c r="P339" s="17">
        <f>VLOOKUP(D339,[1]!Ejecución_Presupuestal_Gastos_C__2[#All],13,0)</f>
        <v>0</v>
      </c>
      <c r="Q339" s="18">
        <f t="shared" si="224"/>
        <v>0</v>
      </c>
      <c r="R339" s="14"/>
      <c r="S339" s="2"/>
    </row>
    <row r="340" spans="1:19" ht="51" x14ac:dyDescent="0.25">
      <c r="A340" s="1">
        <f t="shared" si="228"/>
        <v>20</v>
      </c>
      <c r="B340" s="1" t="s">
        <v>49</v>
      </c>
      <c r="C340" s="15" t="str">
        <f t="shared" si="243"/>
        <v>O2.1.2.02.02.008.07.8715501</v>
      </c>
      <c r="D340" s="15" t="s">
        <v>656</v>
      </c>
      <c r="E340" s="16" t="s">
        <v>657</v>
      </c>
      <c r="F340" s="17">
        <f>VLOOKUP(D340,[1]!Ejecución_Presupuestal_Gastos_C__2[#All],3,0)</f>
        <v>4496000</v>
      </c>
      <c r="G340" s="17">
        <f>VLOOKUP(D340,[1]!Ejecución_Presupuestal_Gastos_C__2[#All],4,0)</f>
        <v>0</v>
      </c>
      <c r="H340" s="17">
        <f>VLOOKUP(D340,[1]!Ejecución_Presupuestal_Gastos_C__2[#All],5,0)</f>
        <v>0</v>
      </c>
      <c r="I340" s="17">
        <f>VLOOKUP(D340,[1]!Ejecución_Presupuestal_Gastos_C__2[#All],6,0)</f>
        <v>4496000</v>
      </c>
      <c r="J340" s="17">
        <f>VLOOKUP(D340,[1]!Ejecución_Presupuestal_Gastos_C__2[#All],7,0)</f>
        <v>0</v>
      </c>
      <c r="K340" s="17">
        <f>VLOOKUP(D340,[1]!Ejecución_Presupuestal_Gastos_C__2[#All],8,0)</f>
        <v>4496000</v>
      </c>
      <c r="L340" s="17">
        <f>VLOOKUP(D340,[1]!Ejecución_Presupuestal_Gastos_C__2[#All],9,0)</f>
        <v>0</v>
      </c>
      <c r="M340" s="17">
        <f>VLOOKUP(D340,[1]!Ejecución_Presupuestal_Gastos_C__2[#All],10,0)</f>
        <v>0</v>
      </c>
      <c r="N340" s="18">
        <f t="shared" si="223"/>
        <v>0</v>
      </c>
      <c r="O340" s="17">
        <f>VLOOKUP(D340,[1]!Ejecución_Presupuestal_Gastos_C__2[#All],12,0)</f>
        <v>0</v>
      </c>
      <c r="P340" s="17">
        <f>VLOOKUP(D340,[1]!Ejecución_Presupuestal_Gastos_C__2[#All],13,0)</f>
        <v>0</v>
      </c>
      <c r="Q340" s="18">
        <f t="shared" si="224"/>
        <v>0</v>
      </c>
      <c r="R340" s="14"/>
      <c r="S340" s="2"/>
    </row>
    <row r="341" spans="1:19" ht="25.5" x14ac:dyDescent="0.25">
      <c r="A341" s="1">
        <f t="shared" si="228"/>
        <v>20</v>
      </c>
      <c r="B341" s="1" t="s">
        <v>49</v>
      </c>
      <c r="C341" s="15" t="str">
        <f t="shared" si="243"/>
        <v>O2.1.2.02.02.008.07.8715601</v>
      </c>
      <c r="D341" s="15" t="s">
        <v>658</v>
      </c>
      <c r="E341" s="16" t="s">
        <v>659</v>
      </c>
      <c r="F341" s="17">
        <f>VLOOKUP(D341,[1]!Ejecución_Presupuestal_Gastos_C__2[#All],3,0)</f>
        <v>60222000</v>
      </c>
      <c r="G341" s="17">
        <f>VLOOKUP(D341,[1]!Ejecución_Presupuestal_Gastos_C__2[#All],4,0)</f>
        <v>0</v>
      </c>
      <c r="H341" s="17">
        <f>VLOOKUP(D341,[1]!Ejecución_Presupuestal_Gastos_C__2[#All],5,0)</f>
        <v>0</v>
      </c>
      <c r="I341" s="17">
        <f>VLOOKUP(D341,[1]!Ejecución_Presupuestal_Gastos_C__2[#All],6,0)</f>
        <v>60222000</v>
      </c>
      <c r="J341" s="17">
        <f>VLOOKUP(D341,[1]!Ejecución_Presupuestal_Gastos_C__2[#All],7,0)</f>
        <v>0</v>
      </c>
      <c r="K341" s="17">
        <f>VLOOKUP(D341,[1]!Ejecución_Presupuestal_Gastos_C__2[#All],8,0)</f>
        <v>60222000</v>
      </c>
      <c r="L341" s="17">
        <f>VLOOKUP(D341,[1]!Ejecución_Presupuestal_Gastos_C__2[#All],9,0)</f>
        <v>0</v>
      </c>
      <c r="M341" s="17">
        <f>VLOOKUP(D341,[1]!Ejecución_Presupuestal_Gastos_C__2[#All],10,0)</f>
        <v>0</v>
      </c>
      <c r="N341" s="18">
        <f t="shared" si="223"/>
        <v>0</v>
      </c>
      <c r="O341" s="17">
        <f>VLOOKUP(D341,[1]!Ejecución_Presupuestal_Gastos_C__2[#All],12,0)</f>
        <v>0</v>
      </c>
      <c r="P341" s="17">
        <f>VLOOKUP(D341,[1]!Ejecución_Presupuestal_Gastos_C__2[#All],13,0)</f>
        <v>0</v>
      </c>
      <c r="Q341" s="18">
        <f t="shared" si="224"/>
        <v>0</v>
      </c>
      <c r="R341" s="14"/>
      <c r="S341" s="2"/>
    </row>
    <row r="342" spans="1:19" ht="38.25" x14ac:dyDescent="0.25">
      <c r="A342" s="1">
        <f t="shared" si="228"/>
        <v>20</v>
      </c>
      <c r="B342" s="1" t="s">
        <v>49</v>
      </c>
      <c r="C342" s="15" t="str">
        <f t="shared" si="243"/>
        <v>O2.1.2.02.02.008.07.8715614</v>
      </c>
      <c r="D342" s="15" t="s">
        <v>660</v>
      </c>
      <c r="E342" s="16" t="s">
        <v>661</v>
      </c>
      <c r="F342" s="17">
        <f>VLOOKUP(D342,[1]!Ejecución_Presupuestal_Gastos_C__2[#All],3,0)</f>
        <v>394800000</v>
      </c>
      <c r="G342" s="17">
        <f>VLOOKUP(D342,[1]!Ejecución_Presupuestal_Gastos_C__2[#All],4,0)</f>
        <v>0</v>
      </c>
      <c r="H342" s="17">
        <f>VLOOKUP(D342,[1]!Ejecución_Presupuestal_Gastos_C__2[#All],5,0)</f>
        <v>0</v>
      </c>
      <c r="I342" s="17">
        <f>VLOOKUP(D342,[1]!Ejecución_Presupuestal_Gastos_C__2[#All],6,0)</f>
        <v>394800000</v>
      </c>
      <c r="J342" s="17">
        <f>VLOOKUP(D342,[1]!Ejecución_Presupuestal_Gastos_C__2[#All],7,0)</f>
        <v>0</v>
      </c>
      <c r="K342" s="17">
        <f>VLOOKUP(D342,[1]!Ejecución_Presupuestal_Gastos_C__2[#All],8,0)</f>
        <v>394800000</v>
      </c>
      <c r="L342" s="17">
        <f>VLOOKUP(D342,[1]!Ejecución_Presupuestal_Gastos_C__2[#All],9,0)</f>
        <v>0</v>
      </c>
      <c r="M342" s="17">
        <f>VLOOKUP(D342,[1]!Ejecución_Presupuestal_Gastos_C__2[#All],10,0)</f>
        <v>0</v>
      </c>
      <c r="N342" s="18">
        <f t="shared" si="223"/>
        <v>0</v>
      </c>
      <c r="O342" s="17">
        <f>VLOOKUP(D342,[1]!Ejecución_Presupuestal_Gastos_C__2[#All],12,0)</f>
        <v>0</v>
      </c>
      <c r="P342" s="17">
        <f>VLOOKUP(D342,[1]!Ejecución_Presupuestal_Gastos_C__2[#All],13,0)</f>
        <v>0</v>
      </c>
      <c r="Q342" s="18">
        <f t="shared" si="224"/>
        <v>0</v>
      </c>
      <c r="R342" s="14"/>
      <c r="S342" s="2"/>
    </row>
    <row r="343" spans="1:19" ht="51" x14ac:dyDescent="0.25">
      <c r="A343" s="1">
        <f t="shared" si="228"/>
        <v>20</v>
      </c>
      <c r="B343" s="1" t="s">
        <v>49</v>
      </c>
      <c r="C343" s="15" t="str">
        <f t="shared" si="243"/>
        <v>O2.1.2.02.02.008.07.8715621</v>
      </c>
      <c r="D343" s="15" t="s">
        <v>662</v>
      </c>
      <c r="E343" s="16" t="s">
        <v>663</v>
      </c>
      <c r="F343" s="17">
        <f>VLOOKUP(D343,[1]!Ejecución_Presupuestal_Gastos_C__2[#All],3,0)</f>
        <v>123715000</v>
      </c>
      <c r="G343" s="17">
        <f>VLOOKUP(D343,[1]!Ejecución_Presupuestal_Gastos_C__2[#All],4,0)</f>
        <v>0</v>
      </c>
      <c r="H343" s="17">
        <f>VLOOKUP(D343,[1]!Ejecución_Presupuestal_Gastos_C__2[#All],5,0)</f>
        <v>0</v>
      </c>
      <c r="I343" s="17">
        <f>VLOOKUP(D343,[1]!Ejecución_Presupuestal_Gastos_C__2[#All],6,0)</f>
        <v>123715000</v>
      </c>
      <c r="J343" s="17">
        <f>VLOOKUP(D343,[1]!Ejecución_Presupuestal_Gastos_C__2[#All],7,0)</f>
        <v>0</v>
      </c>
      <c r="K343" s="17">
        <f>VLOOKUP(D343,[1]!Ejecución_Presupuestal_Gastos_C__2[#All],8,0)</f>
        <v>123715000</v>
      </c>
      <c r="L343" s="17">
        <f>VLOOKUP(D343,[1]!Ejecución_Presupuestal_Gastos_C__2[#All],9,0)</f>
        <v>0</v>
      </c>
      <c r="M343" s="17">
        <f>VLOOKUP(D343,[1]!Ejecución_Presupuestal_Gastos_C__2[#All],10,0)</f>
        <v>0</v>
      </c>
      <c r="N343" s="18">
        <f t="shared" si="223"/>
        <v>0</v>
      </c>
      <c r="O343" s="17">
        <f>VLOOKUP(D343,[1]!Ejecución_Presupuestal_Gastos_C__2[#All],12,0)</f>
        <v>0</v>
      </c>
      <c r="P343" s="17">
        <f>VLOOKUP(D343,[1]!Ejecución_Presupuestal_Gastos_C__2[#All],13,0)</f>
        <v>0</v>
      </c>
      <c r="Q343" s="18">
        <f t="shared" si="224"/>
        <v>0</v>
      </c>
      <c r="R343" s="14"/>
      <c r="S343" s="2"/>
    </row>
    <row r="344" spans="1:19" ht="25.5" x14ac:dyDescent="0.25">
      <c r="A344" s="1">
        <f t="shared" si="228"/>
        <v>20</v>
      </c>
      <c r="B344" s="1" t="s">
        <v>49</v>
      </c>
      <c r="C344" s="15" t="str">
        <f t="shared" si="243"/>
        <v>O2.1.2.02.02.008.07.8715698</v>
      </c>
      <c r="D344" s="15" t="s">
        <v>664</v>
      </c>
      <c r="E344" s="16" t="s">
        <v>665</v>
      </c>
      <c r="F344" s="17">
        <f>VLOOKUP(D344,[1]!Ejecución_Presupuestal_Gastos_C__2[#All],3,0)</f>
        <v>8055000</v>
      </c>
      <c r="G344" s="17">
        <f>VLOOKUP(D344,[1]!Ejecución_Presupuestal_Gastos_C__2[#All],4,0)</f>
        <v>0</v>
      </c>
      <c r="H344" s="17">
        <f>VLOOKUP(D344,[1]!Ejecución_Presupuestal_Gastos_C__2[#All],5,0)</f>
        <v>0</v>
      </c>
      <c r="I344" s="17">
        <f>VLOOKUP(D344,[1]!Ejecución_Presupuestal_Gastos_C__2[#All],6,0)</f>
        <v>8055000</v>
      </c>
      <c r="J344" s="17">
        <f>VLOOKUP(D344,[1]!Ejecución_Presupuestal_Gastos_C__2[#All],7,0)</f>
        <v>0</v>
      </c>
      <c r="K344" s="17">
        <f>VLOOKUP(D344,[1]!Ejecución_Presupuestal_Gastos_C__2[#All],8,0)</f>
        <v>8055000</v>
      </c>
      <c r="L344" s="17">
        <f>VLOOKUP(D344,[1]!Ejecución_Presupuestal_Gastos_C__2[#All],9,0)</f>
        <v>0</v>
      </c>
      <c r="M344" s="17">
        <f>VLOOKUP(D344,[1]!Ejecución_Presupuestal_Gastos_C__2[#All],10,0)</f>
        <v>0</v>
      </c>
      <c r="N344" s="18">
        <f t="shared" si="223"/>
        <v>0</v>
      </c>
      <c r="O344" s="17">
        <f>VLOOKUP(D344,[1]!Ejecución_Presupuestal_Gastos_C__2[#All],12,0)</f>
        <v>0</v>
      </c>
      <c r="P344" s="17">
        <f>VLOOKUP(D344,[1]!Ejecución_Presupuestal_Gastos_C__2[#All],13,0)</f>
        <v>0</v>
      </c>
      <c r="Q344" s="18">
        <f t="shared" si="224"/>
        <v>0</v>
      </c>
      <c r="R344" s="14"/>
      <c r="S344" s="2"/>
    </row>
    <row r="345" spans="1:19" ht="25.5" x14ac:dyDescent="0.25">
      <c r="A345" s="1">
        <f t="shared" si="228"/>
        <v>20</v>
      </c>
      <c r="B345" s="1" t="s">
        <v>49</v>
      </c>
      <c r="C345" s="15" t="str">
        <f t="shared" si="243"/>
        <v>O2.1.2.02.02.008.07.8715699</v>
      </c>
      <c r="D345" s="15" t="s">
        <v>666</v>
      </c>
      <c r="E345" s="16" t="s">
        <v>667</v>
      </c>
      <c r="F345" s="17">
        <f>VLOOKUP(D345,[1]!Ejecución_Presupuestal_Gastos_C__2[#All],3,0)</f>
        <v>1647000</v>
      </c>
      <c r="G345" s="17">
        <f>VLOOKUP(D345,[1]!Ejecución_Presupuestal_Gastos_C__2[#All],4,0)</f>
        <v>0</v>
      </c>
      <c r="H345" s="17">
        <f>VLOOKUP(D345,[1]!Ejecución_Presupuestal_Gastos_C__2[#All],5,0)</f>
        <v>0</v>
      </c>
      <c r="I345" s="17">
        <f>VLOOKUP(D345,[1]!Ejecución_Presupuestal_Gastos_C__2[#All],6,0)</f>
        <v>1647000</v>
      </c>
      <c r="J345" s="17">
        <f>VLOOKUP(D345,[1]!Ejecución_Presupuestal_Gastos_C__2[#All],7,0)</f>
        <v>0</v>
      </c>
      <c r="K345" s="17">
        <f>VLOOKUP(D345,[1]!Ejecución_Presupuestal_Gastos_C__2[#All],8,0)</f>
        <v>1647000</v>
      </c>
      <c r="L345" s="17">
        <f>VLOOKUP(D345,[1]!Ejecución_Presupuestal_Gastos_C__2[#All],9,0)</f>
        <v>0</v>
      </c>
      <c r="M345" s="17">
        <f>VLOOKUP(D345,[1]!Ejecución_Presupuestal_Gastos_C__2[#All],10,0)</f>
        <v>0</v>
      </c>
      <c r="N345" s="18">
        <f t="shared" si="223"/>
        <v>0</v>
      </c>
      <c r="O345" s="17">
        <f>VLOOKUP(D345,[1]!Ejecución_Presupuestal_Gastos_C__2[#All],12,0)</f>
        <v>0</v>
      </c>
      <c r="P345" s="17">
        <f>VLOOKUP(D345,[1]!Ejecución_Presupuestal_Gastos_C__2[#All],13,0)</f>
        <v>0</v>
      </c>
      <c r="Q345" s="18">
        <f t="shared" si="224"/>
        <v>0</v>
      </c>
      <c r="R345" s="14"/>
      <c r="S345" s="2"/>
    </row>
    <row r="346" spans="1:19" ht="25.5" x14ac:dyDescent="0.25">
      <c r="A346" s="1">
        <f t="shared" si="228"/>
        <v>20</v>
      </c>
      <c r="B346" s="1" t="s">
        <v>49</v>
      </c>
      <c r="C346" s="15" t="str">
        <f t="shared" si="243"/>
        <v>O2.1.2.02.02.008.07.8715701</v>
      </c>
      <c r="D346" s="15" t="s">
        <v>668</v>
      </c>
      <c r="E346" s="16" t="s">
        <v>669</v>
      </c>
      <c r="F346" s="17">
        <f>VLOOKUP(D346,[1]!Ejecución_Presupuestal_Gastos_C__2[#All],3,0)</f>
        <v>259534000</v>
      </c>
      <c r="G346" s="17">
        <f>VLOOKUP(D346,[1]!Ejecución_Presupuestal_Gastos_C__2[#All],4,0)</f>
        <v>0</v>
      </c>
      <c r="H346" s="17">
        <f>VLOOKUP(D346,[1]!Ejecución_Presupuestal_Gastos_C__2[#All],5,0)</f>
        <v>0</v>
      </c>
      <c r="I346" s="17">
        <f>VLOOKUP(D346,[1]!Ejecución_Presupuestal_Gastos_C__2[#All],6,0)</f>
        <v>259534000</v>
      </c>
      <c r="J346" s="17">
        <f>VLOOKUP(D346,[1]!Ejecución_Presupuestal_Gastos_C__2[#All],7,0)</f>
        <v>0</v>
      </c>
      <c r="K346" s="17">
        <f>VLOOKUP(D346,[1]!Ejecución_Presupuestal_Gastos_C__2[#All],8,0)</f>
        <v>259534000</v>
      </c>
      <c r="L346" s="17">
        <f>VLOOKUP(D346,[1]!Ejecución_Presupuestal_Gastos_C__2[#All],9,0)</f>
        <v>0</v>
      </c>
      <c r="M346" s="17">
        <f>VLOOKUP(D346,[1]!Ejecución_Presupuestal_Gastos_C__2[#All],10,0)</f>
        <v>0</v>
      </c>
      <c r="N346" s="18">
        <f t="shared" si="223"/>
        <v>0</v>
      </c>
      <c r="O346" s="17">
        <f>VLOOKUP(D346,[1]!Ejecución_Presupuestal_Gastos_C__2[#All],12,0)</f>
        <v>0</v>
      </c>
      <c r="P346" s="17">
        <f>VLOOKUP(D346,[1]!Ejecución_Presupuestal_Gastos_C__2[#All],13,0)</f>
        <v>0</v>
      </c>
      <c r="Q346" s="18">
        <f t="shared" si="224"/>
        <v>0</v>
      </c>
      <c r="R346" s="14"/>
      <c r="S346" s="2"/>
    </row>
    <row r="347" spans="1:19" ht="25.5" x14ac:dyDescent="0.25">
      <c r="A347" s="1">
        <f t="shared" si="228"/>
        <v>20</v>
      </c>
      <c r="B347" s="1" t="s">
        <v>49</v>
      </c>
      <c r="C347" s="15" t="str">
        <f t="shared" si="243"/>
        <v>O2.1.2.02.02.008.07.8715999</v>
      </c>
      <c r="D347" s="15" t="s">
        <v>670</v>
      </c>
      <c r="E347" s="16" t="s">
        <v>671</v>
      </c>
      <c r="F347" s="17">
        <f>VLOOKUP(D347,[1]!Ejecución_Presupuestal_Gastos_C__2[#All],3,0)</f>
        <v>104769000</v>
      </c>
      <c r="G347" s="17">
        <f>VLOOKUP(D347,[1]!Ejecución_Presupuestal_Gastos_C__2[#All],4,0)</f>
        <v>0</v>
      </c>
      <c r="H347" s="17">
        <f>VLOOKUP(D347,[1]!Ejecución_Presupuestal_Gastos_C__2[#All],5,0)</f>
        <v>0</v>
      </c>
      <c r="I347" s="17">
        <f>VLOOKUP(D347,[1]!Ejecución_Presupuestal_Gastos_C__2[#All],6,0)</f>
        <v>104769000</v>
      </c>
      <c r="J347" s="17">
        <f>VLOOKUP(D347,[1]!Ejecución_Presupuestal_Gastos_C__2[#All],7,0)</f>
        <v>0</v>
      </c>
      <c r="K347" s="17">
        <f>VLOOKUP(D347,[1]!Ejecución_Presupuestal_Gastos_C__2[#All],8,0)</f>
        <v>104769000</v>
      </c>
      <c r="L347" s="17">
        <f>VLOOKUP(D347,[1]!Ejecución_Presupuestal_Gastos_C__2[#All],9,0)</f>
        <v>0</v>
      </c>
      <c r="M347" s="17">
        <f>VLOOKUP(D347,[1]!Ejecución_Presupuestal_Gastos_C__2[#All],10,0)</f>
        <v>0</v>
      </c>
      <c r="N347" s="18">
        <f t="shared" si="223"/>
        <v>0</v>
      </c>
      <c r="O347" s="17">
        <f>VLOOKUP(D347,[1]!Ejecución_Presupuestal_Gastos_C__2[#All],12,0)</f>
        <v>0</v>
      </c>
      <c r="P347" s="17">
        <f>VLOOKUP(D347,[1]!Ejecución_Presupuestal_Gastos_C__2[#All],13,0)</f>
        <v>0</v>
      </c>
      <c r="Q347" s="18">
        <f t="shared" si="224"/>
        <v>0</v>
      </c>
      <c r="R347" s="14"/>
      <c r="S347" s="2"/>
    </row>
    <row r="348" spans="1:19" ht="38.25" x14ac:dyDescent="0.25">
      <c r="A348" s="1">
        <f t="shared" si="228"/>
        <v>13</v>
      </c>
      <c r="B348" s="1" t="s">
        <v>36</v>
      </c>
      <c r="C348" s="10" t="str">
        <f t="shared" ref="C348" si="244">LEFT(D348,2)&amp;"."&amp;MID(D348,3,1)&amp;"."&amp;MID(D348,4,1)&amp;"."&amp;MID(D348,5,2)&amp;"."&amp;MID(D348,7,2)&amp;"."&amp;MID(D348,9,3)&amp;"."&amp;MID(D348,12,2)</f>
        <v>O2.1.2.02.02.008.09</v>
      </c>
      <c r="D348" s="10" t="s">
        <v>672</v>
      </c>
      <c r="E348" s="11" t="s">
        <v>673</v>
      </c>
      <c r="F348" s="12">
        <f>SUM(F349:F350)</f>
        <v>3276000</v>
      </c>
      <c r="G348" s="12">
        <f t="shared" ref="G348:L348" si="245">SUM(G349:G350)</f>
        <v>0</v>
      </c>
      <c r="H348" s="12">
        <f>SUM(H349:H350)</f>
        <v>0</v>
      </c>
      <c r="I348" s="12">
        <f t="shared" si="245"/>
        <v>3276000</v>
      </c>
      <c r="J348" s="12">
        <f t="shared" si="245"/>
        <v>0</v>
      </c>
      <c r="K348" s="12">
        <f>SUM(K349:K350)</f>
        <v>3276000</v>
      </c>
      <c r="L348" s="12">
        <f t="shared" si="245"/>
        <v>0</v>
      </c>
      <c r="M348" s="12">
        <f>SUM(M349:M350)</f>
        <v>0</v>
      </c>
      <c r="N348" s="13">
        <v>0</v>
      </c>
      <c r="O348" s="12">
        <f t="shared" ref="O348" si="246">SUM(O349:O350)</f>
        <v>0</v>
      </c>
      <c r="P348" s="12">
        <f>SUM(P349:P350)</f>
        <v>0</v>
      </c>
      <c r="Q348" s="13">
        <v>0</v>
      </c>
      <c r="R348" s="14"/>
      <c r="S348" s="2"/>
    </row>
    <row r="349" spans="1:19" x14ac:dyDescent="0.25">
      <c r="A349" s="1">
        <f t="shared" si="228"/>
        <v>20</v>
      </c>
      <c r="B349" s="1" t="s">
        <v>49</v>
      </c>
      <c r="C349" s="15" t="str">
        <f t="shared" ref="C349" si="247">LEFT(D349,2)&amp;"."&amp;MID(D349,3,1)&amp;"."&amp;MID(D349,4,1)&amp;"."&amp;MID(D349,5,2)&amp;"."&amp;MID(D349,7,2)&amp;"."&amp;MID(D349,9,3)&amp;"."&amp;MID(D349,12,2)&amp;"."&amp;MID(D349,14,50)</f>
        <v>O2.1.2.02.02.008.09.8912199</v>
      </c>
      <c r="D349" s="15" t="s">
        <v>674</v>
      </c>
      <c r="E349" s="16" t="s">
        <v>675</v>
      </c>
      <c r="F349" s="17">
        <f>VLOOKUP(D349,[1]!Ejecución_Presupuestal_Gastos_C__2[#All],3,0)</f>
        <v>1638000</v>
      </c>
      <c r="G349" s="17">
        <f>VLOOKUP(D349,[1]!Ejecución_Presupuestal_Gastos_C__2[#All],4,0)</f>
        <v>0</v>
      </c>
      <c r="H349" s="17">
        <f>VLOOKUP(D349,[1]!Ejecución_Presupuestal_Gastos_C__2[#All],5,0)</f>
        <v>0</v>
      </c>
      <c r="I349" s="17">
        <f>VLOOKUP(D349,[1]!Ejecución_Presupuestal_Gastos_C__2[#All],6,0)</f>
        <v>1638000</v>
      </c>
      <c r="J349" s="17">
        <f>VLOOKUP(D349,[1]!Ejecución_Presupuestal_Gastos_C__2[#All],7,0)</f>
        <v>0</v>
      </c>
      <c r="K349" s="17">
        <f>VLOOKUP(D349,[1]!Ejecución_Presupuestal_Gastos_C__2[#All],8,0)</f>
        <v>1638000</v>
      </c>
      <c r="L349" s="17">
        <f>VLOOKUP(D349,[1]!Ejecución_Presupuestal_Gastos_C__2[#All],9,0)</f>
        <v>0</v>
      </c>
      <c r="M349" s="17">
        <f>VLOOKUP(D349,[1]!Ejecución_Presupuestal_Gastos_C__2[#All],10,0)</f>
        <v>0</v>
      </c>
      <c r="N349" s="18">
        <v>0</v>
      </c>
      <c r="O349" s="17">
        <f>VLOOKUP(D349,[1]!Ejecución_Presupuestal_Gastos_C__2[#All],12,0)</f>
        <v>0</v>
      </c>
      <c r="P349" s="17">
        <f>VLOOKUP(D349,[1]!Ejecución_Presupuestal_Gastos_C__2[#All],13,0)</f>
        <v>0</v>
      </c>
      <c r="Q349" s="18">
        <v>0</v>
      </c>
      <c r="R349" s="14"/>
      <c r="S349" s="2"/>
    </row>
    <row r="350" spans="1:19" x14ac:dyDescent="0.25">
      <c r="A350" s="1">
        <f t="shared" si="228"/>
        <v>20</v>
      </c>
      <c r="B350" s="1" t="s">
        <v>49</v>
      </c>
      <c r="C350" s="15" t="str">
        <f>LEFT(D350,2)&amp;"."&amp;MID(D350,3,1)&amp;"."&amp;MID(D350,4,1)&amp;"."&amp;MID(D350,5,2)&amp;"."&amp;MID(D350,7,2)&amp;"."&amp;MID(D350,9,3)&amp;"."&amp;MID(D350,12,2)&amp;"."&amp;MID(D350,14,50)</f>
        <v>O2.1.2.02.02.008.09.8912299</v>
      </c>
      <c r="D350" s="15" t="s">
        <v>676</v>
      </c>
      <c r="E350" s="16" t="s">
        <v>677</v>
      </c>
      <c r="F350" s="17">
        <f>VLOOKUP(D350,[1]!Ejecución_Presupuestal_Gastos_C__2[#All],3,0)</f>
        <v>1638000</v>
      </c>
      <c r="G350" s="17">
        <f>VLOOKUP(D350,[1]!Ejecución_Presupuestal_Gastos_C__2[#All],4,0)</f>
        <v>0</v>
      </c>
      <c r="H350" s="17">
        <f>VLOOKUP(D350,[1]!Ejecución_Presupuestal_Gastos_C__2[#All],5,0)</f>
        <v>0</v>
      </c>
      <c r="I350" s="17">
        <f>VLOOKUP(D350,[1]!Ejecución_Presupuestal_Gastos_C__2[#All],6,0)</f>
        <v>1638000</v>
      </c>
      <c r="J350" s="17">
        <f>VLOOKUP(D350,[1]!Ejecución_Presupuestal_Gastos_C__2[#All],7,0)</f>
        <v>0</v>
      </c>
      <c r="K350" s="17">
        <f>VLOOKUP(D350,[1]!Ejecución_Presupuestal_Gastos_C__2[#All],8,0)</f>
        <v>1638000</v>
      </c>
      <c r="L350" s="17">
        <f>VLOOKUP(D350,[1]!Ejecución_Presupuestal_Gastos_C__2[#All],9,0)</f>
        <v>0</v>
      </c>
      <c r="M350" s="17">
        <f>VLOOKUP(D350,[1]!Ejecución_Presupuestal_Gastos_C__2[#All],10,0)</f>
        <v>0</v>
      </c>
      <c r="N350" s="18">
        <v>0</v>
      </c>
      <c r="O350" s="17">
        <f>VLOOKUP(D350,[1]!Ejecución_Presupuestal_Gastos_C__2[#All],12,0)</f>
        <v>0</v>
      </c>
      <c r="P350" s="17">
        <f>VLOOKUP(D350,[1]!Ejecución_Presupuestal_Gastos_C__2[#All],13,0)</f>
        <v>0</v>
      </c>
      <c r="Q350" s="18">
        <v>0</v>
      </c>
      <c r="R350" s="14"/>
      <c r="S350" s="2"/>
    </row>
    <row r="351" spans="1:19" ht="25.5" x14ac:dyDescent="0.25">
      <c r="A351" s="1">
        <f t="shared" si="228"/>
        <v>11</v>
      </c>
      <c r="B351" s="1" t="s">
        <v>36</v>
      </c>
      <c r="C351" s="10" t="str">
        <f t="shared" ref="C351" si="248">LEFT(D351,2)&amp;"."&amp;MID(D351,3,1)&amp;"."&amp;MID(D351,4,1)&amp;"."&amp;MID(D351,5,2)&amp;"."&amp;MID(D351,7,2)&amp;"."&amp;MID(D351,9,3)</f>
        <v>O2.1.2.02.02.009</v>
      </c>
      <c r="D351" s="10" t="s">
        <v>678</v>
      </c>
      <c r="E351" s="11" t="s">
        <v>679</v>
      </c>
      <c r="F351" s="12">
        <f t="shared" ref="F351:M351" si="249">+F352+F355+F359+F361+F364</f>
        <v>1723356000</v>
      </c>
      <c r="G351" s="12">
        <f t="shared" si="249"/>
        <v>0</v>
      </c>
      <c r="H351" s="12">
        <f t="shared" si="249"/>
        <v>0</v>
      </c>
      <c r="I351" s="12">
        <f t="shared" si="249"/>
        <v>1723356000</v>
      </c>
      <c r="J351" s="12">
        <f t="shared" si="249"/>
        <v>0</v>
      </c>
      <c r="K351" s="12">
        <f t="shared" si="249"/>
        <v>1723356000</v>
      </c>
      <c r="L351" s="12">
        <f t="shared" si="249"/>
        <v>0</v>
      </c>
      <c r="M351" s="12">
        <f t="shared" si="249"/>
        <v>0</v>
      </c>
      <c r="N351" s="21">
        <f t="shared" si="223"/>
        <v>0</v>
      </c>
      <c r="O351" s="12">
        <f>+O352+O355+O359+O361+O364</f>
        <v>0</v>
      </c>
      <c r="P351" s="12">
        <f>+P352+P355+P359+P361+P364</f>
        <v>0</v>
      </c>
      <c r="Q351" s="21">
        <f t="shared" si="224"/>
        <v>0</v>
      </c>
      <c r="R351" s="14"/>
      <c r="S351" s="2"/>
    </row>
    <row r="352" spans="1:19" ht="51" x14ac:dyDescent="0.25">
      <c r="A352" s="1">
        <f t="shared" si="228"/>
        <v>13</v>
      </c>
      <c r="B352" s="1" t="s">
        <v>36</v>
      </c>
      <c r="C352" s="10" t="str">
        <f t="shared" ref="C352" si="250">LEFT(D352,2)&amp;"."&amp;MID(D352,3,1)&amp;"."&amp;MID(D352,4,1)&amp;"."&amp;MID(D352,5,2)&amp;"."&amp;MID(D352,7,2)&amp;"."&amp;MID(D352,9,3)&amp;"."&amp;MID(D352,12,2)</f>
        <v>O2.1.2.02.02.009.01</v>
      </c>
      <c r="D352" s="10" t="s">
        <v>680</v>
      </c>
      <c r="E352" s="11" t="s">
        <v>681</v>
      </c>
      <c r="F352" s="12">
        <f t="shared" ref="F352:M352" si="251">SUM(F353:F354)</f>
        <v>15000000</v>
      </c>
      <c r="G352" s="12">
        <f t="shared" si="251"/>
        <v>0</v>
      </c>
      <c r="H352" s="12">
        <f t="shared" si="251"/>
        <v>0</v>
      </c>
      <c r="I352" s="12">
        <f t="shared" si="251"/>
        <v>15000000</v>
      </c>
      <c r="J352" s="12">
        <f t="shared" si="251"/>
        <v>0</v>
      </c>
      <c r="K352" s="12">
        <f t="shared" si="251"/>
        <v>15000000</v>
      </c>
      <c r="L352" s="12">
        <f t="shared" si="251"/>
        <v>0</v>
      </c>
      <c r="M352" s="12">
        <f t="shared" si="251"/>
        <v>0</v>
      </c>
      <c r="N352" s="21">
        <f t="shared" si="223"/>
        <v>0</v>
      </c>
      <c r="O352" s="12">
        <f>SUM(O353:O354)</f>
        <v>0</v>
      </c>
      <c r="P352" s="12">
        <f>SUM(P353:P354)</f>
        <v>0</v>
      </c>
      <c r="Q352" s="13">
        <f t="shared" si="224"/>
        <v>0</v>
      </c>
      <c r="R352" s="14"/>
      <c r="S352" s="2"/>
    </row>
    <row r="353" spans="1:19" x14ac:dyDescent="0.25">
      <c r="A353" s="1">
        <f t="shared" si="228"/>
        <v>18</v>
      </c>
      <c r="B353" s="1" t="s">
        <v>49</v>
      </c>
      <c r="C353" s="15" t="str">
        <f>LEFT(D353,2)&amp;"."&amp;MID(D353,3,1)&amp;"."&amp;MID(D353,4,1)&amp;"."&amp;MID(D353,5,2)&amp;"."&amp;MID(D353,7,2)&amp;"."&amp;MID(D353,9,3)&amp;"."&amp;MID(D353,12,2)&amp;"."&amp;MID(D353,14,50)</f>
        <v>O2.1.2.02.02.009.01.91119</v>
      </c>
      <c r="D353" s="15" t="s">
        <v>682</v>
      </c>
      <c r="E353" s="16" t="s">
        <v>683</v>
      </c>
      <c r="F353" s="17">
        <f>IFERROR(VLOOKUP(D353,[1]!Ejecución_Presupuestal_Gastos_C__2[#All],3,0),0)</f>
        <v>0</v>
      </c>
      <c r="G353" s="17">
        <f>IFERROR(VLOOKUP(D353,[1]!Ejecución_Presupuestal_Gastos_C__2[#All],4,0),0)</f>
        <v>0</v>
      </c>
      <c r="H353" s="17">
        <f>IFERROR(VLOOKUP(D353,[1]!Ejecución_Presupuestal_Gastos_C__2[#All],5,0),0)</f>
        <v>0</v>
      </c>
      <c r="I353" s="17">
        <f>IFERROR(VLOOKUP(D353,[1]!Ejecución_Presupuestal_Gastos_C__2[#All],6,0),0)</f>
        <v>0</v>
      </c>
      <c r="J353" s="17">
        <f>IFERROR(VLOOKUP(D353,[1]!Ejecución_Presupuestal_Gastos_C__2[#All],7,0),0)</f>
        <v>0</v>
      </c>
      <c r="K353" s="17">
        <f>IFERROR(VLOOKUP(D353,[1]!Ejecución_Presupuestal_Gastos_C__2[#All],8,0),0)</f>
        <v>0</v>
      </c>
      <c r="L353" s="17">
        <f>IFERROR(VLOOKUP(D353,[1]!Ejecución_Presupuestal_Gastos_C__2[#All],9,0),0)</f>
        <v>0</v>
      </c>
      <c r="M353" s="17">
        <f>IFERROR(VLOOKUP(D353,[1]!Ejecución_Presupuestal_Gastos_C__2[#All],10,0),0)</f>
        <v>0</v>
      </c>
      <c r="N353" s="18" t="str">
        <f t="shared" si="223"/>
        <v/>
      </c>
      <c r="O353" s="17">
        <f>IFERROR(VLOOKUP(D353,[1]!Ejecución_Presupuestal_Gastos_C__2[#All],12,0),0)</f>
        <v>0</v>
      </c>
      <c r="P353" s="17">
        <f>IFERROR(VLOOKUP(D353,[1]!Ejecución_Presupuestal_Gastos_C__2[#All],13,0),0)</f>
        <v>0</v>
      </c>
      <c r="Q353" s="18" t="str">
        <f t="shared" si="224"/>
        <v/>
      </c>
      <c r="R353" s="14"/>
      <c r="S353" s="2"/>
    </row>
    <row r="354" spans="1:19" x14ac:dyDescent="0.25">
      <c r="A354" s="1">
        <f t="shared" si="228"/>
        <v>18</v>
      </c>
      <c r="B354" s="1" t="s">
        <v>49</v>
      </c>
      <c r="C354" s="15" t="str">
        <f>LEFT(D354,2)&amp;"."&amp;MID(D354,3,1)&amp;"."&amp;MID(D354,4,1)&amp;"."&amp;MID(D354,5,2)&amp;"."&amp;MID(D354,7,2)&amp;"."&amp;MID(D354,9,3)&amp;"."&amp;MID(D354,12,2)&amp;"."&amp;MID(D354,14,50)</f>
        <v>O2.1.2.02.02.009.01.91199</v>
      </c>
      <c r="D354" s="15" t="s">
        <v>684</v>
      </c>
      <c r="E354" s="16" t="s">
        <v>685</v>
      </c>
      <c r="F354" s="17">
        <f>IFERROR(VLOOKUP(D354,[1]!Ejecución_Presupuestal_Gastos_C__2[#All],3,0),0)</f>
        <v>15000000</v>
      </c>
      <c r="G354" s="17">
        <f>IFERROR(VLOOKUP(D354,[1]!Ejecución_Presupuestal_Gastos_C__2[#All],4,0),0)</f>
        <v>0</v>
      </c>
      <c r="H354" s="17">
        <f>IFERROR(VLOOKUP(D354,[1]!Ejecución_Presupuestal_Gastos_C__2[#All],5,0),0)</f>
        <v>0</v>
      </c>
      <c r="I354" s="17">
        <f>IFERROR(VLOOKUP(D354,[1]!Ejecución_Presupuestal_Gastos_C__2[#All],6,0),0)</f>
        <v>15000000</v>
      </c>
      <c r="J354" s="17">
        <f>IFERROR(VLOOKUP(D354,[1]!Ejecución_Presupuestal_Gastos_C__2[#All],7,0),0)</f>
        <v>0</v>
      </c>
      <c r="K354" s="17">
        <f>IFERROR(VLOOKUP(D354,[1]!Ejecución_Presupuestal_Gastos_C__2[#All],8,0),0)</f>
        <v>15000000</v>
      </c>
      <c r="L354" s="17">
        <f>IFERROR(VLOOKUP(D354,[1]!Ejecución_Presupuestal_Gastos_C__2[#All],9,0),0)</f>
        <v>0</v>
      </c>
      <c r="M354" s="17">
        <f>IFERROR(VLOOKUP(D354,[1]!Ejecución_Presupuestal_Gastos_C__2[#All],10,0),0)</f>
        <v>0</v>
      </c>
      <c r="N354" s="18">
        <f t="shared" si="223"/>
        <v>0</v>
      </c>
      <c r="O354" s="17">
        <f>IFERROR(VLOOKUP(D354,[1]!Ejecución_Presupuestal_Gastos_C__2[#All],12,0),0)</f>
        <v>0</v>
      </c>
      <c r="P354" s="17">
        <f>IFERROR(VLOOKUP(D354,[1]!Ejecución_Presupuestal_Gastos_C__2[#All],13,0),0)</f>
        <v>0</v>
      </c>
      <c r="Q354" s="18">
        <f t="shared" si="224"/>
        <v>0</v>
      </c>
      <c r="R354" s="14"/>
      <c r="S354" s="2"/>
    </row>
    <row r="355" spans="1:19" x14ac:dyDescent="0.25">
      <c r="A355" s="1">
        <f t="shared" si="228"/>
        <v>13</v>
      </c>
      <c r="B355" s="1" t="s">
        <v>36</v>
      </c>
      <c r="C355" s="10" t="str">
        <f t="shared" ref="C355" si="252">LEFT(D355,2)&amp;"."&amp;MID(D355,3,1)&amp;"."&amp;MID(D355,4,1)&amp;"."&amp;MID(D355,5,2)&amp;"."&amp;MID(D355,7,2)&amp;"."&amp;MID(D355,9,3)&amp;"."&amp;MID(D355,12,2)</f>
        <v>O2.1.2.02.02.009.02</v>
      </c>
      <c r="D355" s="10" t="s">
        <v>686</v>
      </c>
      <c r="E355" s="10" t="s">
        <v>687</v>
      </c>
      <c r="F355" s="12">
        <f>SUM(F356:F358)</f>
        <v>566606000</v>
      </c>
      <c r="G355" s="12">
        <f t="shared" ref="G355:P355" si="253">SUM(G356:G358)</f>
        <v>0</v>
      </c>
      <c r="H355" s="12">
        <f t="shared" si="253"/>
        <v>0</v>
      </c>
      <c r="I355" s="12">
        <f t="shared" si="253"/>
        <v>566606000</v>
      </c>
      <c r="J355" s="12">
        <f t="shared" si="253"/>
        <v>0</v>
      </c>
      <c r="K355" s="12">
        <f t="shared" si="253"/>
        <v>566606000</v>
      </c>
      <c r="L355" s="12">
        <f t="shared" si="253"/>
        <v>0</v>
      </c>
      <c r="M355" s="12">
        <f t="shared" si="253"/>
        <v>0</v>
      </c>
      <c r="N355" s="21">
        <f t="shared" si="223"/>
        <v>0</v>
      </c>
      <c r="O355" s="12">
        <f t="shared" si="253"/>
        <v>0</v>
      </c>
      <c r="P355" s="12">
        <f t="shared" si="253"/>
        <v>0</v>
      </c>
      <c r="Q355" s="13">
        <f t="shared" si="224"/>
        <v>0</v>
      </c>
      <c r="R355" s="14"/>
      <c r="S355" s="2"/>
    </row>
    <row r="356" spans="1:19" x14ac:dyDescent="0.25">
      <c r="A356" s="1">
        <f t="shared" si="228"/>
        <v>18</v>
      </c>
      <c r="B356" s="1" t="s">
        <v>49</v>
      </c>
      <c r="C356" s="15" t="str">
        <f>LEFT(D356,2)&amp;"."&amp;MID(D356,3,1)&amp;"."&amp;MID(D356,4,1)&amp;"."&amp;MID(D356,5,2)&amp;"."&amp;MID(D356,7,2)&amp;"."&amp;MID(D356,9,3)&amp;"."&amp;MID(D356,12,2)&amp;"."&amp;MID(D356,14,50)</f>
        <v>O2.1.2.02.02.009.02.92912</v>
      </c>
      <c r="D356" s="15" t="s">
        <v>688</v>
      </c>
      <c r="E356" s="16" t="s">
        <v>689</v>
      </c>
      <c r="F356" s="17">
        <f>IFERROR(VLOOKUP(D356,[1]!Ejecución_Presupuestal_Gastos_C__2[#All],3,0),0)</f>
        <v>35941000</v>
      </c>
      <c r="G356" s="17">
        <f>IFERROR(VLOOKUP(D356,[1]!Ejecución_Presupuestal_Gastos_C__2[#All],4,0),0)</f>
        <v>0</v>
      </c>
      <c r="H356" s="17">
        <f>IFERROR(VLOOKUP(D356,[1]!Ejecución_Presupuestal_Gastos_C__2[#All],5,0),0)</f>
        <v>0</v>
      </c>
      <c r="I356" s="17">
        <f>IFERROR(VLOOKUP(D356,[1]!Ejecución_Presupuestal_Gastos_C__2[#All],6,0),0)</f>
        <v>35941000</v>
      </c>
      <c r="J356" s="17">
        <f>IFERROR(VLOOKUP(D356,[1]!Ejecución_Presupuestal_Gastos_C__2[#All],7,0),0)</f>
        <v>0</v>
      </c>
      <c r="K356" s="17">
        <f>IFERROR(VLOOKUP(D356,[1]!Ejecución_Presupuestal_Gastos_C__2[#All],8,0),0)</f>
        <v>35941000</v>
      </c>
      <c r="L356" s="17">
        <f>IFERROR(VLOOKUP(D356,[1]!Ejecución_Presupuestal_Gastos_C__2[#All],9,0),0)</f>
        <v>0</v>
      </c>
      <c r="M356" s="17">
        <f>IFERROR(VLOOKUP(D356,[1]!Ejecución_Presupuestal_Gastos_C__2[#All],10,0),0)</f>
        <v>0</v>
      </c>
      <c r="N356" s="18">
        <f t="shared" si="223"/>
        <v>0</v>
      </c>
      <c r="O356" s="17">
        <f>IFERROR(VLOOKUP(D356,[1]!Ejecución_Presupuestal_Gastos_C__2[#All],12,0),0)</f>
        <v>0</v>
      </c>
      <c r="P356" s="17">
        <f>IFERROR(VLOOKUP(D356,[1]!Ejecución_Presupuestal_Gastos_C__2[#All],13,0),0)</f>
        <v>0</v>
      </c>
      <c r="Q356" s="18">
        <f t="shared" si="224"/>
        <v>0</v>
      </c>
      <c r="R356" s="14"/>
      <c r="S356" s="2"/>
    </row>
    <row r="357" spans="1:19" x14ac:dyDescent="0.25">
      <c r="A357" s="1">
        <f t="shared" si="228"/>
        <v>18</v>
      </c>
      <c r="B357" s="1" t="s">
        <v>49</v>
      </c>
      <c r="C357" s="15" t="str">
        <f>LEFT(D357,2)&amp;"."&amp;MID(D357,3,1)&amp;"."&amp;MID(D357,4,1)&amp;"."&amp;MID(D357,5,2)&amp;"."&amp;MID(D357,7,2)&amp;"."&amp;MID(D357,9,3)&amp;"."&amp;MID(D357,12,2)&amp;"."&amp;MID(D357,14,50)</f>
        <v>O2.1.2.02.02.009.02.92913</v>
      </c>
      <c r="D357" s="15" t="s">
        <v>690</v>
      </c>
      <c r="E357" s="16" t="s">
        <v>691</v>
      </c>
      <c r="F357" s="17">
        <f>IFERROR(VLOOKUP(D357,[1]!Ejecución_Presupuestal_Gastos_C__2[#All],3,0),0)</f>
        <v>492940000</v>
      </c>
      <c r="G357" s="17">
        <f>IFERROR(VLOOKUP(D357,[1]!Ejecución_Presupuestal_Gastos_C__2[#All],4,0),0)</f>
        <v>0</v>
      </c>
      <c r="H357" s="17">
        <f>IFERROR(VLOOKUP(D357,[1]!Ejecución_Presupuestal_Gastos_C__2[#All],5,0),0)</f>
        <v>0</v>
      </c>
      <c r="I357" s="17">
        <f>IFERROR(VLOOKUP(D357,[1]!Ejecución_Presupuestal_Gastos_C__2[#All],6,0),0)</f>
        <v>492940000</v>
      </c>
      <c r="J357" s="17">
        <f>IFERROR(VLOOKUP(D357,[1]!Ejecución_Presupuestal_Gastos_C__2[#All],7,0),0)</f>
        <v>0</v>
      </c>
      <c r="K357" s="17">
        <f>IFERROR(VLOOKUP(D357,[1]!Ejecución_Presupuestal_Gastos_C__2[#All],8,0),0)</f>
        <v>492940000</v>
      </c>
      <c r="L357" s="17">
        <f>IFERROR(VLOOKUP(D357,[1]!Ejecución_Presupuestal_Gastos_C__2[#All],9,0),0)</f>
        <v>0</v>
      </c>
      <c r="M357" s="17">
        <f>IFERROR(VLOOKUP(D357,[1]!Ejecución_Presupuestal_Gastos_C__2[#All],10,0),0)</f>
        <v>0</v>
      </c>
      <c r="N357" s="18">
        <f t="shared" ref="N357:N393" si="254">IFERROR(M357/K357,"")</f>
        <v>0</v>
      </c>
      <c r="O357" s="17">
        <f>IFERROR(VLOOKUP(D357,[1]!Ejecución_Presupuestal_Gastos_C__2[#All],12,0),0)</f>
        <v>0</v>
      </c>
      <c r="P357" s="17">
        <f>IFERROR(VLOOKUP(D357,[1]!Ejecución_Presupuestal_Gastos_C__2[#All],13,0),0)</f>
        <v>0</v>
      </c>
      <c r="Q357" s="18">
        <f t="shared" ref="Q357:Q393" si="255">IFERROR(P357/K357,"")</f>
        <v>0</v>
      </c>
      <c r="R357" s="14"/>
      <c r="S357" s="2"/>
    </row>
    <row r="358" spans="1:19" x14ac:dyDescent="0.25">
      <c r="A358" s="1">
        <f t="shared" si="228"/>
        <v>18</v>
      </c>
      <c r="B358" s="1" t="s">
        <v>49</v>
      </c>
      <c r="C358" s="15" t="str">
        <f>LEFT(D358,2)&amp;"."&amp;MID(D358,3,1)&amp;"."&amp;MID(D358,4,1)&amp;"."&amp;MID(D358,5,2)&amp;"."&amp;MID(D358,7,2)&amp;"."&amp;MID(D358,9,3)&amp;"."&amp;MID(D358,12,2)&amp;"."&amp;MID(D358,14,50)</f>
        <v>O2.1.2.02.02.009.02.92920</v>
      </c>
      <c r="D358" s="15" t="s">
        <v>692</v>
      </c>
      <c r="E358" s="16" t="s">
        <v>693</v>
      </c>
      <c r="F358" s="17">
        <f>IFERROR(VLOOKUP(D358,[1]!Ejecución_Presupuestal_Gastos_C__2[#All],3,0),0)</f>
        <v>37725000</v>
      </c>
      <c r="G358" s="17">
        <f>IFERROR(VLOOKUP(D358,[1]!Ejecución_Presupuestal_Gastos_C__2[#All],4,0),0)</f>
        <v>0</v>
      </c>
      <c r="H358" s="17">
        <f>IFERROR(VLOOKUP(D358,[1]!Ejecución_Presupuestal_Gastos_C__2[#All],5,0),0)</f>
        <v>0</v>
      </c>
      <c r="I358" s="17">
        <f>IFERROR(VLOOKUP(D358,[1]!Ejecución_Presupuestal_Gastos_C__2[#All],6,0),0)</f>
        <v>37725000</v>
      </c>
      <c r="J358" s="17">
        <f>IFERROR(VLOOKUP(D358,[1]!Ejecución_Presupuestal_Gastos_C__2[#All],7,0),0)</f>
        <v>0</v>
      </c>
      <c r="K358" s="17">
        <f>IFERROR(VLOOKUP(D358,[1]!Ejecución_Presupuestal_Gastos_C__2[#All],8,0),0)</f>
        <v>37725000</v>
      </c>
      <c r="L358" s="17">
        <f>IFERROR(VLOOKUP(D358,[1]!Ejecución_Presupuestal_Gastos_C__2[#All],9,0),0)</f>
        <v>0</v>
      </c>
      <c r="M358" s="17">
        <f>IFERROR(VLOOKUP(D358,[1]!Ejecución_Presupuestal_Gastos_C__2[#All],10,0),0)</f>
        <v>0</v>
      </c>
      <c r="N358" s="18">
        <f t="shared" si="254"/>
        <v>0</v>
      </c>
      <c r="O358" s="17">
        <f>IFERROR(VLOOKUP(D358,[1]!Ejecución_Presupuestal_Gastos_C__2[#All],12,0),0)</f>
        <v>0</v>
      </c>
      <c r="P358" s="17">
        <f>IFERROR(VLOOKUP(D358,[1]!Ejecución_Presupuestal_Gastos_C__2[#All],13,0),0)</f>
        <v>0</v>
      </c>
      <c r="Q358" s="18">
        <f t="shared" si="255"/>
        <v>0</v>
      </c>
      <c r="R358" s="14"/>
      <c r="S358" s="2"/>
    </row>
    <row r="359" spans="1:19" ht="25.5" x14ac:dyDescent="0.25">
      <c r="A359" s="1">
        <f t="shared" si="228"/>
        <v>13</v>
      </c>
      <c r="B359" s="1" t="s">
        <v>36</v>
      </c>
      <c r="C359" s="10" t="str">
        <f t="shared" ref="C359" si="256">LEFT(D359,2)&amp;"."&amp;MID(D359,3,1)&amp;"."&amp;MID(D359,4,1)&amp;"."&amp;MID(D359,5,2)&amp;"."&amp;MID(D359,7,2)&amp;"."&amp;MID(D359,9,3)&amp;"."&amp;MID(D359,12,2)</f>
        <v>O2.1.2.02.02.009.03</v>
      </c>
      <c r="D359" s="10" t="s">
        <v>694</v>
      </c>
      <c r="E359" s="11" t="s">
        <v>695</v>
      </c>
      <c r="F359" s="12">
        <f t="shared" ref="F359:M359" si="257">SUM(F360:F360)</f>
        <v>88337000</v>
      </c>
      <c r="G359" s="12">
        <f t="shared" si="257"/>
        <v>0</v>
      </c>
      <c r="H359" s="12">
        <f t="shared" si="257"/>
        <v>0</v>
      </c>
      <c r="I359" s="12">
        <f t="shared" si="257"/>
        <v>88337000</v>
      </c>
      <c r="J359" s="12">
        <f t="shared" si="257"/>
        <v>0</v>
      </c>
      <c r="K359" s="12">
        <f t="shared" si="257"/>
        <v>88337000</v>
      </c>
      <c r="L359" s="12">
        <f t="shared" si="257"/>
        <v>0</v>
      </c>
      <c r="M359" s="12">
        <f t="shared" si="257"/>
        <v>0</v>
      </c>
      <c r="N359" s="21">
        <v>0</v>
      </c>
      <c r="O359" s="12">
        <f>SUM(O360:O360)</f>
        <v>0</v>
      </c>
      <c r="P359" s="12">
        <f>SUM(P360:P360)</f>
        <v>0</v>
      </c>
      <c r="Q359" s="13">
        <f t="shared" si="255"/>
        <v>0</v>
      </c>
      <c r="R359" s="14"/>
      <c r="S359" s="2"/>
    </row>
    <row r="360" spans="1:19" x14ac:dyDescent="0.25">
      <c r="A360" s="1">
        <f t="shared" si="228"/>
        <v>18</v>
      </c>
      <c r="B360" s="1" t="s">
        <v>49</v>
      </c>
      <c r="C360" s="15" t="str">
        <f t="shared" ref="C360" si="258">LEFT(D360,2)&amp;"."&amp;MID(D360,3,1)&amp;"."&amp;MID(D360,4,1)&amp;"."&amp;MID(D360,5,2)&amp;"."&amp;MID(D360,7,2)&amp;"."&amp;MID(D360,9,3)&amp;"."&amp;MID(D360,12,2)&amp;"."&amp;MID(D360,14,50)</f>
        <v>O2.1.2.02.02.009.03.93122</v>
      </c>
      <c r="D360" s="15" t="s">
        <v>696</v>
      </c>
      <c r="E360" s="16" t="s">
        <v>697</v>
      </c>
      <c r="F360" s="17">
        <f>VLOOKUP(D360,[1]!Ejecución_Presupuestal_Gastos_C__2[#All],3,0)</f>
        <v>88337000</v>
      </c>
      <c r="G360" s="17">
        <f>VLOOKUP(D360,[1]!Ejecución_Presupuestal_Gastos_C__2[#All],4,0)</f>
        <v>0</v>
      </c>
      <c r="H360" s="17">
        <f>VLOOKUP(D360,[1]!Ejecución_Presupuestal_Gastos_C__2[#All],5,0)</f>
        <v>0</v>
      </c>
      <c r="I360" s="17">
        <f>VLOOKUP(D360,[1]!Ejecución_Presupuestal_Gastos_C__2[#All],6,0)</f>
        <v>88337000</v>
      </c>
      <c r="J360" s="17">
        <f>VLOOKUP(D360,[1]!Ejecución_Presupuestal_Gastos_C__2[#All],7,0)</f>
        <v>0</v>
      </c>
      <c r="K360" s="17">
        <f>VLOOKUP(D360,[1]!Ejecución_Presupuestal_Gastos_C__2[#All],8,0)</f>
        <v>88337000</v>
      </c>
      <c r="L360" s="17">
        <f>VLOOKUP(D360,[1]!Ejecución_Presupuestal_Gastos_C__2[#All],9,0)</f>
        <v>0</v>
      </c>
      <c r="M360" s="17">
        <f>VLOOKUP(D360,[1]!Ejecución_Presupuestal_Gastos_C__2[#All],10,0)</f>
        <v>0</v>
      </c>
      <c r="N360" s="18">
        <f>IFERROR(M360/K360,"")</f>
        <v>0</v>
      </c>
      <c r="O360" s="17">
        <f>VLOOKUP(D360,[1]!Ejecución_Presupuestal_Gastos_C__2[#All],12,0)</f>
        <v>0</v>
      </c>
      <c r="P360" s="17">
        <f>VLOOKUP(D360,[1]!Ejecución_Presupuestal_Gastos_C__2[#All],13,0)</f>
        <v>0</v>
      </c>
      <c r="Q360" s="18">
        <f t="shared" si="255"/>
        <v>0</v>
      </c>
      <c r="R360" s="14"/>
      <c r="S360" s="2"/>
    </row>
    <row r="361" spans="1:19" ht="38.25" x14ac:dyDescent="0.25">
      <c r="A361" s="1">
        <f t="shared" si="228"/>
        <v>13</v>
      </c>
      <c r="B361" s="1" t="s">
        <v>36</v>
      </c>
      <c r="C361" s="10" t="str">
        <f t="shared" ref="C361" si="259">LEFT(D361,2)&amp;"."&amp;MID(D361,3,1)&amp;"."&amp;MID(D361,4,1)&amp;"."&amp;MID(D361,5,2)&amp;"."&amp;MID(D361,7,2)&amp;"."&amp;MID(D361,9,3)&amp;"."&amp;MID(D361,12,2)</f>
        <v>O2.1.2.02.02.009.04</v>
      </c>
      <c r="D361" s="10" t="s">
        <v>698</v>
      </c>
      <c r="E361" s="11" t="s">
        <v>699</v>
      </c>
      <c r="F361" s="12">
        <f>SUM(F362:F363)</f>
        <v>199391000</v>
      </c>
      <c r="G361" s="12">
        <f>SUM(G362:G363)</f>
        <v>0</v>
      </c>
      <c r="H361" s="12">
        <f t="shared" ref="H361:L361" si="260">SUM(H362:H363)</f>
        <v>0</v>
      </c>
      <c r="I361" s="12">
        <f>SUM(I362:I363)</f>
        <v>199391000</v>
      </c>
      <c r="J361" s="12">
        <f t="shared" si="260"/>
        <v>0</v>
      </c>
      <c r="K361" s="12">
        <f t="shared" si="260"/>
        <v>199391000</v>
      </c>
      <c r="L361" s="12">
        <f t="shared" si="260"/>
        <v>0</v>
      </c>
      <c r="M361" s="12">
        <f>SUM(M362:M363)</f>
        <v>0</v>
      </c>
      <c r="N361" s="13">
        <f t="shared" si="254"/>
        <v>0</v>
      </c>
      <c r="O361" s="12">
        <f t="shared" ref="O361" si="261">SUM(O362:O363)</f>
        <v>0</v>
      </c>
      <c r="P361" s="12">
        <f>SUM(P362:P363)</f>
        <v>0</v>
      </c>
      <c r="Q361" s="13">
        <f t="shared" si="255"/>
        <v>0</v>
      </c>
      <c r="R361" s="14"/>
      <c r="S361" s="2"/>
    </row>
    <row r="362" spans="1:19" ht="25.5" x14ac:dyDescent="0.25">
      <c r="A362" s="1">
        <f t="shared" si="228"/>
        <v>18</v>
      </c>
      <c r="B362" s="1" t="s">
        <v>49</v>
      </c>
      <c r="C362" s="15" t="str">
        <f t="shared" ref="C362:C363" si="262">LEFT(D362,2)&amp;"."&amp;MID(D362,3,1)&amp;"."&amp;MID(D362,4,1)&amp;"."&amp;MID(D362,5,2)&amp;"."&amp;MID(D362,7,2)&amp;"."&amp;MID(D362,9,3)&amp;"."&amp;MID(D362,12,2)&amp;"."&amp;MID(D362,14,50)</f>
        <v>O2.1.2.02.02.009.04.94110</v>
      </c>
      <c r="D362" s="15" t="s">
        <v>700</v>
      </c>
      <c r="E362" s="16" t="s">
        <v>701</v>
      </c>
      <c r="F362" s="17">
        <f>VLOOKUP(D362,[1]!Ejecución_Presupuestal_Gastos_C__2[#All],3,0)</f>
        <v>99004000</v>
      </c>
      <c r="G362" s="17">
        <f>VLOOKUP(D362,[1]!Ejecución_Presupuestal_Gastos_C__2[#All],4,0)</f>
        <v>0</v>
      </c>
      <c r="H362" s="17">
        <f>VLOOKUP(D362,[1]!Ejecución_Presupuestal_Gastos_C__2[#All],5,0)</f>
        <v>0</v>
      </c>
      <c r="I362" s="17">
        <f>VLOOKUP(D362,[1]!Ejecución_Presupuestal_Gastos_C__2[#All],6,0)</f>
        <v>99004000</v>
      </c>
      <c r="J362" s="17">
        <f>VLOOKUP(D362,[1]!Ejecución_Presupuestal_Gastos_C__2[#All],7,0)</f>
        <v>0</v>
      </c>
      <c r="K362" s="17">
        <f>VLOOKUP(D362,[1]!Ejecución_Presupuestal_Gastos_C__2[#All],8,0)</f>
        <v>99004000</v>
      </c>
      <c r="L362" s="17">
        <f>VLOOKUP(D362,[1]!Ejecución_Presupuestal_Gastos_C__2[#All],9,0)</f>
        <v>0</v>
      </c>
      <c r="M362" s="17">
        <f>VLOOKUP(D362,[1]!Ejecución_Presupuestal_Gastos_C__2[#All],10,0)</f>
        <v>0</v>
      </c>
      <c r="N362" s="18">
        <f t="shared" si="254"/>
        <v>0</v>
      </c>
      <c r="O362" s="17">
        <f>VLOOKUP(D362,[1]!Ejecución_Presupuestal_Gastos_C__2[#All],12,0)</f>
        <v>0</v>
      </c>
      <c r="P362" s="17">
        <f>VLOOKUP(D362,[1]!Ejecución_Presupuestal_Gastos_C__2[#All],13,0)</f>
        <v>0</v>
      </c>
      <c r="Q362" s="18">
        <f t="shared" si="255"/>
        <v>0</v>
      </c>
      <c r="R362" s="14"/>
      <c r="S362" s="2"/>
    </row>
    <row r="363" spans="1:19" ht="25.5" x14ac:dyDescent="0.25">
      <c r="A363" s="1">
        <f t="shared" si="228"/>
        <v>18</v>
      </c>
      <c r="B363" s="1" t="s">
        <v>49</v>
      </c>
      <c r="C363" s="15" t="str">
        <f t="shared" si="262"/>
        <v>O2.1.2.02.02.009.04.94231</v>
      </c>
      <c r="D363" s="15" t="s">
        <v>702</v>
      </c>
      <c r="E363" s="16" t="s">
        <v>703</v>
      </c>
      <c r="F363" s="17">
        <f>VLOOKUP(D363,[1]!Ejecución_Presupuestal_Gastos_C__2[#All],3,0)</f>
        <v>100387000</v>
      </c>
      <c r="G363" s="17">
        <f>VLOOKUP(D363,[1]!Ejecución_Presupuestal_Gastos_C__2[#All],4,0)</f>
        <v>0</v>
      </c>
      <c r="H363" s="17">
        <f>VLOOKUP(D363,[1]!Ejecución_Presupuestal_Gastos_C__2[#All],5,0)</f>
        <v>0</v>
      </c>
      <c r="I363" s="17">
        <f>VLOOKUP(D363,[1]!Ejecución_Presupuestal_Gastos_C__2[#All],6,0)</f>
        <v>100387000</v>
      </c>
      <c r="J363" s="17">
        <f>VLOOKUP(D363,[1]!Ejecución_Presupuestal_Gastos_C__2[#All],7,0)</f>
        <v>0</v>
      </c>
      <c r="K363" s="17">
        <f>VLOOKUP(D363,[1]!Ejecución_Presupuestal_Gastos_C__2[#All],8,0)</f>
        <v>100387000</v>
      </c>
      <c r="L363" s="17">
        <f>VLOOKUP(D363,[1]!Ejecución_Presupuestal_Gastos_C__2[#All],9,0)</f>
        <v>0</v>
      </c>
      <c r="M363" s="17">
        <f>VLOOKUP(D363,[1]!Ejecución_Presupuestal_Gastos_C__2[#All],10,0)</f>
        <v>0</v>
      </c>
      <c r="N363" s="18">
        <f t="shared" si="254"/>
        <v>0</v>
      </c>
      <c r="O363" s="17">
        <f>VLOOKUP(D363,[1]!Ejecución_Presupuestal_Gastos_C__2[#All],12,0)</f>
        <v>0</v>
      </c>
      <c r="P363" s="17">
        <f>VLOOKUP(D363,[1]!Ejecución_Presupuestal_Gastos_C__2[#All],13,0)</f>
        <v>0</v>
      </c>
      <c r="Q363" s="18">
        <f t="shared" si="255"/>
        <v>0</v>
      </c>
      <c r="R363" s="14"/>
      <c r="S363" s="2"/>
    </row>
    <row r="364" spans="1:19" x14ac:dyDescent="0.25">
      <c r="A364" s="1">
        <f t="shared" si="228"/>
        <v>13</v>
      </c>
      <c r="B364" s="1" t="s">
        <v>36</v>
      </c>
      <c r="C364" s="10" t="str">
        <f t="shared" ref="C364" si="263">LEFT(D364,2)&amp;"."&amp;MID(D364,3,1)&amp;"."&amp;MID(D364,4,1)&amp;"."&amp;MID(D364,5,2)&amp;"."&amp;MID(D364,7,2)&amp;"."&amp;MID(D364,9,3)&amp;"."&amp;MID(D364,12,2)</f>
        <v>O2.1.2.02.02.009.06</v>
      </c>
      <c r="D364" s="10" t="s">
        <v>704</v>
      </c>
      <c r="E364" s="10" t="s">
        <v>705</v>
      </c>
      <c r="F364" s="12">
        <f>+F365</f>
        <v>854022000</v>
      </c>
      <c r="G364" s="12">
        <f t="shared" ref="G364:P364" si="264">+G365</f>
        <v>0</v>
      </c>
      <c r="H364" s="12">
        <f t="shared" si="264"/>
        <v>0</v>
      </c>
      <c r="I364" s="12">
        <f t="shared" si="264"/>
        <v>854022000</v>
      </c>
      <c r="J364" s="12">
        <f t="shared" si="264"/>
        <v>0</v>
      </c>
      <c r="K364" s="12">
        <f t="shared" si="264"/>
        <v>854022000</v>
      </c>
      <c r="L364" s="12">
        <f t="shared" si="264"/>
        <v>0</v>
      </c>
      <c r="M364" s="12">
        <f t="shared" si="264"/>
        <v>0</v>
      </c>
      <c r="N364" s="21">
        <f t="shared" si="254"/>
        <v>0</v>
      </c>
      <c r="O364" s="12">
        <f t="shared" si="264"/>
        <v>0</v>
      </c>
      <c r="P364" s="12">
        <f t="shared" si="264"/>
        <v>0</v>
      </c>
      <c r="Q364" s="13">
        <f t="shared" si="255"/>
        <v>0</v>
      </c>
      <c r="R364" s="14"/>
      <c r="S364" s="2"/>
    </row>
    <row r="365" spans="1:19" x14ac:dyDescent="0.25">
      <c r="A365" s="1">
        <f t="shared" si="228"/>
        <v>18</v>
      </c>
      <c r="B365" s="1" t="s">
        <v>49</v>
      </c>
      <c r="C365" s="15" t="str">
        <f t="shared" ref="C365" si="265">LEFT(D365,2)&amp;"."&amp;MID(D365,3,1)&amp;"."&amp;MID(D365,4,1)&amp;"."&amp;MID(D365,5,2)&amp;"."&amp;MID(D365,7,2)&amp;"."&amp;MID(D365,9,3)&amp;"."&amp;MID(D365,12,2)&amp;"."&amp;MID(D365,14,50)</f>
        <v>O2.1.2.02.02.009.06.96990</v>
      </c>
      <c r="D365" s="15" t="s">
        <v>706</v>
      </c>
      <c r="E365" s="16" t="s">
        <v>707</v>
      </c>
      <c r="F365" s="17">
        <f>VLOOKUP(D365,[1]!Ejecución_Presupuestal_Gastos_C__2[#All],3,0)</f>
        <v>854022000</v>
      </c>
      <c r="G365" s="17">
        <f>VLOOKUP(D365,[1]!Ejecución_Presupuestal_Gastos_C__2[#All],4,0)</f>
        <v>0</v>
      </c>
      <c r="H365" s="17">
        <f>VLOOKUP(D365,[1]!Ejecución_Presupuestal_Gastos_C__2[#All],5,0)</f>
        <v>0</v>
      </c>
      <c r="I365" s="17">
        <f>VLOOKUP(D365,[1]!Ejecución_Presupuestal_Gastos_C__2[#All],6,0)</f>
        <v>854022000</v>
      </c>
      <c r="J365" s="17">
        <f>VLOOKUP(D365,[1]!Ejecución_Presupuestal_Gastos_C__2[#All],7,0)</f>
        <v>0</v>
      </c>
      <c r="K365" s="17">
        <f>VLOOKUP(D365,[1]!Ejecución_Presupuestal_Gastos_C__2[#All],8,0)</f>
        <v>854022000</v>
      </c>
      <c r="L365" s="17">
        <f>VLOOKUP(D365,[1]!Ejecución_Presupuestal_Gastos_C__2[#All],9,0)</f>
        <v>0</v>
      </c>
      <c r="M365" s="17">
        <f>VLOOKUP(D365,[1]!Ejecución_Presupuestal_Gastos_C__2[#All],10,0)</f>
        <v>0</v>
      </c>
      <c r="N365" s="18">
        <f t="shared" si="254"/>
        <v>0</v>
      </c>
      <c r="O365" s="17">
        <f>VLOOKUP(D365,[1]!Ejecución_Presupuestal_Gastos_C__2[#All],12,0)</f>
        <v>0</v>
      </c>
      <c r="P365" s="17">
        <f>VLOOKUP(D365,[1]!Ejecución_Presupuestal_Gastos_C__2[#All],13,0)</f>
        <v>0</v>
      </c>
      <c r="Q365" s="18">
        <f t="shared" si="255"/>
        <v>0</v>
      </c>
      <c r="R365" s="14"/>
      <c r="S365" s="2"/>
    </row>
    <row r="366" spans="1:19" x14ac:dyDescent="0.25">
      <c r="A366" s="1">
        <f t="shared" si="228"/>
        <v>11</v>
      </c>
      <c r="B366" s="1" t="s">
        <v>49</v>
      </c>
      <c r="C366" s="15" t="str">
        <f t="shared" ref="C366" si="266">LEFT(D366,2)&amp;"."&amp;MID(D366,3,1)&amp;"."&amp;MID(D366,4,1)&amp;"."&amp;MID(D366,5,2)&amp;"."&amp;MID(D366,7,2)&amp;"."&amp;MID(D366,9,3)</f>
        <v>O2.1.2.02.02.010</v>
      </c>
      <c r="D366" s="15" t="s">
        <v>708</v>
      </c>
      <c r="E366" s="16" t="s">
        <v>709</v>
      </c>
      <c r="F366" s="17">
        <f>VLOOKUP(D366,[1]!Ejecución_Presupuestal_Gastos_C__2[#All],3,0)</f>
        <v>197967000</v>
      </c>
      <c r="G366" s="17">
        <f>VLOOKUP(D366,[1]!Ejecución_Presupuestal_Gastos_C__2[#All],4,0)</f>
        <v>0</v>
      </c>
      <c r="H366" s="17">
        <f>VLOOKUP(D366,[1]!Ejecución_Presupuestal_Gastos_C__2[#All],5,0)</f>
        <v>0</v>
      </c>
      <c r="I366" s="17">
        <f>VLOOKUP(D366,[1]!Ejecución_Presupuestal_Gastos_C__2[#All],6,0)</f>
        <v>197967000</v>
      </c>
      <c r="J366" s="17">
        <f>VLOOKUP(D366,[1]!Ejecución_Presupuestal_Gastos_C__2[#All],7,0)</f>
        <v>0</v>
      </c>
      <c r="K366" s="17">
        <f>VLOOKUP(D366,[1]!Ejecución_Presupuestal_Gastos_C__2[#All],8,0)</f>
        <v>197967000</v>
      </c>
      <c r="L366" s="17">
        <f>VLOOKUP(D366,[1]!Ejecución_Presupuestal_Gastos_C__2[#All],9,0)</f>
        <v>0</v>
      </c>
      <c r="M366" s="17">
        <f>VLOOKUP(D366,[1]!Ejecución_Presupuestal_Gastos_C__2[#All],10,0)</f>
        <v>0</v>
      </c>
      <c r="N366" s="18">
        <f t="shared" si="254"/>
        <v>0</v>
      </c>
      <c r="O366" s="17">
        <f>VLOOKUP(D366,[1]!Ejecución_Presupuestal_Gastos_C__2[#All],12,0)</f>
        <v>0</v>
      </c>
      <c r="P366" s="17">
        <f>VLOOKUP(D366,[1]!Ejecución_Presupuestal_Gastos_C__2[#All],13,0)</f>
        <v>0</v>
      </c>
      <c r="Q366" s="18">
        <f t="shared" si="255"/>
        <v>0</v>
      </c>
      <c r="R366" s="14"/>
      <c r="S366" s="2"/>
    </row>
    <row r="367" spans="1:19" x14ac:dyDescent="0.25">
      <c r="A367" s="1">
        <f t="shared" si="228"/>
        <v>4</v>
      </c>
      <c r="B367" s="1" t="s">
        <v>36</v>
      </c>
      <c r="C367" s="10" t="str">
        <f>LEFT(D367,2)&amp;"."&amp;MID(D367,3,1)&amp;"."&amp;MID(D367,4,1)</f>
        <v>O2.1.3</v>
      </c>
      <c r="D367" s="10" t="s">
        <v>710</v>
      </c>
      <c r="E367" s="11" t="s">
        <v>711</v>
      </c>
      <c r="F367" s="12">
        <f>F368+F371</f>
        <v>4000000000</v>
      </c>
      <c r="G367" s="12">
        <f t="shared" ref="G367:L367" si="267">G368+G371</f>
        <v>0</v>
      </c>
      <c r="H367" s="12">
        <f t="shared" si="267"/>
        <v>0</v>
      </c>
      <c r="I367" s="12">
        <f>I368+I371</f>
        <v>4000000000</v>
      </c>
      <c r="J367" s="12">
        <f t="shared" si="267"/>
        <v>0</v>
      </c>
      <c r="K367" s="12">
        <f>K368+K371</f>
        <v>4000000000</v>
      </c>
      <c r="L367" s="12">
        <f t="shared" si="267"/>
        <v>0</v>
      </c>
      <c r="M367" s="12">
        <f>M368+M371</f>
        <v>0</v>
      </c>
      <c r="N367" s="21">
        <f t="shared" si="254"/>
        <v>0</v>
      </c>
      <c r="O367" s="12">
        <f t="shared" ref="O367:P367" si="268">O368+O371</f>
        <v>0</v>
      </c>
      <c r="P367" s="12">
        <f t="shared" si="268"/>
        <v>0</v>
      </c>
      <c r="Q367" s="21">
        <f t="shared" si="255"/>
        <v>0</v>
      </c>
      <c r="R367" s="14"/>
      <c r="S367" s="2"/>
    </row>
    <row r="368" spans="1:19" x14ac:dyDescent="0.25">
      <c r="A368" s="1">
        <f t="shared" si="228"/>
        <v>6</v>
      </c>
      <c r="B368" s="1" t="s">
        <v>36</v>
      </c>
      <c r="C368" s="10" t="str">
        <f>LEFT(D368,2)&amp;"."&amp;MID(D368,3,1)&amp;"."&amp;MID(D368,4,1)&amp;"."&amp;MID(D368,5,2)</f>
        <v>O2.1.3.04</v>
      </c>
      <c r="D368" s="10" t="s">
        <v>712</v>
      </c>
      <c r="E368" s="11" t="s">
        <v>713</v>
      </c>
      <c r="F368" s="12">
        <f>F369</f>
        <v>4000000000</v>
      </c>
      <c r="G368" s="12">
        <f t="shared" ref="G368:M369" si="269">G369</f>
        <v>0</v>
      </c>
      <c r="H368" s="12">
        <f t="shared" si="269"/>
        <v>0</v>
      </c>
      <c r="I368" s="12">
        <f t="shared" si="269"/>
        <v>4000000000</v>
      </c>
      <c r="J368" s="12">
        <f t="shared" si="269"/>
        <v>0</v>
      </c>
      <c r="K368" s="12">
        <f>K369</f>
        <v>4000000000</v>
      </c>
      <c r="L368" s="12">
        <f t="shared" si="269"/>
        <v>0</v>
      </c>
      <c r="M368" s="12">
        <f t="shared" si="269"/>
        <v>0</v>
      </c>
      <c r="N368" s="13">
        <f t="shared" si="254"/>
        <v>0</v>
      </c>
      <c r="O368" s="12">
        <f t="shared" ref="O368:P369" si="270">O369</f>
        <v>0</v>
      </c>
      <c r="P368" s="12">
        <f>P369</f>
        <v>0</v>
      </c>
      <c r="Q368" s="13">
        <f t="shared" si="255"/>
        <v>0</v>
      </c>
      <c r="R368" s="14"/>
      <c r="S368" s="2"/>
    </row>
    <row r="369" spans="1:23" x14ac:dyDescent="0.25">
      <c r="A369" s="1">
        <f t="shared" si="228"/>
        <v>8</v>
      </c>
      <c r="B369" s="1" t="s">
        <v>36</v>
      </c>
      <c r="C369" s="10" t="str">
        <f>LEFT(D369,2)&amp;"."&amp;MID(D369,3,1)&amp;"."&amp;MID(D369,4,1)&amp;"."&amp;MID(D369,5,2)&amp;"."&amp;MID(D369,7,2)</f>
        <v>O2.1.3.04.04</v>
      </c>
      <c r="D369" s="10" t="s">
        <v>714</v>
      </c>
      <c r="E369" s="11" t="s">
        <v>715</v>
      </c>
      <c r="F369" s="12">
        <f>F370</f>
        <v>4000000000</v>
      </c>
      <c r="G369" s="12">
        <f t="shared" si="269"/>
        <v>0</v>
      </c>
      <c r="H369" s="12">
        <f t="shared" si="269"/>
        <v>0</v>
      </c>
      <c r="I369" s="12">
        <f t="shared" si="269"/>
        <v>4000000000</v>
      </c>
      <c r="J369" s="12">
        <f t="shared" si="269"/>
        <v>0</v>
      </c>
      <c r="K369" s="12">
        <f>K370</f>
        <v>4000000000</v>
      </c>
      <c r="L369" s="12">
        <f t="shared" si="269"/>
        <v>0</v>
      </c>
      <c r="M369" s="12">
        <f t="shared" si="269"/>
        <v>0</v>
      </c>
      <c r="N369" s="13">
        <f t="shared" si="254"/>
        <v>0</v>
      </c>
      <c r="O369" s="12">
        <f t="shared" si="270"/>
        <v>0</v>
      </c>
      <c r="P369" s="12">
        <f t="shared" si="270"/>
        <v>0</v>
      </c>
      <c r="Q369" s="13">
        <f t="shared" si="255"/>
        <v>0</v>
      </c>
      <c r="R369" s="14"/>
      <c r="S369" s="2"/>
    </row>
    <row r="370" spans="1:23" x14ac:dyDescent="0.25">
      <c r="A370" s="1">
        <f t="shared" si="228"/>
        <v>11</v>
      </c>
      <c r="B370" s="1" t="s">
        <v>49</v>
      </c>
      <c r="C370" s="15" t="str">
        <f t="shared" ref="C370" si="271">LEFT(D370,2)&amp;"."&amp;MID(D370,3,1)&amp;"."&amp;MID(D370,4,1)&amp;"."&amp;MID(D370,5,2)&amp;"."&amp;MID(D370,7,2)&amp;"."&amp;MID(D370,9,3)</f>
        <v>O2.1.3.04.04.002</v>
      </c>
      <c r="D370" s="15" t="s">
        <v>716</v>
      </c>
      <c r="E370" s="16" t="s">
        <v>717</v>
      </c>
      <c r="F370" s="17">
        <f>VLOOKUP(D370,[1]!Ejecución_Presupuestal_Gastos_C__2[#All],3,0)</f>
        <v>4000000000</v>
      </c>
      <c r="G370" s="17">
        <f>VLOOKUP(D370,[1]!Ejecución_Presupuestal_Gastos_C__2[#All],4,0)</f>
        <v>0</v>
      </c>
      <c r="H370" s="17">
        <f>VLOOKUP(D370,[1]!Ejecución_Presupuestal_Gastos_C__2[#All],5,0)</f>
        <v>0</v>
      </c>
      <c r="I370" s="17">
        <f>VLOOKUP(D370,[1]!Ejecución_Presupuestal_Gastos_C__2[#All],6,0)</f>
        <v>4000000000</v>
      </c>
      <c r="J370" s="17">
        <f>VLOOKUP(D370,[1]!Ejecución_Presupuestal_Gastos_C__2[#All],7,0)</f>
        <v>0</v>
      </c>
      <c r="K370" s="17">
        <f>VLOOKUP(D370,[1]!Ejecución_Presupuestal_Gastos_C__2[#All],8,0)</f>
        <v>4000000000</v>
      </c>
      <c r="L370" s="17">
        <f>VLOOKUP(D370,[1]!Ejecución_Presupuestal_Gastos_C__2[#All],9,0)</f>
        <v>0</v>
      </c>
      <c r="M370" s="17">
        <f>VLOOKUP(D370,[1]!Ejecución_Presupuestal_Gastos_C__2[#All],10,0)</f>
        <v>0</v>
      </c>
      <c r="N370" s="18">
        <f t="shared" si="254"/>
        <v>0</v>
      </c>
      <c r="O370" s="17">
        <f>VLOOKUP(D370,[1]!Ejecución_Presupuestal_Gastos_C__2[#All],12,0)</f>
        <v>0</v>
      </c>
      <c r="P370" s="17">
        <f>VLOOKUP(D370,[1]!Ejecución_Presupuestal_Gastos_C__2[#All],13,0)</f>
        <v>0</v>
      </c>
      <c r="Q370" s="18">
        <f t="shared" si="255"/>
        <v>0</v>
      </c>
      <c r="R370" s="14"/>
      <c r="S370" s="2"/>
    </row>
    <row r="371" spans="1:23" x14ac:dyDescent="0.25">
      <c r="A371" s="1">
        <f t="shared" si="228"/>
        <v>6</v>
      </c>
      <c r="B371" s="1" t="s">
        <v>36</v>
      </c>
      <c r="C371" s="10" t="str">
        <f>LEFT(D371,2)&amp;"."&amp;MID(D371,3,1)&amp;"."&amp;MID(D371,4,1)&amp;"."&amp;MID(D371,5,2)&amp;"."&amp;MID(D371,7,2)</f>
        <v>O2.1.3.13.</v>
      </c>
      <c r="D371" s="10" t="s">
        <v>718</v>
      </c>
      <c r="E371" s="11" t="s">
        <v>719</v>
      </c>
      <c r="F371" s="12">
        <f>F372</f>
        <v>0</v>
      </c>
      <c r="G371" s="12">
        <f t="shared" ref="G371:M372" si="272">G372</f>
        <v>0</v>
      </c>
      <c r="H371" s="12">
        <f t="shared" si="272"/>
        <v>0</v>
      </c>
      <c r="I371" s="12">
        <f t="shared" si="272"/>
        <v>0</v>
      </c>
      <c r="J371" s="12">
        <f t="shared" si="272"/>
        <v>0</v>
      </c>
      <c r="K371" s="12">
        <f t="shared" si="272"/>
        <v>0</v>
      </c>
      <c r="L371" s="12">
        <f t="shared" si="272"/>
        <v>0</v>
      </c>
      <c r="M371" s="12">
        <f t="shared" si="272"/>
        <v>0</v>
      </c>
      <c r="N371" s="13" t="str">
        <f t="shared" si="254"/>
        <v/>
      </c>
      <c r="O371" s="12">
        <f t="shared" ref="O371:P372" si="273">O372</f>
        <v>0</v>
      </c>
      <c r="P371" s="12">
        <f t="shared" si="273"/>
        <v>0</v>
      </c>
      <c r="Q371" s="13" t="str">
        <f t="shared" si="255"/>
        <v/>
      </c>
      <c r="R371" s="14"/>
      <c r="S371" s="2"/>
    </row>
    <row r="372" spans="1:23" x14ac:dyDescent="0.25">
      <c r="A372" s="1">
        <f t="shared" si="228"/>
        <v>8</v>
      </c>
      <c r="B372" s="1" t="s">
        <v>36</v>
      </c>
      <c r="C372" s="10" t="str">
        <f>LEFT(D372,2)&amp;"."&amp;MID(D372,3,1)&amp;"."&amp;MID(D372,4,1)&amp;"."&amp;MID(D372,5,2)&amp;"."&amp;MID(D372,7,2)</f>
        <v>O2.1.3.13.01</v>
      </c>
      <c r="D372" s="10" t="s">
        <v>720</v>
      </c>
      <c r="E372" s="11" t="s">
        <v>721</v>
      </c>
      <c r="F372" s="12">
        <f>F373</f>
        <v>0</v>
      </c>
      <c r="G372" s="12">
        <f t="shared" si="272"/>
        <v>0</v>
      </c>
      <c r="H372" s="12">
        <f t="shared" si="272"/>
        <v>0</v>
      </c>
      <c r="I372" s="12">
        <f t="shared" si="272"/>
        <v>0</v>
      </c>
      <c r="J372" s="12">
        <f t="shared" si="272"/>
        <v>0</v>
      </c>
      <c r="K372" s="12">
        <f>K373</f>
        <v>0</v>
      </c>
      <c r="L372" s="12">
        <f t="shared" si="272"/>
        <v>0</v>
      </c>
      <c r="M372" s="12">
        <f>M373</f>
        <v>0</v>
      </c>
      <c r="N372" s="13" t="str">
        <f t="shared" si="254"/>
        <v/>
      </c>
      <c r="O372" s="12">
        <f t="shared" si="273"/>
        <v>0</v>
      </c>
      <c r="P372" s="12">
        <f>P373</f>
        <v>0</v>
      </c>
      <c r="Q372" s="13" t="str">
        <f t="shared" si="255"/>
        <v/>
      </c>
      <c r="R372" s="14"/>
      <c r="S372" s="2"/>
    </row>
    <row r="373" spans="1:23" x14ac:dyDescent="0.25">
      <c r="A373" s="1">
        <f t="shared" si="228"/>
        <v>11</v>
      </c>
      <c r="B373" s="1" t="s">
        <v>49</v>
      </c>
      <c r="C373" s="15" t="str">
        <f t="shared" ref="C373" si="274">LEFT(D373,2)&amp;"."&amp;MID(D373,3,1)&amp;"."&amp;MID(D373,4,1)&amp;"."&amp;MID(D373,5,2)&amp;"."&amp;MID(D373,7,2)&amp;"."&amp;MID(D373,9,3)</f>
        <v>O2.1.3.13.01.001</v>
      </c>
      <c r="D373" s="15" t="s">
        <v>722</v>
      </c>
      <c r="E373" s="16" t="s">
        <v>723</v>
      </c>
      <c r="F373" s="17">
        <f>IFERROR(VLOOKUP(D373,[1]!Ejecución_Presupuestal_Gastos_C__2[#All],3,0),0)</f>
        <v>0</v>
      </c>
      <c r="G373" s="17">
        <f>IFERROR(VLOOKUP(D373,[1]!Ejecución_Presupuestal_Gastos_C__2[#All],4,0),0)</f>
        <v>0</v>
      </c>
      <c r="H373" s="17">
        <f>IFERROR(VLOOKUP(D373,[1]!Ejecución_Presupuestal_Gastos_C__2[#All],5,0),0)</f>
        <v>0</v>
      </c>
      <c r="I373" s="17">
        <f>IFERROR(VLOOKUP(D373,[1]!Ejecución_Presupuestal_Gastos_C__2[#All],6,0),0)</f>
        <v>0</v>
      </c>
      <c r="J373" s="17">
        <f>IFERROR(VLOOKUP(D373,[1]!Ejecución_Presupuestal_Gastos_C__2[#All],7,0),0)</f>
        <v>0</v>
      </c>
      <c r="K373" s="17">
        <f>IFERROR(VLOOKUP(D373,[1]!Ejecución_Presupuestal_Gastos_C__2[#All],8,0),0)</f>
        <v>0</v>
      </c>
      <c r="L373" s="17">
        <f>IFERROR(VLOOKUP(D373,[1]!Ejecución_Presupuestal_Gastos_C__2[#All],9,0),0)</f>
        <v>0</v>
      </c>
      <c r="M373" s="17">
        <f>IFERROR(VLOOKUP(D373,[1]!Ejecución_Presupuestal_Gastos_C__2[#All],10,0),0)</f>
        <v>0</v>
      </c>
      <c r="N373" s="18" t="str">
        <f t="shared" si="254"/>
        <v/>
      </c>
      <c r="O373" s="17">
        <f>IFERROR(VLOOKUP(D373,[1]!Ejecución_Presupuestal_Gastos_C__2[#All],12,0),0)</f>
        <v>0</v>
      </c>
      <c r="P373" s="17">
        <f>IFERROR(VLOOKUP(D373,[1]!Ejecución_Presupuestal_Gastos_C__2[#All],13,0),0)</f>
        <v>0</v>
      </c>
      <c r="Q373" s="18" t="str">
        <f t="shared" si="255"/>
        <v/>
      </c>
      <c r="R373" s="14"/>
      <c r="S373" s="2"/>
    </row>
    <row r="374" spans="1:23" ht="25.5" x14ac:dyDescent="0.25">
      <c r="A374" s="1">
        <f t="shared" si="228"/>
        <v>4</v>
      </c>
      <c r="B374" s="1" t="s">
        <v>36</v>
      </c>
      <c r="C374" s="10" t="str">
        <f>LEFT(D374,2)&amp;"."&amp;MID(D374,3,1)&amp;"."&amp;MID(D374,4,1)</f>
        <v>O2.1.8</v>
      </c>
      <c r="D374" s="10" t="s">
        <v>724</v>
      </c>
      <c r="E374" s="11" t="s">
        <v>725</v>
      </c>
      <c r="F374" s="12">
        <f>F375+F377</f>
        <v>7236000</v>
      </c>
      <c r="G374" s="12">
        <f>G375+G377</f>
        <v>0</v>
      </c>
      <c r="H374" s="12">
        <f t="shared" ref="H374:M374" si="275">H375+H377</f>
        <v>0</v>
      </c>
      <c r="I374" s="12">
        <f t="shared" si="275"/>
        <v>7236000</v>
      </c>
      <c r="J374" s="12">
        <f t="shared" si="275"/>
        <v>0</v>
      </c>
      <c r="K374" s="12">
        <f t="shared" si="275"/>
        <v>7236000</v>
      </c>
      <c r="L374" s="12">
        <f t="shared" si="275"/>
        <v>0</v>
      </c>
      <c r="M374" s="12">
        <f t="shared" si="275"/>
        <v>0</v>
      </c>
      <c r="N374" s="13">
        <f t="shared" si="254"/>
        <v>0</v>
      </c>
      <c r="O374" s="12">
        <f t="shared" ref="O374" si="276">O375+O377</f>
        <v>0</v>
      </c>
      <c r="P374" s="12">
        <f>P375+P377</f>
        <v>0</v>
      </c>
      <c r="Q374" s="13">
        <f t="shared" si="255"/>
        <v>0</v>
      </c>
      <c r="R374" s="14"/>
      <c r="S374" s="2"/>
    </row>
    <row r="375" spans="1:23" x14ac:dyDescent="0.25">
      <c r="A375" s="1">
        <f t="shared" si="228"/>
        <v>6</v>
      </c>
      <c r="B375" s="1" t="s">
        <v>36</v>
      </c>
      <c r="C375" s="10" t="str">
        <f>LEFT(D375,2)&amp;"."&amp;MID(D375,3,1)&amp;"."&amp;MID(D375,4,1)&amp;"."&amp;MID(D375,5,2)</f>
        <v>O2.1.8.01</v>
      </c>
      <c r="D375" s="10" t="s">
        <v>726</v>
      </c>
      <c r="E375" s="11" t="s">
        <v>727</v>
      </c>
      <c r="F375" s="12">
        <f>F376</f>
        <v>1261000</v>
      </c>
      <c r="G375" s="12">
        <f t="shared" ref="G375:M375" si="277">G376</f>
        <v>0</v>
      </c>
      <c r="H375" s="12">
        <f t="shared" si="277"/>
        <v>0</v>
      </c>
      <c r="I375" s="12">
        <f t="shared" si="277"/>
        <v>1261000</v>
      </c>
      <c r="J375" s="12">
        <f t="shared" si="277"/>
        <v>0</v>
      </c>
      <c r="K375" s="12">
        <f t="shared" si="277"/>
        <v>1261000</v>
      </c>
      <c r="L375" s="12">
        <f t="shared" si="277"/>
        <v>0</v>
      </c>
      <c r="M375" s="12">
        <f t="shared" si="277"/>
        <v>0</v>
      </c>
      <c r="N375" s="13">
        <f t="shared" si="254"/>
        <v>0</v>
      </c>
      <c r="O375" s="12">
        <f t="shared" ref="O375" si="278">O376</f>
        <v>0</v>
      </c>
      <c r="P375" s="12">
        <f>P376</f>
        <v>0</v>
      </c>
      <c r="Q375" s="13">
        <f t="shared" si="255"/>
        <v>0</v>
      </c>
      <c r="R375" s="14"/>
      <c r="S375" s="2"/>
    </row>
    <row r="376" spans="1:23" x14ac:dyDescent="0.25">
      <c r="A376" s="1">
        <f t="shared" si="228"/>
        <v>8</v>
      </c>
      <c r="B376" s="1" t="s">
        <v>49</v>
      </c>
      <c r="C376" s="15" t="str">
        <f>LEFT(D376,2)&amp;"."&amp;MID(D376,3,1)&amp;"."&amp;MID(D376,4,1)&amp;"."&amp;MID(D376,5,2)&amp;"."&amp;MID(D376,7,2)</f>
        <v>O2.1.8.01.51</v>
      </c>
      <c r="D376" s="15" t="s">
        <v>728</v>
      </c>
      <c r="E376" s="16" t="s">
        <v>729</v>
      </c>
      <c r="F376" s="17">
        <f>VLOOKUP(D376,[1]!Ejecución_Presupuestal_Gastos_C__2[#All],3,0)</f>
        <v>1261000</v>
      </c>
      <c r="G376" s="17">
        <f>VLOOKUP(D376,[1]!Ejecución_Presupuestal_Gastos_C__2[#All],4,0)</f>
        <v>0</v>
      </c>
      <c r="H376" s="17">
        <f>VLOOKUP(D376,[1]!Ejecución_Presupuestal_Gastos_C__2[#All],5,0)</f>
        <v>0</v>
      </c>
      <c r="I376" s="17">
        <f>VLOOKUP(D376,[1]!Ejecución_Presupuestal_Gastos_C__2[#All],6,0)</f>
        <v>1261000</v>
      </c>
      <c r="J376" s="17">
        <f>VLOOKUP(D376,[1]!Ejecución_Presupuestal_Gastos_C__2[#All],7,0)</f>
        <v>0</v>
      </c>
      <c r="K376" s="17">
        <f>VLOOKUP(D376,[1]!Ejecución_Presupuestal_Gastos_C__2[#All],8,0)</f>
        <v>1261000</v>
      </c>
      <c r="L376" s="17">
        <f>VLOOKUP(D376,[1]!Ejecución_Presupuestal_Gastos_C__2[#All],9,0)</f>
        <v>0</v>
      </c>
      <c r="M376" s="17">
        <f>VLOOKUP(D376,[1]!Ejecución_Presupuestal_Gastos_C__2[#All],10,0)</f>
        <v>0</v>
      </c>
      <c r="N376" s="18">
        <f t="shared" si="254"/>
        <v>0</v>
      </c>
      <c r="O376" s="17">
        <f>VLOOKUP(D376,[1]!Ejecución_Presupuestal_Gastos_C__2[#All],12,0)</f>
        <v>0</v>
      </c>
      <c r="P376" s="17">
        <f>VLOOKUP(D376,[1]!Ejecución_Presupuestal_Gastos_C__2[#All],13,0)</f>
        <v>0</v>
      </c>
      <c r="Q376" s="18">
        <f t="shared" si="255"/>
        <v>0</v>
      </c>
      <c r="R376" s="14"/>
      <c r="S376" s="2"/>
    </row>
    <row r="377" spans="1:23" x14ac:dyDescent="0.25">
      <c r="A377" s="1">
        <f t="shared" si="228"/>
        <v>6</v>
      </c>
      <c r="B377" s="1" t="s">
        <v>49</v>
      </c>
      <c r="C377" s="15" t="str">
        <f>LEFT(D377,2)&amp;"."&amp;MID(D377,3,1)&amp;"."&amp;MID(D377,4,1)&amp;"."&amp;MID(D377,5,2)</f>
        <v>O2.1.8.03</v>
      </c>
      <c r="D377" s="15" t="s">
        <v>730</v>
      </c>
      <c r="E377" s="16" t="s">
        <v>731</v>
      </c>
      <c r="F377" s="17">
        <f>VLOOKUP(D377,[1]!Ejecución_Presupuestal_Gastos_C__2[#All],3,0)</f>
        <v>5975000</v>
      </c>
      <c r="G377" s="17">
        <f>VLOOKUP(D377,[1]!Ejecución_Presupuestal_Gastos_C__2[#All],4,0)</f>
        <v>0</v>
      </c>
      <c r="H377" s="17">
        <f>VLOOKUP(D377,[1]!Ejecución_Presupuestal_Gastos_C__2[#All],5,0)</f>
        <v>0</v>
      </c>
      <c r="I377" s="17">
        <f>VLOOKUP(D377,[1]!Ejecución_Presupuestal_Gastos_C__2[#All],6,0)</f>
        <v>5975000</v>
      </c>
      <c r="J377" s="17">
        <f>VLOOKUP(D377,[1]!Ejecución_Presupuestal_Gastos_C__2[#All],7,0)</f>
        <v>0</v>
      </c>
      <c r="K377" s="17">
        <f>VLOOKUP(D377,[1]!Ejecución_Presupuestal_Gastos_C__2[#All],8,0)</f>
        <v>5975000</v>
      </c>
      <c r="L377" s="17">
        <f>VLOOKUP(D377,[1]!Ejecución_Presupuestal_Gastos_C__2[#All],9,0)</f>
        <v>0</v>
      </c>
      <c r="M377" s="17">
        <f>VLOOKUP(D377,[1]!Ejecución_Presupuestal_Gastos_C__2[#All],10,0)</f>
        <v>0</v>
      </c>
      <c r="N377" s="18">
        <f t="shared" si="254"/>
        <v>0</v>
      </c>
      <c r="O377" s="17">
        <f>VLOOKUP(D377,[1]!Ejecución_Presupuestal_Gastos_C__2[#All],12,0)</f>
        <v>0</v>
      </c>
      <c r="P377" s="17">
        <f>VLOOKUP(D377,[1]!Ejecución_Presupuestal_Gastos_C__2[#All],13,0)</f>
        <v>0</v>
      </c>
      <c r="Q377" s="18">
        <f t="shared" si="255"/>
        <v>0</v>
      </c>
      <c r="R377" s="14"/>
      <c r="S377" s="2"/>
    </row>
    <row r="378" spans="1:23" x14ac:dyDescent="0.25">
      <c r="A378" s="1">
        <f t="shared" si="228"/>
        <v>3</v>
      </c>
      <c r="B378" s="1" t="s">
        <v>36</v>
      </c>
      <c r="C378" s="10"/>
      <c r="D378" s="10" t="s">
        <v>732</v>
      </c>
      <c r="E378" s="11" t="s">
        <v>733</v>
      </c>
      <c r="F378" s="12">
        <f>F379</f>
        <v>88286022000</v>
      </c>
      <c r="G378" s="12">
        <f t="shared" ref="G378:M379" si="279">G379</f>
        <v>0</v>
      </c>
      <c r="H378" s="12">
        <f t="shared" si="279"/>
        <v>0</v>
      </c>
      <c r="I378" s="12">
        <f t="shared" si="279"/>
        <v>88286022000</v>
      </c>
      <c r="J378" s="12">
        <f t="shared" si="279"/>
        <v>0</v>
      </c>
      <c r="K378" s="12">
        <f t="shared" si="279"/>
        <v>88286022000</v>
      </c>
      <c r="L378" s="12">
        <f t="shared" si="279"/>
        <v>0</v>
      </c>
      <c r="M378" s="12">
        <f t="shared" si="279"/>
        <v>0</v>
      </c>
      <c r="N378" s="13">
        <f t="shared" si="254"/>
        <v>0</v>
      </c>
      <c r="O378" s="12">
        <f t="shared" ref="O378:P379" si="280">O379</f>
        <v>0</v>
      </c>
      <c r="P378" s="12">
        <f t="shared" si="280"/>
        <v>0</v>
      </c>
      <c r="Q378" s="13">
        <f t="shared" si="255"/>
        <v>0</v>
      </c>
      <c r="R378" s="14"/>
      <c r="S378" s="2"/>
      <c r="T378" s="4"/>
    </row>
    <row r="379" spans="1:23" x14ac:dyDescent="0.25">
      <c r="A379" s="1">
        <f t="shared" ref="A379:A393" si="281">LEN(D379)</f>
        <v>5</v>
      </c>
      <c r="B379" s="1" t="s">
        <v>36</v>
      </c>
      <c r="C379" s="10"/>
      <c r="D379" s="10" t="s">
        <v>734</v>
      </c>
      <c r="E379" s="11" t="s">
        <v>735</v>
      </c>
      <c r="F379" s="12">
        <f>F380</f>
        <v>88286022000</v>
      </c>
      <c r="G379" s="12">
        <f t="shared" si="279"/>
        <v>0</v>
      </c>
      <c r="H379" s="12">
        <f t="shared" si="279"/>
        <v>0</v>
      </c>
      <c r="I379" s="12">
        <f t="shared" si="279"/>
        <v>88286022000</v>
      </c>
      <c r="J379" s="12">
        <f t="shared" si="279"/>
        <v>0</v>
      </c>
      <c r="K379" s="12">
        <f>K380</f>
        <v>88286022000</v>
      </c>
      <c r="L379" s="12">
        <f t="shared" si="279"/>
        <v>0</v>
      </c>
      <c r="M379" s="12">
        <f>M380</f>
        <v>0</v>
      </c>
      <c r="N379" s="13">
        <f t="shared" si="254"/>
        <v>0</v>
      </c>
      <c r="O379" s="12">
        <f t="shared" si="280"/>
        <v>0</v>
      </c>
      <c r="P379" s="12">
        <f>P380</f>
        <v>0</v>
      </c>
      <c r="Q379" s="13">
        <f t="shared" si="255"/>
        <v>0</v>
      </c>
      <c r="R379" s="14"/>
      <c r="S379" s="2"/>
    </row>
    <row r="380" spans="1:23" ht="25.5" x14ac:dyDescent="0.25">
      <c r="A380" s="1">
        <f t="shared" si="281"/>
        <v>7</v>
      </c>
      <c r="B380" s="1" t="s">
        <v>36</v>
      </c>
      <c r="C380" s="10"/>
      <c r="D380" s="10" t="s">
        <v>736</v>
      </c>
      <c r="E380" s="11" t="s">
        <v>737</v>
      </c>
      <c r="F380" s="12">
        <f t="shared" ref="F380:L380" si="282">F381+F384</f>
        <v>88286022000</v>
      </c>
      <c r="G380" s="12">
        <f t="shared" si="282"/>
        <v>0</v>
      </c>
      <c r="H380" s="12">
        <f t="shared" si="282"/>
        <v>0</v>
      </c>
      <c r="I380" s="12">
        <f t="shared" si="282"/>
        <v>88286022000</v>
      </c>
      <c r="J380" s="12">
        <f t="shared" si="282"/>
        <v>0</v>
      </c>
      <c r="K380" s="12">
        <f>K381+K384</f>
        <v>88286022000</v>
      </c>
      <c r="L380" s="12">
        <f t="shared" si="282"/>
        <v>0</v>
      </c>
      <c r="M380" s="12">
        <f>M381+M384</f>
        <v>0</v>
      </c>
      <c r="N380" s="13">
        <f t="shared" si="254"/>
        <v>0</v>
      </c>
      <c r="O380" s="12">
        <f>O381+O384</f>
        <v>0</v>
      </c>
      <c r="P380" s="12">
        <f>P381+P384</f>
        <v>0</v>
      </c>
      <c r="Q380" s="13">
        <f t="shared" si="255"/>
        <v>0</v>
      </c>
      <c r="R380" s="14"/>
      <c r="S380" s="2"/>
    </row>
    <row r="381" spans="1:23" ht="38.25" x14ac:dyDescent="0.25">
      <c r="A381" s="1">
        <f t="shared" si="281"/>
        <v>9</v>
      </c>
      <c r="B381" s="1" t="s">
        <v>36</v>
      </c>
      <c r="C381" s="10"/>
      <c r="D381" s="10" t="s">
        <v>738</v>
      </c>
      <c r="E381" s="11" t="s">
        <v>739</v>
      </c>
      <c r="F381" s="12">
        <f>F382</f>
        <v>27832225000</v>
      </c>
      <c r="G381" s="12">
        <f t="shared" ref="G381:L382" si="283">G382</f>
        <v>0</v>
      </c>
      <c r="H381" s="12">
        <f t="shared" si="283"/>
        <v>0</v>
      </c>
      <c r="I381" s="12">
        <f t="shared" si="283"/>
        <v>27832225000</v>
      </c>
      <c r="J381" s="12">
        <f t="shared" si="283"/>
        <v>0</v>
      </c>
      <c r="K381" s="12">
        <f>K382</f>
        <v>27832225000</v>
      </c>
      <c r="L381" s="12">
        <f t="shared" si="283"/>
        <v>0</v>
      </c>
      <c r="M381" s="12">
        <f>M382</f>
        <v>0</v>
      </c>
      <c r="N381" s="13">
        <f t="shared" si="254"/>
        <v>0</v>
      </c>
      <c r="O381" s="12">
        <f t="shared" ref="O381:O382" si="284">O382</f>
        <v>0</v>
      </c>
      <c r="P381" s="12">
        <f>P382</f>
        <v>0</v>
      </c>
      <c r="Q381" s="13">
        <f t="shared" si="255"/>
        <v>0</v>
      </c>
      <c r="R381" s="14"/>
      <c r="S381" s="2"/>
    </row>
    <row r="382" spans="1:23" ht="38.25" x14ac:dyDescent="0.25">
      <c r="A382" s="1">
        <f t="shared" si="281"/>
        <v>11</v>
      </c>
      <c r="B382" s="1" t="s">
        <v>36</v>
      </c>
      <c r="C382" s="10"/>
      <c r="D382" s="10" t="s">
        <v>740</v>
      </c>
      <c r="E382" s="11" t="s">
        <v>741</v>
      </c>
      <c r="F382" s="12">
        <f>F383</f>
        <v>27832225000</v>
      </c>
      <c r="G382" s="12">
        <f t="shared" si="283"/>
        <v>0</v>
      </c>
      <c r="H382" s="12">
        <f>H383</f>
        <v>0</v>
      </c>
      <c r="I382" s="12">
        <f>I383</f>
        <v>27832225000</v>
      </c>
      <c r="J382" s="12">
        <f t="shared" si="283"/>
        <v>0</v>
      </c>
      <c r="K382" s="12">
        <f>K383</f>
        <v>27832225000</v>
      </c>
      <c r="L382" s="12">
        <f t="shared" si="283"/>
        <v>0</v>
      </c>
      <c r="M382" s="12">
        <f>M383</f>
        <v>0</v>
      </c>
      <c r="N382" s="13">
        <f t="shared" si="254"/>
        <v>0</v>
      </c>
      <c r="O382" s="12">
        <f t="shared" si="284"/>
        <v>0</v>
      </c>
      <c r="P382" s="12">
        <f>P383</f>
        <v>0</v>
      </c>
      <c r="Q382" s="13">
        <f t="shared" si="255"/>
        <v>0</v>
      </c>
      <c r="R382" s="14"/>
    </row>
    <row r="383" spans="1:23" ht="38.25" x14ac:dyDescent="0.25">
      <c r="A383" s="1">
        <f t="shared" si="281"/>
        <v>21</v>
      </c>
      <c r="B383" s="1" t="s">
        <v>49</v>
      </c>
      <c r="C383" s="22"/>
      <c r="D383" s="22" t="s">
        <v>742</v>
      </c>
      <c r="E383" s="23" t="s">
        <v>743</v>
      </c>
      <c r="F383" s="17">
        <f>VLOOKUP(D383,[1]!Ejecución_Presupuestal_Gastos_C__2[#All],3,0)</f>
        <v>27832225000</v>
      </c>
      <c r="G383" s="17">
        <f>VLOOKUP(D383,[1]!Ejecución_Presupuestal_Gastos_C__2[#All],4,0)</f>
        <v>0</v>
      </c>
      <c r="H383" s="17">
        <f>VLOOKUP(D383,[1]!Ejecución_Presupuestal_Gastos_C__2[#All],5,0)</f>
        <v>0</v>
      </c>
      <c r="I383" s="17">
        <f>VLOOKUP(D383,[1]!Ejecución_Presupuestal_Gastos_C__2[#All],6,0)</f>
        <v>27832225000</v>
      </c>
      <c r="J383" s="17">
        <f>VLOOKUP(D383,[1]!Ejecución_Presupuestal_Gastos_C__2[#All],7,0)</f>
        <v>0</v>
      </c>
      <c r="K383" s="17">
        <f>VLOOKUP(D383,[1]!Ejecución_Presupuestal_Gastos_C__2[#All],8,0)</f>
        <v>27832225000</v>
      </c>
      <c r="L383" s="17">
        <f>VLOOKUP(D383,[1]!Ejecución_Presupuestal_Gastos_C__2[#All],9,0)</f>
        <v>0</v>
      </c>
      <c r="M383" s="17">
        <f>VLOOKUP(D383,[1]!Ejecución_Presupuestal_Gastos_C__2[#All],10,0)</f>
        <v>0</v>
      </c>
      <c r="N383" s="18">
        <f t="shared" si="254"/>
        <v>0</v>
      </c>
      <c r="O383" s="17">
        <f>VLOOKUP(D383,[1]!Ejecución_Presupuestal_Gastos_C__2[#All],12,0)</f>
        <v>0</v>
      </c>
      <c r="P383" s="17">
        <f>VLOOKUP(D383,[1]!Ejecución_Presupuestal_Gastos_C__2[#All],13,0)</f>
        <v>0</v>
      </c>
      <c r="Q383" s="18">
        <f t="shared" si="255"/>
        <v>0</v>
      </c>
      <c r="R383" s="14"/>
      <c r="S383" s="4"/>
      <c r="U383" s="4"/>
      <c r="W383" s="4"/>
    </row>
    <row r="384" spans="1:23" ht="38.25" x14ac:dyDescent="0.25">
      <c r="A384" s="1">
        <f t="shared" si="281"/>
        <v>9</v>
      </c>
      <c r="B384" s="1" t="s">
        <v>36</v>
      </c>
      <c r="C384" s="10"/>
      <c r="D384" s="10" t="s">
        <v>744</v>
      </c>
      <c r="E384" s="11" t="s">
        <v>745</v>
      </c>
      <c r="F384" s="12">
        <f>F385+F387+F389</f>
        <v>60453797000</v>
      </c>
      <c r="G384" s="12">
        <f t="shared" ref="G384:O384" si="285">G385+G387+G389</f>
        <v>0</v>
      </c>
      <c r="H384" s="12">
        <f>H385+H387+H389</f>
        <v>0</v>
      </c>
      <c r="I384" s="12">
        <f>I385+I387+I389</f>
        <v>60453797000</v>
      </c>
      <c r="J384" s="12">
        <f t="shared" si="285"/>
        <v>0</v>
      </c>
      <c r="K384" s="12">
        <f>K385+K387+K389</f>
        <v>60453797000</v>
      </c>
      <c r="L384" s="12">
        <f>L385+L387+L389</f>
        <v>0</v>
      </c>
      <c r="M384" s="12">
        <f>M385+M387+M389</f>
        <v>0</v>
      </c>
      <c r="N384" s="21">
        <f t="shared" si="254"/>
        <v>0</v>
      </c>
      <c r="O384" s="12">
        <f t="shared" si="285"/>
        <v>0</v>
      </c>
      <c r="P384" s="12">
        <f>P385+P387+P389</f>
        <v>0</v>
      </c>
      <c r="Q384" s="21">
        <f t="shared" si="255"/>
        <v>0</v>
      </c>
      <c r="R384" s="14"/>
      <c r="U384" s="4"/>
      <c r="W384" s="4"/>
    </row>
    <row r="385" spans="1:23" x14ac:dyDescent="0.25">
      <c r="A385" s="1">
        <f t="shared" si="281"/>
        <v>11</v>
      </c>
      <c r="B385" s="1" t="s">
        <v>36</v>
      </c>
      <c r="C385" s="10"/>
      <c r="D385" s="10" t="s">
        <v>746</v>
      </c>
      <c r="E385" s="11" t="s">
        <v>747</v>
      </c>
      <c r="F385" s="12">
        <f>F386</f>
        <v>1546907000</v>
      </c>
      <c r="G385" s="12">
        <f t="shared" ref="G385:L385" si="286">G386</f>
        <v>0</v>
      </c>
      <c r="H385" s="12">
        <f t="shared" si="286"/>
        <v>0</v>
      </c>
      <c r="I385" s="12">
        <f>I386</f>
        <v>1546907000</v>
      </c>
      <c r="J385" s="12">
        <f t="shared" si="286"/>
        <v>0</v>
      </c>
      <c r="K385" s="12">
        <f>K386</f>
        <v>1546907000</v>
      </c>
      <c r="L385" s="12">
        <f t="shared" si="286"/>
        <v>0</v>
      </c>
      <c r="M385" s="12">
        <f>M386</f>
        <v>0</v>
      </c>
      <c r="N385" s="13">
        <f t="shared" si="254"/>
        <v>0</v>
      </c>
      <c r="O385" s="12">
        <f t="shared" ref="O385" si="287">O386</f>
        <v>0</v>
      </c>
      <c r="P385" s="12">
        <f>P386</f>
        <v>0</v>
      </c>
      <c r="Q385" s="13">
        <f t="shared" si="255"/>
        <v>0</v>
      </c>
      <c r="R385" s="14"/>
      <c r="U385" s="4"/>
      <c r="W385" s="4"/>
    </row>
    <row r="386" spans="1:23" ht="25.5" x14ac:dyDescent="0.25">
      <c r="A386" s="1">
        <f t="shared" si="281"/>
        <v>21</v>
      </c>
      <c r="B386" s="1" t="s">
        <v>49</v>
      </c>
      <c r="C386" s="22"/>
      <c r="D386" s="22" t="s">
        <v>748</v>
      </c>
      <c r="E386" s="23" t="s">
        <v>749</v>
      </c>
      <c r="F386" s="17">
        <f>VLOOKUP(D386,[1]!Ejecución_Presupuestal_Gastos_C__2[#All],3,0)</f>
        <v>1546907000</v>
      </c>
      <c r="G386" s="17">
        <f>VLOOKUP(D386,[1]!Ejecución_Presupuestal_Gastos_C__2[#All],4,0)</f>
        <v>0</v>
      </c>
      <c r="H386" s="17">
        <f>VLOOKUP(D386,[1]!Ejecución_Presupuestal_Gastos_C__2[#All],5,0)</f>
        <v>0</v>
      </c>
      <c r="I386" s="17">
        <f>VLOOKUP(D386,[1]!Ejecución_Presupuestal_Gastos_C__2[#All],6,0)</f>
        <v>1546907000</v>
      </c>
      <c r="J386" s="17">
        <f>VLOOKUP(D386,[1]!Ejecución_Presupuestal_Gastos_C__2[#All],7,0)</f>
        <v>0</v>
      </c>
      <c r="K386" s="17">
        <f>VLOOKUP(D386,[1]!Ejecución_Presupuestal_Gastos_C__2[#All],8,0)</f>
        <v>1546907000</v>
      </c>
      <c r="L386" s="17">
        <f>VLOOKUP(D386,[1]!Ejecución_Presupuestal_Gastos_C__2[#All],9,0)</f>
        <v>0</v>
      </c>
      <c r="M386" s="17">
        <f>VLOOKUP(D386,[1]!Ejecución_Presupuestal_Gastos_C__2[#All],10,0)</f>
        <v>0</v>
      </c>
      <c r="N386" s="18">
        <f t="shared" si="254"/>
        <v>0</v>
      </c>
      <c r="O386" s="17">
        <f>VLOOKUP(D386,[1]!Ejecución_Presupuestal_Gastos_C__2[#All],12,0)</f>
        <v>0</v>
      </c>
      <c r="P386" s="17">
        <f>VLOOKUP(D386,[1]!Ejecución_Presupuestal_Gastos_C__2[#All],13,0)</f>
        <v>0</v>
      </c>
      <c r="Q386" s="18">
        <f t="shared" si="255"/>
        <v>0</v>
      </c>
      <c r="R386" s="14"/>
      <c r="S386" s="4"/>
      <c r="U386" s="4"/>
      <c r="W386" s="4"/>
    </row>
    <row r="387" spans="1:23" ht="25.5" x14ac:dyDescent="0.25">
      <c r="A387" s="1">
        <f t="shared" si="281"/>
        <v>11</v>
      </c>
      <c r="B387" s="1" t="s">
        <v>36</v>
      </c>
      <c r="C387" s="10"/>
      <c r="D387" s="10" t="s">
        <v>750</v>
      </c>
      <c r="E387" s="11" t="s">
        <v>751</v>
      </c>
      <c r="F387" s="12">
        <f>F388</f>
        <v>18451363000</v>
      </c>
      <c r="G387" s="12">
        <f t="shared" ref="G387:L387" si="288">G388</f>
        <v>0</v>
      </c>
      <c r="H387" s="12">
        <f t="shared" si="288"/>
        <v>0</v>
      </c>
      <c r="I387" s="12">
        <f>I388</f>
        <v>18451363000</v>
      </c>
      <c r="J387" s="12">
        <f t="shared" si="288"/>
        <v>0</v>
      </c>
      <c r="K387" s="12">
        <f>K388</f>
        <v>18451363000</v>
      </c>
      <c r="L387" s="12">
        <f t="shared" si="288"/>
        <v>0</v>
      </c>
      <c r="M387" s="12">
        <f>M388</f>
        <v>0</v>
      </c>
      <c r="N387" s="13">
        <f t="shared" si="254"/>
        <v>0</v>
      </c>
      <c r="O387" s="12">
        <f t="shared" ref="O387" si="289">O388</f>
        <v>0</v>
      </c>
      <c r="P387" s="12">
        <f>P388</f>
        <v>0</v>
      </c>
      <c r="Q387" s="13">
        <f t="shared" si="255"/>
        <v>0</v>
      </c>
      <c r="R387" s="14"/>
      <c r="U387" s="4"/>
      <c r="W387" s="4"/>
    </row>
    <row r="388" spans="1:23" x14ac:dyDescent="0.25">
      <c r="A388" s="1">
        <f t="shared" si="281"/>
        <v>21</v>
      </c>
      <c r="B388" s="1" t="s">
        <v>49</v>
      </c>
      <c r="C388" s="22"/>
      <c r="D388" s="22" t="s">
        <v>752</v>
      </c>
      <c r="E388" s="23" t="s">
        <v>753</v>
      </c>
      <c r="F388" s="17">
        <f>VLOOKUP(D388,[1]!Ejecución_Presupuestal_Gastos_C__2[#All],3,0)</f>
        <v>18451363000</v>
      </c>
      <c r="G388" s="17">
        <f>VLOOKUP(D388,[1]!Ejecución_Presupuestal_Gastos_C__2[#All],4,0)</f>
        <v>0</v>
      </c>
      <c r="H388" s="17">
        <f>VLOOKUP(D388,[1]!Ejecución_Presupuestal_Gastos_C__2[#All],5,0)</f>
        <v>0</v>
      </c>
      <c r="I388" s="17">
        <f>VLOOKUP(D388,[1]!Ejecución_Presupuestal_Gastos_C__2[#All],6,0)</f>
        <v>18451363000</v>
      </c>
      <c r="J388" s="17">
        <f>VLOOKUP(D388,[1]!Ejecución_Presupuestal_Gastos_C__2[#All],7,0)</f>
        <v>0</v>
      </c>
      <c r="K388" s="17">
        <f>VLOOKUP(D388,[1]!Ejecución_Presupuestal_Gastos_C__2[#All],8,0)</f>
        <v>18451363000</v>
      </c>
      <c r="L388" s="17">
        <f>VLOOKUP(D388,[1]!Ejecución_Presupuestal_Gastos_C__2[#All],9,0)</f>
        <v>0</v>
      </c>
      <c r="M388" s="17">
        <f>VLOOKUP(D388,[1]!Ejecución_Presupuestal_Gastos_C__2[#All],10,0)</f>
        <v>0</v>
      </c>
      <c r="N388" s="18">
        <f t="shared" si="254"/>
        <v>0</v>
      </c>
      <c r="O388" s="17">
        <f>VLOOKUP(D388,[1]!Ejecución_Presupuestal_Gastos_C__2[#All],12,0)</f>
        <v>0</v>
      </c>
      <c r="P388" s="17">
        <f>VLOOKUP(D388,[1]!Ejecución_Presupuestal_Gastos_C__2[#All],13,0)</f>
        <v>0</v>
      </c>
      <c r="Q388" s="18">
        <f t="shared" si="255"/>
        <v>0</v>
      </c>
      <c r="R388" s="14"/>
      <c r="S388" s="4"/>
      <c r="U388" s="4"/>
      <c r="W388" s="4"/>
    </row>
    <row r="389" spans="1:23" x14ac:dyDescent="0.25">
      <c r="A389" s="1">
        <f t="shared" si="281"/>
        <v>11</v>
      </c>
      <c r="B389" s="1" t="s">
        <v>36</v>
      </c>
      <c r="C389" s="10"/>
      <c r="D389" s="10" t="s">
        <v>754</v>
      </c>
      <c r="E389" s="11" t="s">
        <v>755</v>
      </c>
      <c r="F389" s="12">
        <f>SUM(F390:F393)</f>
        <v>40455527000</v>
      </c>
      <c r="G389" s="12">
        <f t="shared" ref="G389:M389" si="290">SUM(G390:G393)</f>
        <v>0</v>
      </c>
      <c r="H389" s="12">
        <f t="shared" si="290"/>
        <v>0</v>
      </c>
      <c r="I389" s="12">
        <f t="shared" si="290"/>
        <v>40455527000</v>
      </c>
      <c r="J389" s="12">
        <f t="shared" si="290"/>
        <v>0</v>
      </c>
      <c r="K389" s="12">
        <f t="shared" si="290"/>
        <v>40455527000</v>
      </c>
      <c r="L389" s="12">
        <f t="shared" si="290"/>
        <v>0</v>
      </c>
      <c r="M389" s="12">
        <f t="shared" si="290"/>
        <v>0</v>
      </c>
      <c r="N389" s="13">
        <f>IFERROR(M389/K389,"")</f>
        <v>0</v>
      </c>
      <c r="O389" s="12">
        <f t="shared" ref="O389" si="291">SUM(O390:O393)</f>
        <v>0</v>
      </c>
      <c r="P389" s="12">
        <f>SUM(P390:P393)</f>
        <v>0</v>
      </c>
      <c r="Q389" s="13">
        <f>IFERROR(P389/K389,"")</f>
        <v>0</v>
      </c>
      <c r="R389" s="14"/>
      <c r="U389" s="4"/>
      <c r="W389" s="4"/>
    </row>
    <row r="390" spans="1:23" ht="38.25" x14ac:dyDescent="0.25">
      <c r="A390" s="1">
        <f t="shared" si="281"/>
        <v>21</v>
      </c>
      <c r="B390" s="1" t="s">
        <v>49</v>
      </c>
      <c r="C390" s="22"/>
      <c r="D390" s="22" t="s">
        <v>756</v>
      </c>
      <c r="E390" s="23" t="s">
        <v>757</v>
      </c>
      <c r="F390" s="17">
        <f>VLOOKUP(D390,[1]!Ejecución_Presupuestal_Gastos_C__2[#All],3,0)</f>
        <v>20149249000</v>
      </c>
      <c r="G390" s="17">
        <f>VLOOKUP(D390,[1]!Ejecución_Presupuestal_Gastos_C__2[#All],4,0)</f>
        <v>0</v>
      </c>
      <c r="H390" s="17">
        <f>VLOOKUP(D390,[1]!Ejecución_Presupuestal_Gastos_C__2[#All],5,0)</f>
        <v>0</v>
      </c>
      <c r="I390" s="17">
        <f>VLOOKUP(D390,[1]!Ejecución_Presupuestal_Gastos_C__2[#All],6,0)</f>
        <v>20149249000</v>
      </c>
      <c r="J390" s="17">
        <f>VLOOKUP(D390,[1]!Ejecución_Presupuestal_Gastos_C__2[#All],7,0)</f>
        <v>0</v>
      </c>
      <c r="K390" s="17">
        <f>VLOOKUP(D390,[1]!Ejecución_Presupuestal_Gastos_C__2[#All],8,0)</f>
        <v>20149249000</v>
      </c>
      <c r="L390" s="17">
        <f>VLOOKUP(D390,[1]!Ejecución_Presupuestal_Gastos_C__2[#All],9,0)</f>
        <v>0</v>
      </c>
      <c r="M390" s="17">
        <f>VLOOKUP(D390,[1]!Ejecución_Presupuestal_Gastos_C__2[#All],10,0)</f>
        <v>0</v>
      </c>
      <c r="N390" s="18">
        <f t="shared" si="254"/>
        <v>0</v>
      </c>
      <c r="O390" s="17">
        <f>VLOOKUP(D390,[1]!Ejecución_Presupuestal_Gastos_C__2[#All],12,0)</f>
        <v>0</v>
      </c>
      <c r="P390" s="17">
        <f>VLOOKUP(D390,[1]!Ejecución_Presupuestal_Gastos_C__2[#All],13,0)</f>
        <v>0</v>
      </c>
      <c r="Q390" s="18">
        <f t="shared" si="255"/>
        <v>0</v>
      </c>
      <c r="R390" s="14"/>
      <c r="S390" s="4"/>
      <c r="U390" s="4"/>
      <c r="W390" s="4"/>
    </row>
    <row r="391" spans="1:23" ht="25.5" x14ac:dyDescent="0.25">
      <c r="A391" s="1">
        <f t="shared" si="281"/>
        <v>21</v>
      </c>
      <c r="B391" s="1" t="s">
        <v>49</v>
      </c>
      <c r="C391" s="22"/>
      <c r="D391" s="22" t="s">
        <v>758</v>
      </c>
      <c r="E391" s="23" t="s">
        <v>759</v>
      </c>
      <c r="F391" s="17">
        <f>VLOOKUP(D391,[1]!Ejecución_Presupuestal_Gastos_C__2[#All],3,0)</f>
        <v>7927525000</v>
      </c>
      <c r="G391" s="17">
        <f>VLOOKUP(D391,[1]!Ejecución_Presupuestal_Gastos_C__2[#All],4,0)</f>
        <v>0</v>
      </c>
      <c r="H391" s="17">
        <f>VLOOKUP(D391,[1]!Ejecución_Presupuestal_Gastos_C__2[#All],5,0)</f>
        <v>0</v>
      </c>
      <c r="I391" s="17">
        <f>VLOOKUP(D391,[1]!Ejecución_Presupuestal_Gastos_C__2[#All],6,0)</f>
        <v>7927525000</v>
      </c>
      <c r="J391" s="17">
        <f>VLOOKUP(D391,[1]!Ejecución_Presupuestal_Gastos_C__2[#All],7,0)</f>
        <v>0</v>
      </c>
      <c r="K391" s="17">
        <f>VLOOKUP(D391,[1]!Ejecución_Presupuestal_Gastos_C__2[#All],8,0)</f>
        <v>7927525000</v>
      </c>
      <c r="L391" s="17">
        <f>VLOOKUP(D391,[1]!Ejecución_Presupuestal_Gastos_C__2[#All],9,0)</f>
        <v>0</v>
      </c>
      <c r="M391" s="20">
        <f>VLOOKUP(D391,[1]!Ejecución_Presupuestal_Gastos_C__2[#All],10,0)</f>
        <v>0</v>
      </c>
      <c r="N391" s="18">
        <f t="shared" si="254"/>
        <v>0</v>
      </c>
      <c r="O391" s="17">
        <f>VLOOKUP(D391,[1]!Ejecución_Presupuestal_Gastos_C__2[#All],12,0)</f>
        <v>0</v>
      </c>
      <c r="P391" s="17">
        <f>VLOOKUP(D391,[1]!Ejecución_Presupuestal_Gastos_C__2[#All],13,0)</f>
        <v>0</v>
      </c>
      <c r="Q391" s="18">
        <f t="shared" si="255"/>
        <v>0</v>
      </c>
      <c r="R391" s="14"/>
      <c r="S391" s="4"/>
      <c r="U391" s="4"/>
      <c r="W391" s="4"/>
    </row>
    <row r="392" spans="1:23" ht="25.5" x14ac:dyDescent="0.25">
      <c r="A392" s="1">
        <f t="shared" si="281"/>
        <v>21</v>
      </c>
      <c r="B392" s="1" t="s">
        <v>49</v>
      </c>
      <c r="C392" s="22"/>
      <c r="D392" s="22" t="s">
        <v>760</v>
      </c>
      <c r="E392" s="23" t="s">
        <v>761</v>
      </c>
      <c r="F392" s="17">
        <f>VLOOKUP(D392,[1]!Ejecución_Presupuestal_Gastos_C__2[#All],3,0)</f>
        <v>3554794000</v>
      </c>
      <c r="G392" s="17">
        <f>VLOOKUP(D392,[1]!Ejecución_Presupuestal_Gastos_C__2[#All],4,0)</f>
        <v>0</v>
      </c>
      <c r="H392" s="17">
        <f>VLOOKUP(D392,[1]!Ejecución_Presupuestal_Gastos_C__2[#All],5,0)</f>
        <v>0</v>
      </c>
      <c r="I392" s="17">
        <f>VLOOKUP(D392,[1]!Ejecución_Presupuestal_Gastos_C__2[#All],6,0)</f>
        <v>3554794000</v>
      </c>
      <c r="J392" s="17">
        <f>VLOOKUP(D392,[1]!Ejecución_Presupuestal_Gastos_C__2[#All],7,0)</f>
        <v>0</v>
      </c>
      <c r="K392" s="17">
        <f>VLOOKUP(D392,[1]!Ejecución_Presupuestal_Gastos_C__2[#All],8,0)</f>
        <v>3554794000</v>
      </c>
      <c r="L392" s="17">
        <f>VLOOKUP(D392,[1]!Ejecución_Presupuestal_Gastos_C__2[#All],9,0)</f>
        <v>0</v>
      </c>
      <c r="M392" s="17">
        <f>VLOOKUP(D392,[1]!Ejecución_Presupuestal_Gastos_C__2[#All],10,0)</f>
        <v>0</v>
      </c>
      <c r="N392" s="18">
        <f t="shared" si="254"/>
        <v>0</v>
      </c>
      <c r="O392" s="17">
        <f>VLOOKUP(D392,[1]!Ejecución_Presupuestal_Gastos_C__2[#All],12,0)</f>
        <v>0</v>
      </c>
      <c r="P392" s="17">
        <f>VLOOKUP(D392,[1]!Ejecución_Presupuestal_Gastos_C__2[#All],13,0)</f>
        <v>0</v>
      </c>
      <c r="Q392" s="18">
        <f t="shared" si="255"/>
        <v>0</v>
      </c>
      <c r="R392" s="14"/>
      <c r="S392" s="4"/>
      <c r="U392" s="4"/>
      <c r="W392" s="4"/>
    </row>
    <row r="393" spans="1:23" ht="25.5" x14ac:dyDescent="0.25">
      <c r="A393" s="1">
        <f t="shared" si="281"/>
        <v>21</v>
      </c>
      <c r="B393" s="1" t="s">
        <v>49</v>
      </c>
      <c r="C393" s="22"/>
      <c r="D393" s="22" t="s">
        <v>762</v>
      </c>
      <c r="E393" s="23" t="s">
        <v>763</v>
      </c>
      <c r="F393" s="17">
        <f>VLOOKUP(D393,[1]!Ejecución_Presupuestal_Gastos_C__2[#All],3,0)</f>
        <v>8823959000</v>
      </c>
      <c r="G393" s="17">
        <f>VLOOKUP(D393,[1]!Ejecución_Presupuestal_Gastos_C__2[#All],4,0)</f>
        <v>0</v>
      </c>
      <c r="H393" s="17">
        <f>VLOOKUP(D393,[1]!Ejecución_Presupuestal_Gastos_C__2[#All],5,0)</f>
        <v>0</v>
      </c>
      <c r="I393" s="17">
        <f>VLOOKUP(D393,[1]!Ejecución_Presupuestal_Gastos_C__2[#All],6,0)</f>
        <v>8823959000</v>
      </c>
      <c r="J393" s="17">
        <f>VLOOKUP(D393,[1]!Ejecución_Presupuestal_Gastos_C__2[#All],7,0)</f>
        <v>0</v>
      </c>
      <c r="K393" s="17">
        <f>VLOOKUP(D393,[1]!Ejecución_Presupuestal_Gastos_C__2[#All],8,0)</f>
        <v>8823959000</v>
      </c>
      <c r="L393" s="17">
        <f>VLOOKUP(D393,[1]!Ejecución_Presupuestal_Gastos_C__2[#All],9,0)</f>
        <v>0</v>
      </c>
      <c r="M393" s="17">
        <f>VLOOKUP(D393,[1]!Ejecución_Presupuestal_Gastos_C__2[#All],10,0)</f>
        <v>0</v>
      </c>
      <c r="N393" s="18">
        <f t="shared" si="254"/>
        <v>0</v>
      </c>
      <c r="O393" s="17">
        <f>VLOOKUP(D393,[1]!Ejecución_Presupuestal_Gastos_C__2[#All],12,0)</f>
        <v>0</v>
      </c>
      <c r="P393" s="17">
        <f>VLOOKUP(D393,[1]!Ejecución_Presupuestal_Gastos_C__2[#All],13,0)</f>
        <v>0</v>
      </c>
      <c r="Q393" s="18">
        <f t="shared" si="255"/>
        <v>0</v>
      </c>
      <c r="R393" s="14"/>
      <c r="S393" s="4"/>
      <c r="U393" s="4"/>
      <c r="W393" s="4"/>
    </row>
    <row r="395" spans="1:23" x14ac:dyDescent="0.25">
      <c r="K395" s="4"/>
    </row>
    <row r="396" spans="1:23" x14ac:dyDescent="0.25">
      <c r="M396" s="4"/>
    </row>
    <row r="398" spans="1:23" x14ac:dyDescent="0.2">
      <c r="D398" s="31"/>
      <c r="E398" s="31"/>
      <c r="F398" s="31"/>
      <c r="G398" s="31"/>
      <c r="H398" s="24"/>
      <c r="I398" s="24"/>
      <c r="K398" s="31"/>
      <c r="L398" s="31"/>
      <c r="M398" s="31"/>
      <c r="N398" s="31"/>
      <c r="O398" s="31"/>
    </row>
    <row r="399" spans="1:23" x14ac:dyDescent="0.2">
      <c r="D399" s="32" t="s">
        <v>764</v>
      </c>
      <c r="E399" s="32"/>
      <c r="F399" s="32"/>
      <c r="G399" s="32"/>
      <c r="H399" s="25"/>
      <c r="I399" s="25"/>
      <c r="K399" s="32" t="s">
        <v>771</v>
      </c>
      <c r="L399" s="32"/>
      <c r="M399" s="32"/>
      <c r="N399" s="32"/>
      <c r="O399" s="32"/>
    </row>
    <row r="400" spans="1:23" x14ac:dyDescent="0.2">
      <c r="D400" s="32" t="s">
        <v>765</v>
      </c>
      <c r="E400" s="32"/>
      <c r="F400" s="32"/>
      <c r="G400" s="32"/>
      <c r="H400" s="25"/>
      <c r="I400" s="25"/>
      <c r="K400" s="32" t="s">
        <v>766</v>
      </c>
      <c r="L400" s="32"/>
      <c r="M400" s="32"/>
      <c r="N400" s="32"/>
      <c r="O400" s="32"/>
    </row>
    <row r="401" spans="3:16" x14ac:dyDescent="0.2">
      <c r="D401" s="32" t="s">
        <v>767</v>
      </c>
      <c r="E401" s="32"/>
      <c r="F401" s="32"/>
      <c r="G401" s="32"/>
      <c r="H401" s="25"/>
      <c r="I401" s="25"/>
      <c r="K401" s="32" t="s">
        <v>772</v>
      </c>
      <c r="L401" s="32"/>
      <c r="M401" s="32"/>
      <c r="N401" s="32"/>
      <c r="O401" s="32"/>
    </row>
    <row r="402" spans="3:16" x14ac:dyDescent="0.2">
      <c r="D402" s="32" t="s">
        <v>768</v>
      </c>
      <c r="E402" s="32"/>
      <c r="F402" s="32"/>
      <c r="G402" s="32"/>
      <c r="H402" s="25"/>
      <c r="I402" s="25"/>
      <c r="K402" s="32" t="s">
        <v>768</v>
      </c>
      <c r="L402" s="32"/>
      <c r="M402" s="32"/>
      <c r="N402" s="32"/>
      <c r="O402" s="32"/>
    </row>
    <row r="404" spans="3:16" x14ac:dyDescent="0.25">
      <c r="C404" s="19" t="s">
        <v>769</v>
      </c>
    </row>
    <row r="406" spans="3:16" x14ac:dyDescent="0.25">
      <c r="P406" s="4"/>
    </row>
    <row r="408" spans="3:16" x14ac:dyDescent="0.25">
      <c r="P408" s="4"/>
    </row>
  </sheetData>
  <mergeCells count="20">
    <mergeCell ref="D400:G400"/>
    <mergeCell ref="K400:O400"/>
    <mergeCell ref="D401:G401"/>
    <mergeCell ref="K401:O401"/>
    <mergeCell ref="D402:G402"/>
    <mergeCell ref="K402:O402"/>
    <mergeCell ref="C10:D10"/>
    <mergeCell ref="G10:H10"/>
    <mergeCell ref="D398:G398"/>
    <mergeCell ref="K398:O398"/>
    <mergeCell ref="D399:G399"/>
    <mergeCell ref="K399:O399"/>
    <mergeCell ref="C1:Q1"/>
    <mergeCell ref="C2:Q2"/>
    <mergeCell ref="C3:Q3"/>
    <mergeCell ref="N5:P5"/>
    <mergeCell ref="C9:E9"/>
    <mergeCell ref="F9:K9"/>
    <mergeCell ref="L9:M9"/>
    <mergeCell ref="O9:P9"/>
  </mergeCells>
  <printOptions horizontalCentered="1"/>
  <pageMargins left="0.25" right="0.25" top="0.39" bottom="0.52" header="0.3" footer="0.3"/>
  <pageSetup scale="42" fitToHeight="0" orientation="landscape" r:id="rId1"/>
  <headerFooter>
    <oddFooter>&amp;LFuente: Bogdata
Cifras en Pesos Corrientes&amp;RPagina &amp;P 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EjecucionVigencia</vt:lpstr>
      <vt:lpstr>EjecucionVigencia!Área_de_impresión</vt:lpstr>
      <vt:lpstr>EjecucionVigencia!Títulos_a_imprimir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Diddier Ricardo Orduz Martinez</dc:creator>
  <cp:lastModifiedBy>Diddier Ricardo Orduz Martinez</cp:lastModifiedBy>
  <cp:lastPrinted>2024-01-03T19:47:15Z</cp:lastPrinted>
  <dcterms:created xsi:type="dcterms:W3CDTF">2024-01-03T19:40:21Z</dcterms:created>
  <dcterms:modified xsi:type="dcterms:W3CDTF">2024-01-03T19:47:28Z</dcterms:modified>
</cp:coreProperties>
</file>